
<file path=[Content_Types].xml><?xml version="1.0" encoding="utf-8"?>
<Types xmlns="http://schemas.openxmlformats.org/package/2006/content-types">
  <Default Extension="xml" ContentType="application/xml"/>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2"/>
  </bookViews>
  <sheets>
    <sheet name="封面" sheetId="18" state="hidden" r:id="rId1"/>
    <sheet name="编制说明" sheetId="30" state="hidden" r:id="rId2"/>
    <sheet name="七星至阴底" sheetId="48" r:id="rId3"/>
    <sheet name="100章划分" sheetId="38" state="hidden" r:id="rId4"/>
    <sheet name="边沟拆分" sheetId="37" state="hidden" r:id="rId5"/>
    <sheet name="挡墙单价分项" sheetId="36" state="hidden" r:id="rId6"/>
    <sheet name="Sheet1" sheetId="32" state="hidden" r:id="rId7"/>
    <sheet name="盖板涵分尺寸" sheetId="35" state="hidden" r:id="rId8"/>
    <sheet name="工程量清单 (挡墙单价不一致)" sheetId="34" state="hidden" r:id="rId9"/>
    <sheet name="新增编号" sheetId="31" state="hidden" r:id="rId10"/>
    <sheet name="一览表" sheetId="10" state="hidden" r:id="rId11"/>
    <sheet name="标后预算" sheetId="29" state="hidden" r:id="rId12"/>
    <sheet name="100章" sheetId="23" state="hidden" r:id="rId13"/>
    <sheet name="200章" sheetId="22" state="hidden" r:id="rId14"/>
    <sheet name="300章" sheetId="21" state="hidden" r:id="rId15"/>
    <sheet name="400章" sheetId="20" state="hidden" r:id="rId16"/>
    <sheet name="500章" sheetId="24" state="hidden" r:id="rId17"/>
    <sheet name="600章" sheetId="19" state="hidden" r:id="rId18"/>
    <sheet name="700章" sheetId="25" state="hidden" r:id="rId19"/>
  </sheets>
  <externalReferences>
    <externalReference r:id="rId21"/>
  </externalReferences>
  <definedNames>
    <definedName name="_xlnm._FilterDatabase" localSheetId="2" hidden="1">七星至阴底!$A$1:$I$50</definedName>
    <definedName name="_xlnm._FilterDatabase" localSheetId="8" hidden="1">'工程量清单 (挡墙单价不一致)'!$A$4:$P$457</definedName>
    <definedName name="_xlnm._FilterDatabase" localSheetId="11" hidden="1">标后预算!$A$5:$N$3051</definedName>
    <definedName name="_xlnm._FilterDatabase" localSheetId="12" hidden="1">'100章'!$A$6:$L$28</definedName>
    <definedName name="_xlnm._FilterDatabase" localSheetId="14" hidden="1">'300章'!$A$6:$L$38</definedName>
    <definedName name="_xlnm._FilterDatabase" localSheetId="15" hidden="1">'400章'!$A$6:$L$115</definedName>
    <definedName name="_xlnm.Print_Area" localSheetId="0">封面!$A$1:$I$17</definedName>
    <definedName name="_xlnm.Print_Titles" localSheetId="10">一览表!$1:$5</definedName>
    <definedName name="_xlnm.Print_Area" localSheetId="10">一览表!$B$1:$N$2798</definedName>
    <definedName name="_xlnm.Print_Titles" localSheetId="17">'600章'!$1:$6</definedName>
    <definedName name="_xlnm.Print_Area" localSheetId="17">'600章'!$B$1:$K$44</definedName>
    <definedName name="_xlnm.Print_Titles" localSheetId="15">'400章'!$1:$6</definedName>
    <definedName name="_xlnm.Print_Area" localSheetId="15">'400章'!$B$1:$K$114</definedName>
    <definedName name="_xlnm.Print_Titles" localSheetId="14">'300章'!$1:$6</definedName>
    <definedName name="_xlnm.Print_Area" localSheetId="14">'300章'!$B$1:$K$37</definedName>
    <definedName name="_xlnm.Print_Titles" localSheetId="13">'200章'!$1:$6</definedName>
    <definedName name="_xlnm.Print_Area" localSheetId="13">'200章'!$B$1:$K$101</definedName>
    <definedName name="_xlnm.Print_Titles" localSheetId="12">'100章'!$1:$6</definedName>
    <definedName name="_xlnm.Print_Area" localSheetId="12">'100章'!$B$1:$K$27</definedName>
    <definedName name="_xlnm.Print_Titles" localSheetId="11">标后预算!$1:$5</definedName>
    <definedName name="_xlnm.Print_Area" localSheetId="11">标后预算!$B$1:$N$2987</definedName>
    <definedName name="_xlnm.Print_Area" localSheetId="9">新增编号!$A$1:$G$21</definedName>
    <definedName name="_xlnm._FilterDatabase" localSheetId="9" hidden="1">新增编号!$A$1:$G$22</definedName>
    <definedName name="_xlnm._FilterDatabase" localSheetId="10" hidden="1">一览表!$A$5:$N$2874</definedName>
    <definedName name="_xlnm._FilterDatabase" localSheetId="13" hidden="1">'200章'!$A$6:$L$101</definedName>
    <definedName name="_xlnm._FilterDatabase" localSheetId="17" hidden="1">'600章'!$A$6:$L$45</definedName>
    <definedName name="_xlnm.Print_Area" localSheetId="8">'工程量清单 (挡墙单价不一致)'!$A$1:$H$457</definedName>
    <definedName name="_xlnm.Print_Area" localSheetId="2">七星至阴底!$A$1:$I$50</definedName>
    <definedName name="_xlnm.Print_Titles" localSheetId="2">七星至阴底!$1:$4</definedName>
    <definedName name="区间数">COUNTIF(#REF!,"&lt;"&amp;[1]责任成本汇总表!$D$13)</definedName>
    <definedName name="实际直接费区间上限">OFFSET(#REF!,0,区间数+1,1,1)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<sst xmlns="http://schemas.openxmlformats.org/spreadsheetml/2006/main" count="52523" uniqueCount="2996">
  <si>
    <t>沪昆国家高速公路安顺至盘州（黔滇界）段扩容工程</t>
  </si>
  <si>
    <t>配套工程（天柱县坌处至远口农村道路工程）</t>
  </si>
  <si>
    <t>线路名称：天柱县坌处至远口农村道路改造工程</t>
  </si>
  <si>
    <t xml:space="preserve"> 桩号：K5+400～K21+180.372</t>
  </si>
  <si>
    <t>***标段</t>
  </si>
  <si>
    <t>0号变更台账</t>
  </si>
  <si>
    <t xml:space="preserve">       建设单位：安盘高速公路有限责任公司</t>
  </si>
  <si>
    <t xml:space="preserve">       监理单位：</t>
  </si>
  <si>
    <t xml:space="preserve">       施工单位：贵州省公路建设养护集团有限公司</t>
  </si>
  <si>
    <t>二〇二二 年 六 月 十六 日</t>
  </si>
  <si>
    <r>
      <rPr>
        <sz val="12"/>
        <rFont val="宋体"/>
        <charset val="134"/>
      </rPr>
      <t xml:space="preserve">                                  </t>
    </r>
    <r>
      <rPr>
        <sz val="24"/>
        <rFont val="宋体"/>
        <charset val="134"/>
      </rPr>
      <t>编制说明</t>
    </r>
    <r>
      <rPr>
        <sz val="12"/>
        <rFont val="宋体"/>
        <charset val="134"/>
      </rPr>
      <t xml:space="preserve">
     </t>
    </r>
    <r>
      <rPr>
        <sz val="16"/>
        <rFont val="宋体"/>
        <charset val="134"/>
      </rPr>
      <t>1、主线路基-原挖土方单价10.03元、挖石方单价47.25元、利用土方单价5.58元、利用石方单价7.51元，其中整修路拱和整修边坡两项合计金额245904.54元按计量规则不单独进行计量，因此两项总金额折算计入挖土石方和填石方中单价为2.377元。折算后挖土方单价为12.41元、挖石方单价为49.63元、利用土方单价为7.96元、利用石方单价为9.89元。
   2、主线路基填筑计入整修路拱和整修边坡两项后-利用土方单价7.96元、利用石方单价9.89元，图纸第二册S3-22弃方碾压项金额351447.43元，按计量规则不单独进行计量，因此弃方碾压项总金额折算计入填土方和填石方中单价为10.64元,折算后利用土方单价18.6元、利用石方单价为20.53元。
   3、特殊地区路基处理-利用石渣换填单价69.83元，图纸第二册S3-17原弃土翻压项金额为11011.58元，按计量规则不单独进行计量，因此原弃土翻压项总金额折算计入利用石渣换填中单价为3.21元，折算后利用石渣换填单价为73.04元。
   4、陡坡路堤或填挖交界-土工格栅单价13.83元，陡坡路堤或填挖交界中的增加土方项金额14250.32元，增加土方项总金额折算计入土工格栅中单价为5.07元，折算后土工格栅单价为18.9元。
   5、陡坡路堤-挖台阶单价为2.44元，陡坡路堤中增加土方项金额10501.64元，增加土方项总金额折算计入挖台阶中单价为8.75元，折算后挖台阶单价为11.9元。
   6、水中钻孔灌注桩-φ160灌注桩远口中桥单价4223.11元，其中筑岛围堰项金额为8490.2元按计量规则不单独进行计量，因此筑岛围堰项项总金额折算计入φ160灌注桩远口中桥中单价为222.52元，折算后挖台阶单价为8712.72元。</t>
    </r>
  </si>
  <si>
    <t>工程量清单劳务单价报价表</t>
  </si>
  <si>
    <t xml:space="preserve">项目名称：七星关区X5E4七星至阴底公路路面改造工程                             </t>
  </si>
  <si>
    <t>细目编号</t>
  </si>
  <si>
    <t>工程名称</t>
  </si>
  <si>
    <t>单位</t>
  </si>
  <si>
    <t>工程量</t>
  </si>
  <si>
    <t>限价</t>
  </si>
  <si>
    <t>限价合价金额（元）
（不含税价）</t>
  </si>
  <si>
    <t>报价</t>
  </si>
  <si>
    <t>报价合价金额（元）
（不含税价）</t>
  </si>
  <si>
    <t>分包内容</t>
  </si>
  <si>
    <t>劳务价
（不含税）</t>
  </si>
  <si>
    <t>临时用工</t>
  </si>
  <si>
    <t>工日</t>
  </si>
  <si>
    <t>工日以实际发生为准</t>
  </si>
  <si>
    <t>1m3履带式单斗液压挖掘机</t>
  </si>
  <si>
    <t>台班</t>
  </si>
  <si>
    <t>机械燃油费、驾驶员工资、住宿、生活、等的一切费用由乙方承担。以实际发生为准。</t>
  </si>
  <si>
    <r>
      <rPr>
        <b/>
        <sz val="10"/>
        <rFont val="SimSun"/>
        <charset val="134"/>
      </rPr>
      <t>路基工程</t>
    </r>
  </si>
  <si>
    <r>
      <rPr>
        <sz val="10"/>
        <rFont val="SimSun"/>
        <charset val="134"/>
      </rPr>
      <t>LJ0101</t>
    </r>
  </si>
  <si>
    <r>
      <rPr>
        <sz val="10"/>
        <rFont val="SimSun"/>
        <charset val="134"/>
      </rPr>
      <t>清理土方</t>
    </r>
  </si>
  <si>
    <r>
      <rPr>
        <sz val="10"/>
        <rFont val="SimSun"/>
        <charset val="134"/>
      </rPr>
      <t>m3</t>
    </r>
  </si>
  <si>
    <t>包含内容:挖装运所耗用人工、机械、材料及安全费用，含1km运距。</t>
  </si>
  <si>
    <t>费方弃运</t>
  </si>
  <si>
    <t>m3.km</t>
  </si>
  <si>
    <t>包含内容：超出1km以外的运输，起步价已包含在土石方开挖单价内，运输的所有费用及安全费用，按设计方量计算，不含过路费。工序包含：按规定地点堆弃。（超运按km累加）</t>
  </si>
  <si>
    <r>
      <rPr>
        <sz val="10"/>
        <rFont val="SimSun"/>
        <charset val="134"/>
      </rPr>
      <t>LJ06</t>
    </r>
  </si>
  <si>
    <r>
      <rPr>
        <sz val="10"/>
        <rFont val="SimSun"/>
        <charset val="134"/>
      </rPr>
      <t>排水工程</t>
    </r>
  </si>
  <si>
    <r>
      <rPr>
        <sz val="10"/>
        <rFont val="SimSun"/>
        <charset val="134"/>
      </rPr>
      <t>LJ06010101</t>
    </r>
  </si>
  <si>
    <r>
      <rPr>
        <sz val="10"/>
        <rFont val="SimSun"/>
        <charset val="134"/>
      </rPr>
      <t>新建C25混凝土边沟</t>
    </r>
  </si>
  <si>
    <t>m3</t>
  </si>
  <si>
    <t>包含内容：人工费，模板费，脱模剂等低耗材料，包含工序：模板清理上油，模板堆放整齐，混凝土振捣密实、养生。含基坑清理</t>
  </si>
  <si>
    <r>
      <rPr>
        <sz val="10"/>
        <rFont val="SimSun"/>
        <charset val="134"/>
      </rPr>
      <t>LJ06010103</t>
    </r>
  </si>
  <si>
    <r>
      <rPr>
        <sz val="10"/>
        <rFont val="SimSun"/>
        <charset val="134"/>
      </rPr>
      <t>边沟修复</t>
    </r>
  </si>
  <si>
    <r>
      <rPr>
        <sz val="10"/>
        <rFont val="SimSun"/>
        <charset val="134"/>
      </rPr>
      <t>LJ0607</t>
    </r>
  </si>
  <si>
    <r>
      <rPr>
        <sz val="10"/>
        <rFont val="SimSun"/>
        <charset val="134"/>
      </rPr>
      <t>其他排水工程</t>
    </r>
  </si>
  <si>
    <r>
      <rPr>
        <sz val="10"/>
        <rFont val="SimSun"/>
        <charset val="134"/>
      </rPr>
      <t>LJ060702</t>
    </r>
  </si>
  <si>
    <r>
      <rPr>
        <sz val="10"/>
        <rFont val="SimSun"/>
        <charset val="134"/>
      </rPr>
      <t>新建过街管(DN</t>
    </r>
    <r>
      <rPr>
        <sz val="10"/>
        <rFont val="Arial"/>
        <charset val="134"/>
      </rPr>
      <t>300</t>
    </r>
    <r>
      <rPr>
        <sz val="10"/>
        <rFont val="SimSun"/>
        <charset val="134"/>
      </rPr>
      <t>）</t>
    </r>
  </si>
  <si>
    <r>
      <rPr>
        <sz val="10"/>
        <rFont val="SimSun"/>
        <charset val="134"/>
      </rPr>
      <t>m</t>
    </r>
  </si>
  <si>
    <t>包含内容：除管涵外所涉及的全部费用。包含工序：路面凿除及切割、基坑开挖及回填、管道安装、安全文明施工及场地清理。</t>
  </si>
  <si>
    <r>
      <rPr>
        <sz val="10"/>
        <rFont val="SimSun"/>
        <charset val="134"/>
      </rPr>
      <t>LJ060703</t>
    </r>
  </si>
  <si>
    <r>
      <rPr>
        <sz val="10"/>
        <rFont val="SimSun"/>
        <charset val="134"/>
      </rPr>
      <t>φ0. 3m纵向铸铁管（纵向铸铁管)</t>
    </r>
  </si>
  <si>
    <r>
      <rPr>
        <sz val="10"/>
        <rFont val="SimSun"/>
        <charset val="134"/>
      </rPr>
      <t>LJ07</t>
    </r>
  </si>
  <si>
    <r>
      <rPr>
        <sz val="10"/>
        <rFont val="SimSun"/>
        <charset val="134"/>
      </rPr>
      <t>路基防护与加固工程</t>
    </r>
  </si>
  <si>
    <r>
      <rPr>
        <sz val="10"/>
        <rFont val="SimSun"/>
        <charset val="134"/>
      </rPr>
      <t>LJ070101</t>
    </r>
  </si>
  <si>
    <r>
      <rPr>
        <sz val="10"/>
        <rFont val="SimSun"/>
        <charset val="134"/>
      </rPr>
      <t>浆砌片石护肩</t>
    </r>
  </si>
  <si>
    <t>包含内容：人工费，小型设备费（砂浆搅拌机、称重设备等）包含工序：基坑开挖、人工清基，砂浆搅拌、片石整修、砌筑、文明施工及场地清理，包含材料场内转运费。含片石等所涉及的全部费用。</t>
  </si>
  <si>
    <r>
      <rPr>
        <sz val="10"/>
        <rFont val="SimSun"/>
        <charset val="134"/>
      </rPr>
      <t>LJ070102</t>
    </r>
  </si>
  <si>
    <r>
      <rPr>
        <sz val="10"/>
        <rFont val="SimSun"/>
        <charset val="134"/>
      </rPr>
      <t>浆砌片石路肩墙</t>
    </r>
  </si>
  <si>
    <r>
      <rPr>
        <sz val="10"/>
        <rFont val="SimSun"/>
        <charset val="134"/>
      </rPr>
      <t>LJ070103</t>
    </r>
  </si>
  <si>
    <r>
      <rPr>
        <sz val="10"/>
        <rFont val="SimSun"/>
        <charset val="134"/>
      </rPr>
      <t>浆砌片石路堑墙</t>
    </r>
  </si>
  <si>
    <r>
      <rPr>
        <b/>
        <sz val="10"/>
        <rFont val="SimSun"/>
        <charset val="134"/>
      </rPr>
      <t>路面工程</t>
    </r>
  </si>
  <si>
    <r>
      <rPr>
        <sz val="10"/>
        <rFont val="SimSun"/>
        <charset val="134"/>
      </rPr>
      <t>LM0101</t>
    </r>
  </si>
  <si>
    <r>
      <rPr>
        <sz val="10"/>
        <rFont val="SimSun"/>
        <charset val="134"/>
      </rPr>
      <t>15cm厚C30混凝土面层</t>
    </r>
    <r>
      <rPr>
        <sz val="10"/>
        <rFont val="Arial"/>
        <charset val="134"/>
      </rPr>
      <t>(</t>
    </r>
    <r>
      <rPr>
        <sz val="10"/>
        <rFont val="宋体"/>
        <charset val="134"/>
      </rPr>
      <t>含交叉口</t>
    </r>
    <r>
      <rPr>
        <sz val="10"/>
        <rFont val="Arial"/>
        <charset val="134"/>
      </rPr>
      <t>)</t>
    </r>
  </si>
  <si>
    <t>m³</t>
  </si>
  <si>
    <t>包含内容：除材料（混凝土）外，含人工费、机械设备，包含工序：清理垃圾、拉线、安彻挡板、砼浇筑、振捣、切缝、拉毛、模板转运、铺养生膜、含文明施工及场地清理。</t>
  </si>
  <si>
    <r>
      <rPr>
        <sz val="10"/>
        <rFont val="SimSun"/>
        <charset val="134"/>
      </rPr>
      <t>10cm厚C30混凝土面层</t>
    </r>
    <r>
      <rPr>
        <sz val="10"/>
        <rFont val="Arial"/>
        <charset val="134"/>
      </rPr>
      <t>(</t>
    </r>
    <r>
      <rPr>
        <sz val="10"/>
        <rFont val="宋体"/>
        <charset val="134"/>
      </rPr>
      <t>含交叉口</t>
    </r>
    <r>
      <rPr>
        <sz val="10"/>
        <rFont val="Arial"/>
        <charset val="134"/>
      </rPr>
      <t>)-</t>
    </r>
    <r>
      <rPr>
        <sz val="10"/>
        <rFont val="宋体"/>
        <charset val="134"/>
      </rPr>
      <t>工程量以最终变更为准</t>
    </r>
  </si>
  <si>
    <r>
      <rPr>
        <sz val="10"/>
        <rFont val="SimSun"/>
        <charset val="134"/>
      </rPr>
      <t>LM0102</t>
    </r>
  </si>
  <si>
    <r>
      <rPr>
        <sz val="10"/>
        <rFont val="SimSun"/>
        <charset val="134"/>
      </rPr>
      <t>10cm厚级配碎石调平层</t>
    </r>
  </si>
  <si>
    <r>
      <rPr>
        <sz val="10"/>
        <rFont val="SimSun"/>
        <charset val="134"/>
      </rPr>
      <t>m2</t>
    </r>
  </si>
  <si>
    <t>包含内容：含碎石材料等所涉及的所有工作内容。包含工序:填筑、压实、安全文明施工及场地清理。</t>
  </si>
  <si>
    <r>
      <rPr>
        <sz val="10"/>
        <rFont val="SimSun"/>
        <charset val="134"/>
      </rPr>
      <t>LM060102</t>
    </r>
  </si>
  <si>
    <r>
      <rPr>
        <sz val="10"/>
        <rFont val="SimSun"/>
        <charset val="134"/>
      </rPr>
      <t>挖除原路面</t>
    </r>
  </si>
  <si>
    <r>
      <rPr>
        <sz val="10"/>
        <rFont val="SimSun"/>
        <charset val="134"/>
      </rPr>
      <t>LM060104</t>
    </r>
  </si>
  <si>
    <r>
      <rPr>
        <sz val="10"/>
        <rFont val="SimSun"/>
        <charset val="134"/>
      </rPr>
      <t>换填石渣</t>
    </r>
  </si>
  <si>
    <t>包含内容:除石渣材料外所涉及的全部费用。包含工序：挖装运所耗用人工、机械、材料及安全费用，片石回填及碾压、安全文明施工及场地清理。</t>
  </si>
  <si>
    <r>
      <rPr>
        <sz val="10"/>
        <rFont val="SimSun"/>
        <charset val="134"/>
      </rPr>
      <t>LM060107</t>
    </r>
  </si>
  <si>
    <r>
      <rPr>
        <sz val="10"/>
        <rFont val="SimSun"/>
        <charset val="134"/>
      </rPr>
      <t>级配碎石</t>
    </r>
  </si>
  <si>
    <r>
      <rPr>
        <sz val="10"/>
        <rFont val="SimSun"/>
        <charset val="134"/>
      </rPr>
      <t>LM060109</t>
    </r>
  </si>
  <si>
    <r>
      <rPr>
        <sz val="10"/>
        <rFont val="SimSun"/>
        <charset val="134"/>
      </rPr>
      <t>挖土方</t>
    </r>
  </si>
  <si>
    <r>
      <rPr>
        <b/>
        <sz val="10"/>
        <rFont val="SimSun"/>
        <charset val="134"/>
      </rPr>
      <t>桥梁涵洞工程</t>
    </r>
  </si>
  <si>
    <r>
      <rPr>
        <sz val="10"/>
        <rFont val="SimSun"/>
        <charset val="134"/>
      </rPr>
      <t>HD05</t>
    </r>
  </si>
  <si>
    <r>
      <rPr>
        <sz val="10"/>
        <rFont val="SimSun"/>
        <charset val="134"/>
      </rPr>
      <t>原涵清理利用</t>
    </r>
  </si>
  <si>
    <t>包含内容：开挖所涉及的全部人材机费用（含1km运输费用）。</t>
  </si>
  <si>
    <t>HD06</t>
  </si>
  <si>
    <r>
      <rPr>
        <sz val="10"/>
        <rFont val="SimSun"/>
        <charset val="134"/>
      </rPr>
      <t>新建波纹管涵（1- Φ1. 0m）</t>
    </r>
  </si>
  <si>
    <t>包含内容：除管涵外所涉及的全部费用。包含工序：基坑开挖及回填、管道安装、安全文明施工及场地清理。</t>
  </si>
  <si>
    <t>HD06-1</t>
  </si>
  <si>
    <t>M7.5浆砌片石</t>
  </si>
  <si>
    <t>包含内容：人工费，小型设备费（砂浆搅拌机、称重设备等）包含工序：人工清基，砂浆搅拌、片石整修、砌筑、文明施工及场地清理，包含材料场内转运费。含片石等所涉及的全部费用。</t>
  </si>
  <si>
    <t>HD06-2</t>
  </si>
  <si>
    <r>
      <rPr>
        <sz val="10"/>
        <color rgb="FF000000"/>
        <rFont val="宋体"/>
        <charset val="134"/>
      </rPr>
      <t>回填</t>
    </r>
    <r>
      <rPr>
        <sz val="10"/>
        <color rgb="FF000000"/>
        <rFont val="Arial"/>
        <charset val="134"/>
      </rPr>
      <t>C25</t>
    </r>
    <r>
      <rPr>
        <sz val="10"/>
        <color rgb="FF000000"/>
        <rFont val="宋体"/>
        <charset val="134"/>
      </rPr>
      <t>混凝土</t>
    </r>
  </si>
  <si>
    <t>除混凝土外所涉及的全部人材及费用。</t>
  </si>
  <si>
    <t>HD06-3</t>
  </si>
  <si>
    <t>挖基土方</t>
  </si>
  <si>
    <r>
      <rPr>
        <b/>
        <sz val="10"/>
        <rFont val="SimSun"/>
        <charset val="134"/>
      </rPr>
      <t>交通工程及沿线设施</t>
    </r>
  </si>
  <si>
    <r>
      <rPr>
        <sz val="10"/>
        <rFont val="SimSun"/>
        <charset val="134"/>
      </rPr>
      <t>JA01050102</t>
    </r>
  </si>
  <si>
    <r>
      <rPr>
        <sz val="10"/>
        <rFont val="SimSun"/>
        <charset val="134"/>
      </rPr>
      <t>Gr-B-2E（新建）</t>
    </r>
  </si>
  <si>
    <t>包含内容：人工费，周转材料、机械设备。包含工序：立柱打孔、安装、注浆梁板安装顺直，场地清理及现场安全文明。含轮廓标安装。</t>
  </si>
  <si>
    <r>
      <rPr>
        <sz val="10"/>
        <rFont val="SimSun"/>
        <charset val="134"/>
      </rPr>
      <t>JA01050103</t>
    </r>
  </si>
  <si>
    <r>
      <rPr>
        <sz val="10"/>
        <rFont val="SimSun"/>
        <charset val="134"/>
      </rPr>
      <t>Gr-B-2E（拆除重建）</t>
    </r>
  </si>
  <si>
    <r>
      <rPr>
        <sz val="10"/>
        <rFont val="SimSun"/>
        <charset val="134"/>
      </rPr>
      <t>JA01050104</t>
    </r>
  </si>
  <si>
    <r>
      <rPr>
        <sz val="10"/>
        <rFont val="SimSun"/>
        <charset val="134"/>
      </rPr>
      <t>Gr-B-2E（利用波板，更换立柱）</t>
    </r>
  </si>
  <si>
    <r>
      <rPr>
        <sz val="10"/>
        <rFont val="SimSun"/>
        <charset val="134"/>
      </rPr>
      <t>JA01050201</t>
    </r>
  </si>
  <si>
    <r>
      <rPr>
        <sz val="10"/>
        <rFont val="SimSun"/>
        <charset val="134"/>
      </rPr>
      <t>Gr-C-4E（新建）</t>
    </r>
  </si>
  <si>
    <r>
      <rPr>
        <sz val="10"/>
        <rFont val="SimSun"/>
        <charset val="134"/>
      </rPr>
      <t>JA01050202</t>
    </r>
  </si>
  <si>
    <t>Gr-C-4E（重建）</t>
  </si>
  <si>
    <r>
      <rPr>
        <sz val="10"/>
        <rFont val="SimSun"/>
        <charset val="134"/>
      </rPr>
      <t>JA01050203</t>
    </r>
  </si>
  <si>
    <t>Gr-C-4E（利用波板，更换立柱）</t>
  </si>
  <si>
    <t>202-3-d</t>
  </si>
  <si>
    <t>拆除原有波形护栏</t>
  </si>
  <si>
    <t>m</t>
  </si>
  <si>
    <t>包含内容：人工费机械费、包含工序：拆除原有波形护栏、堆放整齐及上下车。</t>
  </si>
  <si>
    <r>
      <rPr>
        <sz val="10"/>
        <rFont val="SimSun"/>
        <charset val="134"/>
      </rPr>
      <t>JA03</t>
    </r>
  </si>
  <si>
    <r>
      <rPr>
        <sz val="10"/>
        <rFont val="SimSun"/>
        <charset val="134"/>
      </rPr>
      <t>标志牌</t>
    </r>
  </si>
  <si>
    <r>
      <rPr>
        <sz val="10"/>
        <rFont val="SimSun"/>
        <charset val="134"/>
      </rPr>
      <t>JA03010101</t>
    </r>
  </si>
  <si>
    <r>
      <rPr>
        <sz val="10"/>
        <rFont val="SimSun"/>
        <charset val="134"/>
      </rPr>
      <t>△70（新建）</t>
    </r>
  </si>
  <si>
    <r>
      <rPr>
        <sz val="10"/>
        <rFont val="SimSun"/>
        <charset val="134"/>
      </rPr>
      <t>块</t>
    </r>
  </si>
  <si>
    <t>包含内容：除材料外（标志牌面板、立柱基础钢筋及混凝土）外所涉及的工作内容。包含工序：基槽开挖、基础施工（钢筋绑扎与预埋件安装、混凝土浇筑等）立柱、标志板及各种匹配件制作与安装、弃方处理、现场清理及现场安全文明。</t>
  </si>
  <si>
    <r>
      <rPr>
        <sz val="10"/>
        <rFont val="SimSun"/>
        <charset val="134"/>
      </rPr>
      <t>JA03010102</t>
    </r>
  </si>
  <si>
    <r>
      <rPr>
        <sz val="10"/>
        <rFont val="SimSun"/>
        <charset val="134"/>
      </rPr>
      <t>△70（拆除重建）</t>
    </r>
  </si>
  <si>
    <r>
      <rPr>
        <sz val="10"/>
        <rFont val="SimSun"/>
        <charset val="134"/>
      </rPr>
      <t>JA03010104</t>
    </r>
  </si>
  <si>
    <r>
      <rPr>
        <sz val="10"/>
        <rFont val="SimSun"/>
        <charset val="134"/>
      </rPr>
      <t>□60×132（新建）</t>
    </r>
  </si>
  <si>
    <t>JA03010103</t>
  </si>
  <si>
    <t>△70（除锈刷漆）</t>
  </si>
  <si>
    <t>含材料等所涉及全部人材机费用。</t>
  </si>
  <si>
    <r>
      <rPr>
        <sz val="10"/>
        <rFont val="SimSun"/>
        <charset val="134"/>
      </rPr>
      <t>JA05</t>
    </r>
  </si>
  <si>
    <r>
      <rPr>
        <sz val="10"/>
        <rFont val="SimSun"/>
        <charset val="134"/>
      </rPr>
      <t>减速带</t>
    </r>
  </si>
  <si>
    <t>除材料外所涉及的全部人材机费用，包含钻孔及安装、材料转运。</t>
  </si>
  <si>
    <r>
      <rPr>
        <sz val="10"/>
        <rFont val="SimSun"/>
        <charset val="134"/>
      </rPr>
      <t>JA050101</t>
    </r>
  </si>
  <si>
    <r>
      <rPr>
        <sz val="10"/>
        <rFont val="SimSun"/>
        <charset val="134"/>
      </rPr>
      <t>混凝土里程牌</t>
    </r>
  </si>
  <si>
    <r>
      <rPr>
        <sz val="10"/>
        <rFont val="SimSun"/>
        <charset val="134"/>
      </rPr>
      <t>个</t>
    </r>
  </si>
  <si>
    <t>除里程碑材料成品外所涉及全部人材机费用。</t>
  </si>
  <si>
    <r>
      <rPr>
        <sz val="10"/>
        <rFont val="SimSun"/>
        <charset val="134"/>
      </rPr>
      <t>JA11</t>
    </r>
  </si>
  <si>
    <r>
      <rPr>
        <sz val="10"/>
        <rFont val="SimSun"/>
        <charset val="134"/>
      </rPr>
      <t>道口桩</t>
    </r>
  </si>
  <si>
    <r>
      <rPr>
        <sz val="10"/>
        <rFont val="SimSun"/>
        <charset val="134"/>
      </rPr>
      <t>根</t>
    </r>
  </si>
  <si>
    <t>除道口桩材料以外所涉及的全部费用。</t>
  </si>
  <si>
    <t>合计</t>
  </si>
  <si>
    <t>安全生产费</t>
  </si>
  <si>
    <t>临时工程与设施</t>
  </si>
  <si>
    <t>临时道路修建、养护与拆除（包括原道路的养护）</t>
  </si>
  <si>
    <t>临时供电设施架设、维护与拆除</t>
  </si>
  <si>
    <t>临时供水与排污设施</t>
  </si>
  <si>
    <t>保通临时安全设施</t>
  </si>
  <si>
    <t>施工场地建设费</t>
  </si>
  <si>
    <t>拌和设施安拆</t>
  </si>
  <si>
    <t>原有道路的维护与恢复</t>
  </si>
  <si>
    <t>保畅工程</t>
  </si>
  <si>
    <t>施工保畅</t>
  </si>
  <si>
    <t>按建安费占比</t>
  </si>
  <si>
    <t>按三分之一</t>
  </si>
  <si>
    <t>路桥</t>
  </si>
  <si>
    <t>建养</t>
  </si>
  <si>
    <t>工程保险费（按合同条款规定,提供建筑工程一切险、第三者责任险）</t>
  </si>
  <si>
    <t>工程管理</t>
  </si>
  <si>
    <t>浆砌边沟</t>
  </si>
  <si>
    <t>浆砌排水沟</t>
  </si>
  <si>
    <t>混凝土边沟</t>
  </si>
  <si>
    <t>盖板</t>
  </si>
  <si>
    <t>总量</t>
  </si>
  <si>
    <t>挖土方</t>
  </si>
  <si>
    <t>挖石方</t>
  </si>
  <si>
    <t>回填土</t>
  </si>
  <si>
    <t>基底夯实</t>
  </si>
  <si>
    <t>墙顶抹面</t>
  </si>
  <si>
    <t>墙面勾缝</t>
  </si>
  <si>
    <t>砂砾石反
滤层(m3
)</t>
  </si>
  <si>
    <t>PVC泄水管</t>
  </si>
  <si>
    <t>沥青麻絮
沉降缝</t>
  </si>
  <si>
    <t>片混</t>
  </si>
  <si>
    <t>浆砌</t>
  </si>
  <si>
    <t>路堤墙</t>
  </si>
  <si>
    <t>护脚</t>
  </si>
  <si>
    <t>总计</t>
  </si>
  <si>
    <t>仰斜式路肩墙</t>
  </si>
  <si>
    <t>1*1</t>
  </si>
  <si>
    <t>1*1.5</t>
  </si>
  <si>
    <t>1.5*1.5</t>
  </si>
  <si>
    <t>1.2*2</t>
  </si>
  <si>
    <t>1.5*2</t>
  </si>
  <si>
    <t>3*3</t>
  </si>
  <si>
    <t>4*2.5</t>
  </si>
  <si>
    <t>4*3</t>
  </si>
  <si>
    <t>4*3.5</t>
  </si>
  <si>
    <t>4*4</t>
  </si>
  <si>
    <t>沪昆国家高速公路安顺至盘州（黔滇界）段扩容工程配套乡镇通三级及以上公路项目工程</t>
  </si>
  <si>
    <t>（七星关区卧牛河至普宜道路改造工程）</t>
  </si>
  <si>
    <t>工程量清单</t>
  </si>
  <si>
    <t>子目号</t>
  </si>
  <si>
    <t>子 目 名 称</t>
  </si>
  <si>
    <t>数量</t>
  </si>
  <si>
    <t>单价</t>
  </si>
  <si>
    <t>合价（公式）</t>
  </si>
  <si>
    <t>合价</t>
  </si>
  <si>
    <t>备注</t>
  </si>
  <si>
    <t>总则</t>
  </si>
  <si>
    <t>通则</t>
  </si>
  <si>
    <t>101-1</t>
  </si>
  <si>
    <t>保险费</t>
  </si>
  <si>
    <t>101-1-c</t>
  </si>
  <si>
    <t>总额</t>
  </si>
  <si>
    <t>102-3</t>
  </si>
  <si>
    <t>102-3-a</t>
  </si>
  <si>
    <t>103-1</t>
  </si>
  <si>
    <t>103-3</t>
  </si>
  <si>
    <t>103-5</t>
  </si>
  <si>
    <t>103-6</t>
  </si>
  <si>
    <t>103-7</t>
  </si>
  <si>
    <t>103-10</t>
  </si>
  <si>
    <t>103-13</t>
  </si>
  <si>
    <t>预制构件蒸汽养生室安拆</t>
  </si>
  <si>
    <t>103-14</t>
  </si>
  <si>
    <t>106-1</t>
  </si>
  <si>
    <t xml:space="preserve">第100章合计  </t>
  </si>
  <si>
    <t>路基</t>
  </si>
  <si>
    <t>场地清理</t>
  </si>
  <si>
    <t>202-1</t>
  </si>
  <si>
    <t>清理与掘除</t>
  </si>
  <si>
    <t>202-1-d</t>
  </si>
  <si>
    <t>伐树、挖根</t>
  </si>
  <si>
    <t>棵</t>
  </si>
  <si>
    <t>202-1-e</t>
  </si>
  <si>
    <t>耕地填前夯实</t>
  </si>
  <si>
    <t>m2</t>
  </si>
  <si>
    <t>202-1-h</t>
  </si>
  <si>
    <t>清除表土</t>
  </si>
  <si>
    <t>202-1-h-3</t>
  </si>
  <si>
    <t>202-1-g-1</t>
  </si>
  <si>
    <t>除草挖根</t>
  </si>
  <si>
    <t>新增（10.17）路桥</t>
  </si>
  <si>
    <t>202-2</t>
  </si>
  <si>
    <t>挖除旧路面</t>
  </si>
  <si>
    <t>202-2-a</t>
  </si>
  <si>
    <t>铣刨沥青路面</t>
  </si>
  <si>
    <t>202-2-a-1</t>
  </si>
  <si>
    <t>铣刨沥青路面（厚5cm）</t>
  </si>
  <si>
    <t>单价呢？已修改</t>
  </si>
  <si>
    <t>202-2-a-2</t>
  </si>
  <si>
    <t>铣刨沥青路面（厚6cm）</t>
  </si>
  <si>
    <t>含主线和平面交叉</t>
  </si>
  <si>
    <t>202-3</t>
  </si>
  <si>
    <t>拆除结构物</t>
  </si>
  <si>
    <t>202-3-a</t>
  </si>
  <si>
    <t>钢筋混凝土结构</t>
  </si>
  <si>
    <t>202-3-a-3</t>
  </si>
  <si>
    <t>炸除混凝土及钢筋混凝土（原有老桥）</t>
  </si>
  <si>
    <t>202-3-e</t>
  </si>
  <si>
    <t>拆除涵洞</t>
  </si>
  <si>
    <t>202-3-e-1</t>
  </si>
  <si>
    <t>202-3-h</t>
  </si>
  <si>
    <t>拆除波形梁护栏</t>
  </si>
  <si>
    <t>挖方路基</t>
  </si>
  <si>
    <t>203-1</t>
  </si>
  <si>
    <t>路基挖方</t>
  </si>
  <si>
    <t>203-1-a</t>
  </si>
  <si>
    <t>加上其他工程及弃方碾压</t>
  </si>
  <si>
    <t>203-1-b</t>
  </si>
  <si>
    <t>203-1-b-1</t>
  </si>
  <si>
    <t>203-1-b-4</t>
  </si>
  <si>
    <t>挖石方-停车区</t>
  </si>
  <si>
    <t>203-1-c</t>
  </si>
  <si>
    <t>挖除非适用材料（不含淤泥、岩盐、冻土）</t>
  </si>
  <si>
    <t>203-1-c-3</t>
  </si>
  <si>
    <t>挖除非适用材料（不含淤泥、岩盐、冻土）-新旧路基衔接</t>
  </si>
  <si>
    <t>预算25页</t>
  </si>
  <si>
    <t>203-1-c-7</t>
  </si>
  <si>
    <t>挖除非适用材料（不含淤泥、岩盐、冻土）-特殊路基处理</t>
  </si>
  <si>
    <t>203-1-c-9</t>
  </si>
  <si>
    <t>挖除非适用材料（不含淤泥、岩盐、冻土）-高填深挖路基处理</t>
  </si>
  <si>
    <t>203-1-i</t>
  </si>
  <si>
    <t>挖土方-停车区</t>
  </si>
  <si>
    <t>203-3</t>
  </si>
  <si>
    <t>交叉工程挖方</t>
  </si>
  <si>
    <t>203-3-a</t>
  </si>
  <si>
    <t>203-3-b</t>
  </si>
  <si>
    <t>填方路基</t>
  </si>
  <si>
    <t>204-1</t>
  </si>
  <si>
    <t>路基填筑（包括填前压实）</t>
  </si>
  <si>
    <t>204-1-a</t>
  </si>
  <si>
    <t>利用土方</t>
  </si>
  <si>
    <t>加上其他工程</t>
  </si>
  <si>
    <t>204-1-b</t>
  </si>
  <si>
    <t>利用石方</t>
  </si>
  <si>
    <t xml:space="preserve">204-1-f </t>
  </si>
  <si>
    <t>利用石方-停车区</t>
  </si>
  <si>
    <t>204-2</t>
  </si>
  <si>
    <t>交叉工程填筑</t>
  </si>
  <si>
    <t>204-2-b</t>
  </si>
  <si>
    <t>204-6</t>
  </si>
  <si>
    <t>结构物台背回填</t>
  </si>
  <si>
    <t>204-6-a-4</t>
  </si>
  <si>
    <t>台背回填-菜溪中桥</t>
  </si>
  <si>
    <t>204-6-a-5</t>
  </si>
  <si>
    <t>台背回填-远口中桥</t>
  </si>
  <si>
    <t>204-6-a-6</t>
  </si>
  <si>
    <t>台背回填（C20混凝土搭板垫层）-菜溪中桥</t>
  </si>
  <si>
    <t>204-6-a-7</t>
  </si>
  <si>
    <t>台背回填（C20混凝土搭板垫层）-远口中桥</t>
  </si>
  <si>
    <t>特殊地区路基处理</t>
  </si>
  <si>
    <t>205-1</t>
  </si>
  <si>
    <t>软土路基处理</t>
  </si>
  <si>
    <t>205-1-c-6</t>
  </si>
  <si>
    <t>石渣垫层</t>
  </si>
  <si>
    <t>图纸第三册第三分册S3-19，应为35485.08m3</t>
  </si>
  <si>
    <t>205-1-o</t>
  </si>
  <si>
    <t>利用石渣填筑</t>
  </si>
  <si>
    <t>预算21页</t>
  </si>
  <si>
    <t xml:space="preserve">205-1-r </t>
  </si>
  <si>
    <t>路基翻压</t>
  </si>
  <si>
    <t>205-9</t>
  </si>
  <si>
    <t>低填浅挖路基处理</t>
  </si>
  <si>
    <t>205-9-d</t>
  </si>
  <si>
    <t>换填水泥稳定碎石</t>
  </si>
  <si>
    <t>205-9-e</t>
  </si>
  <si>
    <t>换填碎石</t>
  </si>
  <si>
    <t>205-9-g</t>
  </si>
  <si>
    <t>回填碎石土</t>
  </si>
  <si>
    <t>图纸第三册第三分册S3-13，应为12397.10m3</t>
  </si>
  <si>
    <t>预算22页</t>
  </si>
  <si>
    <t>205-10</t>
  </si>
  <si>
    <t>陡坡路堤或填挖交界</t>
  </si>
  <si>
    <t>205-10-a</t>
  </si>
  <si>
    <t>土工格栅</t>
  </si>
  <si>
    <t>205-10-a-2</t>
  </si>
  <si>
    <t>双向土工格栅-填挖交界</t>
  </si>
  <si>
    <t>预算23页</t>
  </si>
  <si>
    <t>205-10-b-6</t>
  </si>
  <si>
    <t>换填石渣-陡坡路堤</t>
  </si>
  <si>
    <t>205-10-c</t>
  </si>
  <si>
    <t>土工布</t>
  </si>
  <si>
    <t>205-10-d</t>
  </si>
  <si>
    <t>渗沟填碎石</t>
  </si>
  <si>
    <t>205-10-e</t>
  </si>
  <si>
    <t>挖台阶</t>
  </si>
  <si>
    <t>205-11</t>
  </si>
  <si>
    <t>高填深挖路基</t>
  </si>
  <si>
    <t>205-11-c</t>
  </si>
  <si>
    <t>格构梁</t>
  </si>
  <si>
    <t>205-11-c-1</t>
  </si>
  <si>
    <t>205-11-c-2</t>
  </si>
  <si>
    <t>格构锚索</t>
  </si>
  <si>
    <t>205-12</t>
  </si>
  <si>
    <t>新旧路基衔接</t>
  </si>
  <si>
    <t>205-12-a</t>
  </si>
  <si>
    <t>205-12-a-2</t>
  </si>
  <si>
    <t>软基双向土工格栅</t>
  </si>
  <si>
    <t xml:space="preserve">205-12-g </t>
  </si>
  <si>
    <t>205-13</t>
  </si>
  <si>
    <t>桥头路基处理</t>
  </si>
  <si>
    <t>205-13-c</t>
  </si>
  <si>
    <t>坡面排水</t>
  </si>
  <si>
    <t>207-1</t>
  </si>
  <si>
    <t>边沟</t>
  </si>
  <si>
    <t>207-1-a</t>
  </si>
  <si>
    <t>浆砌片石</t>
  </si>
  <si>
    <t>207-1-a-1</t>
  </si>
  <si>
    <t>M7.5浆砌片(块)石矩形边沟</t>
  </si>
  <si>
    <t>预算45页</t>
  </si>
  <si>
    <t>207-1-a-2</t>
  </si>
  <si>
    <t>M7.5浆砌片（块）石矩形边沟-交叉工程</t>
  </si>
  <si>
    <t>207-1-a-4</t>
  </si>
  <si>
    <t>M7.5浆砌片(块)石L形边沟</t>
  </si>
  <si>
    <t>207-1-c</t>
  </si>
  <si>
    <t>现浇混凝土</t>
  </si>
  <si>
    <t>207-1-c-6</t>
  </si>
  <si>
    <t>C25现浇混凝土边沟</t>
  </si>
  <si>
    <t>预算46页</t>
  </si>
  <si>
    <t>207-1-c-7</t>
  </si>
  <si>
    <t>C25现浇片石混凝土边沟</t>
  </si>
  <si>
    <t>207-1-c-11</t>
  </si>
  <si>
    <t>C25现浇混凝土边沟沟帮-盖板边沟</t>
  </si>
  <si>
    <t>207-1-e</t>
  </si>
  <si>
    <t>预制安装混凝土盖板</t>
  </si>
  <si>
    <t>207-1-e-1</t>
  </si>
  <si>
    <t>C30预制安装混凝土盖板</t>
  </si>
  <si>
    <t>207-1-e-3</t>
  </si>
  <si>
    <t>C35预制安装混凝土盖板（III型）</t>
  </si>
  <si>
    <t>207-1-e-4</t>
  </si>
  <si>
    <t>C35预制安装混凝土盖板（IV型）</t>
  </si>
  <si>
    <t>207-1-e-5</t>
  </si>
  <si>
    <t>C35预制安装混凝土盖板（V型）</t>
  </si>
  <si>
    <t>207-1-e-12</t>
  </si>
  <si>
    <t>C35预制安装混凝土盖板-停车区</t>
  </si>
  <si>
    <t>207-2</t>
  </si>
  <si>
    <t>排水沟</t>
  </si>
  <si>
    <t>207-2-a</t>
  </si>
  <si>
    <t>207-2-a-1</t>
  </si>
  <si>
    <t>排水沟M7.5浆砌片石-弃土场</t>
  </si>
  <si>
    <t>207-2-a-2</t>
  </si>
  <si>
    <t>排水沟M7.5浆砌片石</t>
  </si>
  <si>
    <t>207-2-g</t>
  </si>
  <si>
    <t>片石混凝土</t>
  </si>
  <si>
    <t>207-2-g-3</t>
  </si>
  <si>
    <t>C20片石混凝土绿化槽及排水沟</t>
  </si>
  <si>
    <t>预算37页</t>
  </si>
  <si>
    <t>207-5</t>
  </si>
  <si>
    <t>盲沟（渗沟）</t>
  </si>
  <si>
    <t>207-5-a</t>
  </si>
  <si>
    <t>盲沟</t>
  </si>
  <si>
    <t>207-5-a-2</t>
  </si>
  <si>
    <t>护坡、护面墙</t>
  </si>
  <si>
    <t>208-8</t>
  </si>
  <si>
    <t>坡面柔性防护</t>
  </si>
  <si>
    <t>208-8-a</t>
  </si>
  <si>
    <t>主动防护系统</t>
  </si>
  <si>
    <t>208-8-a-1</t>
  </si>
  <si>
    <t>SNS主动防护网</t>
  </si>
  <si>
    <t>208-8-a-2</t>
  </si>
  <si>
    <t>SNS主动防护网(高填深挖路基）</t>
  </si>
  <si>
    <t>208-8-d</t>
  </si>
  <si>
    <t>三维网植草</t>
  </si>
  <si>
    <t>208-8-d-1</t>
  </si>
  <si>
    <t>三维网植草（挖方边坡）</t>
  </si>
  <si>
    <t>单价有问题</t>
  </si>
  <si>
    <t>208-8-d-2</t>
  </si>
  <si>
    <t>三维网植草（填方边坡）</t>
  </si>
  <si>
    <t>挡土墙</t>
  </si>
  <si>
    <t>209-3</t>
  </si>
  <si>
    <t>砌体挡土墙</t>
  </si>
  <si>
    <t>5、207-2-g-3 C20片石混凝土绿化槽及排水沟（工程量：901.58m3）:单价根据表A.0.3-2分项工程预算表第37页提取,混凝土边沟、排水沟、截水沟、急流金额：566271.52元，塑料排水管沟金额：32950.18元，合计金额：566271.52+32950.18=599221.70元，反算单价：599221.70/901.58=664.64元/m3。
5、209-3-a-3 M7.5浆砌片石仰斜式路肩墙（工程量：48545.13m3），209-3-a-5 M7.5浆砌片石护脚（工程量：38m3），209-3-a-22 M7.5浆砌片石路堤墙（工程量：18868.87m3），合计工程量为：48545.13+38+18868.87=67452m3：单价根据表A.0.3-2分项工程预算表第48、49、50、51页提取，浆砌片石挡土墙墙身金额：22446624.37元，浆砌片石挡土墙基础金额：3556986.27元，机械挖基坑土、石方金额：373202.46元，自卸汽车运土、石方金额：166555.61元，机械挖基坑土、石方金额：2120019.22元，自卸汽车运土、石方金额：439637.76元，塑料排水管沟金额：211372.62元，夯实填土金额：113907.03元，水泥砂浆勾缝及抹面金额：80969.57元，挡土墙防渗层、泄水层及填内心金额：1650067.51元，沥青麻絮沉降缝金额：168491.88元，水泥砂浆勾缝及抹面金额：576333.32元，合计金额：22446624.37+3556986.27+373202.46+166555.61+2120019.22+439637.76+211372.62+113907.03+80969.57+1650067.51+168491.88+576333.32=31904167.62元，反算单价：31904167.62/67452=472.99元/m3。
由于预算把三个清单工程量合计在一起，所以209-3-a-3 、209-3-a-5、209-3-a-22三个清单单价一致。
5、209-5-e-1 仰斜式路肩墙C20片石混凝土（工程量：7857m3）:单价根据表A.0.3-2分项工程预算表第48页提取,现浇混凝土挡土墙金额：5238742.34元，反算单价：5238742.34/7857=666.76元/m3。</t>
  </si>
  <si>
    <t>209-3-a</t>
  </si>
  <si>
    <t>浆砌片（块）石</t>
  </si>
  <si>
    <t>209-3-a-1</t>
  </si>
  <si>
    <t>M7.5浆砌片石护肩墙</t>
  </si>
  <si>
    <t>209-3-a-3</t>
  </si>
  <si>
    <t>M7.5浆砌片石仰斜式路肩墙</t>
  </si>
  <si>
    <t>209-3-a-5</t>
  </si>
  <si>
    <t>M7.5浆砌片石护脚</t>
  </si>
  <si>
    <t>209-3-a-17</t>
  </si>
  <si>
    <t>M7.5浆砌片石护肩墙-交叉工程</t>
  </si>
  <si>
    <t>209-3-a-22</t>
  </si>
  <si>
    <t>M7.5浆砌片石路堤墙</t>
  </si>
  <si>
    <t>209-5</t>
  </si>
  <si>
    <t>混凝土挡土墙</t>
  </si>
  <si>
    <t>209-5-e</t>
  </si>
  <si>
    <t>路肩墙C20片石混凝土</t>
  </si>
  <si>
    <t>209-5-e-1</t>
  </si>
  <si>
    <t>仰斜式路肩墙C20片石混凝土</t>
  </si>
  <si>
    <t>预算48页</t>
  </si>
  <si>
    <t>209-5-f</t>
  </si>
  <si>
    <t>路堑墙C20片石混凝土</t>
  </si>
  <si>
    <t>喷射混凝土和喷浆边坡防护</t>
  </si>
  <si>
    <t>212-2</t>
  </si>
  <si>
    <t>挂网锚喷混凝土 防护边坡（全坡面）</t>
  </si>
  <si>
    <t>212-2-a</t>
  </si>
  <si>
    <t>喷射混凝土防护边坡</t>
  </si>
  <si>
    <t>212-2-a-3</t>
  </si>
  <si>
    <t>喷射边坡C20混凝土</t>
  </si>
  <si>
    <t>预算39页</t>
  </si>
  <si>
    <t>212-2-b</t>
  </si>
  <si>
    <t>钢筋网</t>
  </si>
  <si>
    <t>kg</t>
  </si>
  <si>
    <t>212-2-e-1</t>
  </si>
  <si>
    <t>喷射边坡锚杆（不分规格，长度3m～6m,含6m)</t>
  </si>
  <si>
    <t>预算40页</t>
  </si>
  <si>
    <t>图纸上是12762.33kg，预算上是钢筋网的量</t>
  </si>
  <si>
    <t>抗滑桩</t>
  </si>
  <si>
    <t>214-1</t>
  </si>
  <si>
    <t>现浇混凝土桩</t>
  </si>
  <si>
    <t>214-1-a</t>
  </si>
  <si>
    <t>混凝土</t>
  </si>
  <si>
    <t>预算33、34页</t>
  </si>
  <si>
    <t>214-2</t>
  </si>
  <si>
    <t>桩板式抗滑挡墙</t>
  </si>
  <si>
    <t>214-2-a</t>
  </si>
  <si>
    <t>挡土板</t>
  </si>
  <si>
    <t>预算35、36页</t>
  </si>
  <si>
    <t>214-3</t>
  </si>
  <si>
    <t>钢筋</t>
  </si>
  <si>
    <t>预算34、35页</t>
  </si>
  <si>
    <t>污水检查井修复工程</t>
  </si>
  <si>
    <t>216-1</t>
  </si>
  <si>
    <t>216-1-a</t>
  </si>
  <si>
    <t>216-1-a-1</t>
  </si>
  <si>
    <t>井盖提升</t>
  </si>
  <si>
    <t>座</t>
  </si>
  <si>
    <t>216-1-a-2</t>
  </si>
  <si>
    <t>井盖更换</t>
  </si>
  <si>
    <t>216-1-a-3</t>
  </si>
  <si>
    <t>雨水篦子提升</t>
  </si>
  <si>
    <t xml:space="preserve">第200章合计  </t>
  </si>
  <si>
    <t>路面</t>
  </si>
  <si>
    <t>水泥稳定土底基层、基层</t>
  </si>
  <si>
    <t>304-3</t>
  </si>
  <si>
    <t>水泥稳定土基层</t>
  </si>
  <si>
    <t>304-3-a</t>
  </si>
  <si>
    <t>水泥稳定碎石基层</t>
  </si>
  <si>
    <t>304-3-a-13</t>
  </si>
  <si>
    <t>厚30cm水泥稳定碎石基层</t>
  </si>
  <si>
    <t>含停车区</t>
  </si>
  <si>
    <t>304-3-a-17</t>
  </si>
  <si>
    <t>厚30cm水泥稳定碎石基层-交叉工程</t>
  </si>
  <si>
    <t>级配碎（砾）石底基层、基层</t>
  </si>
  <si>
    <t>306-1</t>
  </si>
  <si>
    <t>级配碎石底基层</t>
  </si>
  <si>
    <t>306-1-b</t>
  </si>
  <si>
    <t>厚20cm级配碎石底基层</t>
  </si>
  <si>
    <t>306-1-f</t>
  </si>
  <si>
    <t>厚20cm级配碎石底基层-交叉工程</t>
  </si>
  <si>
    <t>透层和黏层</t>
  </si>
  <si>
    <t>308-1</t>
  </si>
  <si>
    <t>透层</t>
  </si>
  <si>
    <t>308-1-a</t>
  </si>
  <si>
    <t>308-1-b</t>
  </si>
  <si>
    <t>透层-交叉工程</t>
  </si>
  <si>
    <t>308-2</t>
  </si>
  <si>
    <t>黏层</t>
  </si>
  <si>
    <t>308-2-a</t>
  </si>
  <si>
    <t>308-2-b</t>
  </si>
  <si>
    <t>黏层-交叉工程</t>
  </si>
  <si>
    <t>热拌沥青混合料面层</t>
  </si>
  <si>
    <t>309-2</t>
  </si>
  <si>
    <t>中粒式沥青混凝土</t>
  </si>
  <si>
    <t>309-2-i</t>
  </si>
  <si>
    <t>厚6cm中粒式热拌沥青混凝土-交叉工程</t>
  </si>
  <si>
    <t>309-2-n</t>
  </si>
  <si>
    <t>厚6cm中粒式热拌沥青混凝土</t>
  </si>
  <si>
    <t>路肩培土、中央分隔带回填土、土路肩加固及路缘石</t>
  </si>
  <si>
    <t>313-3</t>
  </si>
  <si>
    <t>现浇混凝土加固土路肩</t>
  </si>
  <si>
    <t>313-3-a</t>
  </si>
  <si>
    <t>C25混凝土加固路肩</t>
  </si>
  <si>
    <t>313-3-h</t>
  </si>
  <si>
    <t>C25混凝土加固路肩-交叉工程</t>
  </si>
  <si>
    <t>313-5</t>
  </si>
  <si>
    <t>混凝土预制块路缘石</t>
  </si>
  <si>
    <t>单位删除</t>
  </si>
  <si>
    <t>313-5-a</t>
  </si>
  <si>
    <t>C30混凝土预制块路缘石</t>
  </si>
  <si>
    <t>313-6</t>
  </si>
  <si>
    <t>浆砌片石加固路肩</t>
  </si>
  <si>
    <t/>
  </si>
  <si>
    <t>313-6-a</t>
  </si>
  <si>
    <t>M7.5号浆砌片石加固路肩</t>
  </si>
  <si>
    <t>道牙</t>
  </si>
  <si>
    <t>316-1</t>
  </si>
  <si>
    <t>人行道彩砖</t>
  </si>
  <si>
    <t>316-1-a</t>
  </si>
  <si>
    <t>25×25×5cm人行道彩砖</t>
  </si>
  <si>
    <t xml:space="preserve">第300章合计  </t>
  </si>
  <si>
    <t>桥梁、涵洞</t>
  </si>
  <si>
    <t>403-3</t>
  </si>
  <si>
    <t>上部结构钢筋</t>
  </si>
  <si>
    <t>403-3-a</t>
  </si>
  <si>
    <t>桥面连续钢筋</t>
  </si>
  <si>
    <t>403-3-a-1</t>
  </si>
  <si>
    <t>桥面连续钢筋-菜溪中桥</t>
  </si>
  <si>
    <t>403-3-a-2</t>
  </si>
  <si>
    <t>桥面连续钢筋-远口中桥</t>
  </si>
  <si>
    <t>钻孔灌注桩</t>
  </si>
  <si>
    <t>405-1</t>
  </si>
  <si>
    <t>405-1-a</t>
  </si>
  <si>
    <t>陆上钻孔灌注桩</t>
  </si>
  <si>
    <t>405-1-a-3</t>
  </si>
  <si>
    <t>C30 φ140陆上钻孔灌注桩-菜溪中桥</t>
  </si>
  <si>
    <t>405-1-a-4</t>
  </si>
  <si>
    <t>C30 φ140陆上钻孔灌注桩-远口中桥</t>
  </si>
  <si>
    <t>405-1-b</t>
  </si>
  <si>
    <t>水中钻孔灌注桩</t>
  </si>
  <si>
    <t>405-1-b-1</t>
  </si>
  <si>
    <t>C30 φ160水中钻孔灌注桩-菜溪中桥</t>
  </si>
  <si>
    <t>405-1-b-2</t>
  </si>
  <si>
    <t>C30 φ160水中钻孔灌注桩-远口中桥</t>
  </si>
  <si>
    <t>结构混凝土工程</t>
  </si>
  <si>
    <t>410-1</t>
  </si>
  <si>
    <t>混凝土基础（包括 支撑梁、桩基承 台、桩系梁，但 不包括桩基）</t>
  </si>
  <si>
    <t>410-1-c</t>
  </si>
  <si>
    <t>桩基承台</t>
  </si>
  <si>
    <t>410-1-c-4</t>
  </si>
  <si>
    <t>C20混凝土垫层桩基承台-菜溪中桥</t>
  </si>
  <si>
    <t>410-1-c-5</t>
  </si>
  <si>
    <t>C20混凝土垫层桩基承台-远口中桥</t>
  </si>
  <si>
    <t>410-1-c-6</t>
  </si>
  <si>
    <t>C30混凝土桩基承台-菜溪中桥</t>
  </si>
  <si>
    <t>410-1-c-7</t>
  </si>
  <si>
    <t>C30混凝土桩基承台-远口中桥</t>
  </si>
  <si>
    <t>410-1-d</t>
  </si>
  <si>
    <t>桩系梁</t>
  </si>
  <si>
    <t>410-1-d-3</t>
  </si>
  <si>
    <t>C30混凝土桩系梁-菜溪中桥</t>
  </si>
  <si>
    <t>410-1-d-4</t>
  </si>
  <si>
    <t>C30混凝土桩系梁-远口中桥</t>
  </si>
  <si>
    <t>410-2</t>
  </si>
  <si>
    <t>混凝土下部结构</t>
  </si>
  <si>
    <t>410-2-a</t>
  </si>
  <si>
    <t>桥台混凝土</t>
  </si>
  <si>
    <t>410-2-a-6</t>
  </si>
  <si>
    <t>桥台C25片石混凝土-菜溪中桥</t>
  </si>
  <si>
    <t>410-2-a-7</t>
  </si>
  <si>
    <t>桥台C25片石混凝土-远口中桥</t>
  </si>
  <si>
    <t>410-2-a-8</t>
  </si>
  <si>
    <t>桥台C30混凝土-菜溪中桥</t>
  </si>
  <si>
    <t>410-2-a-9</t>
  </si>
  <si>
    <t>桥台C30混凝土-远口中桥</t>
  </si>
  <si>
    <t>410-2-b</t>
  </si>
  <si>
    <t>桥墩混凝土</t>
  </si>
  <si>
    <t>410-2-b-3</t>
  </si>
  <si>
    <t>桥墩C30混凝土-菜溪中桥</t>
  </si>
  <si>
    <t>410-2-b-4</t>
  </si>
  <si>
    <t>桥墩C30混凝土-远口中桥</t>
  </si>
  <si>
    <t>410-2-c</t>
  </si>
  <si>
    <t>盖梁混凝土</t>
  </si>
  <si>
    <t>410-2-c-1</t>
  </si>
  <si>
    <t>盖梁C35混凝土-菜溪中桥</t>
  </si>
  <si>
    <t>410-2-c-2</t>
  </si>
  <si>
    <t>盖梁C35混凝土-远口中桥</t>
  </si>
  <si>
    <t>410-2-d</t>
  </si>
  <si>
    <t>台帽混凝土</t>
  </si>
  <si>
    <t>410-2-d-6</t>
  </si>
  <si>
    <t>台帽C35混凝土-菜溪中桥</t>
  </si>
  <si>
    <t>410-2-d-7</t>
  </si>
  <si>
    <t>台帽C35混凝土-远口中桥</t>
  </si>
  <si>
    <t>410-2-f</t>
  </si>
  <si>
    <t>垫石、挡块</t>
  </si>
  <si>
    <t>410-2-f-6</t>
  </si>
  <si>
    <t>桥台C50垫石-菜溪中桥</t>
  </si>
  <si>
    <t>410-2-f-7</t>
  </si>
  <si>
    <t>桥台C50垫石-远口中桥</t>
  </si>
  <si>
    <t>410-2-f-17</t>
  </si>
  <si>
    <t>桥墩C50垫石-菜溪中桥</t>
  </si>
  <si>
    <t>410-2-f-18</t>
  </si>
  <si>
    <t>桥墩C50垫石-远口中桥</t>
  </si>
  <si>
    <t>410-6</t>
  </si>
  <si>
    <t>现浇混凝土附属 结构</t>
  </si>
  <si>
    <t>410-6-a</t>
  </si>
  <si>
    <t>现浇混凝土护栏</t>
  </si>
  <si>
    <t>410-6-a-3</t>
  </si>
  <si>
    <t>C30现浇混凝土护栏-菜溪中桥</t>
  </si>
  <si>
    <t>410-6-a-4</t>
  </si>
  <si>
    <t>C30现浇混凝土护栏-远口中桥</t>
  </si>
  <si>
    <t>410-6-b</t>
  </si>
  <si>
    <t>现浇混凝土搭板</t>
  </si>
  <si>
    <t>410-6-b-6</t>
  </si>
  <si>
    <t>C30现浇混凝土搭板-菜溪中桥</t>
  </si>
  <si>
    <t>410-6-b-7</t>
  </si>
  <si>
    <t>C30现浇混凝土搭板-远口中桥</t>
  </si>
  <si>
    <t>410-6-c</t>
  </si>
  <si>
    <t>人行道系</t>
  </si>
  <si>
    <t>410-6-c-3</t>
  </si>
  <si>
    <t>标砖铺装铺装人行道-远口街上桥</t>
  </si>
  <si>
    <t>410-6-c-4</t>
  </si>
  <si>
    <t>C30混凝土人行道—苗田冲大桥</t>
  </si>
  <si>
    <t>410-6-c-5</t>
  </si>
  <si>
    <t>C30混凝土人行道—三门溪大桥</t>
  </si>
  <si>
    <t>410-6-c-6</t>
  </si>
  <si>
    <t>C30混凝土人行道—高寨溪大桥</t>
  </si>
  <si>
    <t>410-6-g</t>
  </si>
  <si>
    <t>人行道及栏杆</t>
  </si>
  <si>
    <t>410-6-g-3</t>
  </si>
  <si>
    <t>人行道及栏杆-远口中桥</t>
  </si>
  <si>
    <t>410-6-i</t>
  </si>
  <si>
    <t>金属梁柱式护栏</t>
  </si>
  <si>
    <t>410-6-i-1</t>
  </si>
  <si>
    <t>加强型金属梁柱式护栏-苗田冲大桥</t>
  </si>
  <si>
    <t>410-6-i-2</t>
  </si>
  <si>
    <t>普通型金属梁柱式护栏-地兰溪大桥</t>
  </si>
  <si>
    <t>410-6-i-3</t>
  </si>
  <si>
    <t>普通型金属梁柱式护栏-坌处大桥</t>
  </si>
  <si>
    <t>410-6-i-5</t>
  </si>
  <si>
    <t>加强型金属梁柱式护栏-三门溪大桥</t>
  </si>
  <si>
    <t>410-6-i-6</t>
  </si>
  <si>
    <t>加强型金属梁柱式护栏-高寨溪大桥</t>
  </si>
  <si>
    <t>410-6-i-7</t>
  </si>
  <si>
    <t>普通型金属梁柱式护栏-远口街大桥</t>
  </si>
  <si>
    <t>预应力混凝土工程</t>
  </si>
  <si>
    <t>411-8</t>
  </si>
  <si>
    <t>预制预应力混凝土上部结构</t>
  </si>
  <si>
    <t>411-8-a</t>
  </si>
  <si>
    <t>预制预应力混凝土T梁</t>
  </si>
  <si>
    <t>411-8-a-3</t>
  </si>
  <si>
    <t>预制C50预应力混凝土T梁-菜溪中桥</t>
  </si>
  <si>
    <t>411-8-a-4</t>
  </si>
  <si>
    <t>预制C50预应力混凝土T梁-远口中桥</t>
  </si>
  <si>
    <t>桥面铺装</t>
  </si>
  <si>
    <t>415-1</t>
  </si>
  <si>
    <t>沥青混凝土桥面 铺装</t>
  </si>
  <si>
    <t>415-1-a</t>
  </si>
  <si>
    <t>沥青混凝土桥面铺装</t>
  </si>
  <si>
    <t>415-1-a-3</t>
  </si>
  <si>
    <t>沥青混凝土桥面铺装-菜溪中桥</t>
  </si>
  <si>
    <t>415-1-a-4</t>
  </si>
  <si>
    <t>沥青混凝土桥面铺装-远口中桥</t>
  </si>
  <si>
    <t>415-1-a-5</t>
  </si>
  <si>
    <t>沥青混凝土桥面铺装-梁头柱中桥</t>
  </si>
  <si>
    <t>415-1-a-17</t>
  </si>
  <si>
    <t>沥青混凝土桥面铺装-苗田冲大桥</t>
  </si>
  <si>
    <t>415-1-a-18</t>
  </si>
  <si>
    <t>沥青混凝土桥面铺装-地兰溪大桥</t>
  </si>
  <si>
    <t>415-1-a-19</t>
  </si>
  <si>
    <t>沥青混凝土桥面铺装-坌处大桥</t>
  </si>
  <si>
    <t>415-1-a-20</t>
  </si>
  <si>
    <t>沥青混凝土桥面铺装-三门溪大桥</t>
  </si>
  <si>
    <t>415-1-a-21</t>
  </si>
  <si>
    <t>沥青混凝土桥面铺装-邓家溪大桥</t>
  </si>
  <si>
    <t>415-1-a-22</t>
  </si>
  <si>
    <t>沥青混凝土桥面铺装-麻阳溪大桥</t>
  </si>
  <si>
    <t>415-1-a-23</t>
  </si>
  <si>
    <t>沥青混凝土桥面铺装-高寨溪大桥</t>
  </si>
  <si>
    <t>415-1-a-24</t>
  </si>
  <si>
    <t>沥青混凝土桥面铺装-远口街大桥</t>
  </si>
  <si>
    <t>415-2</t>
  </si>
  <si>
    <t>水泥混凝土桥面 铺装</t>
  </si>
  <si>
    <t>415-2-a</t>
  </si>
  <si>
    <t>水泥混凝土桥面铺装</t>
  </si>
  <si>
    <t>415-2-a-8</t>
  </si>
  <si>
    <t>C50聚丙烯纤维泥混凝土-菜溪中桥</t>
  </si>
  <si>
    <t>415-2-a-9</t>
  </si>
  <si>
    <t>C50聚丙烯纤维泥混凝土-远口中桥</t>
  </si>
  <si>
    <t>415-2-a-10</t>
  </si>
  <si>
    <t>C30素混凝土调平层-菜溪中桥</t>
  </si>
  <si>
    <t>415-2-a-11</t>
  </si>
  <si>
    <t>C30素混凝土调平层-远口中桥</t>
  </si>
  <si>
    <t>415-3</t>
  </si>
  <si>
    <t>防水层</t>
  </si>
  <si>
    <t>415-3-b</t>
  </si>
  <si>
    <t>铺设防水层</t>
  </si>
  <si>
    <t>415-3-b-11</t>
  </si>
  <si>
    <t>铺设防水层（YW-1防水剂）-梁头柱中桥</t>
  </si>
  <si>
    <t>415-3-b-12</t>
  </si>
  <si>
    <t>铺设防水层（FYT-1防水剂）-菜溪中桥</t>
  </si>
  <si>
    <t>415-3-b-13</t>
  </si>
  <si>
    <t>铺设防水层（FYT-1防水剂）-远口中桥</t>
  </si>
  <si>
    <t>415-3-b-14</t>
  </si>
  <si>
    <t>铺设防水层（YW-1防水剂）-苗田冲大桥</t>
  </si>
  <si>
    <t>415-3-b-15</t>
  </si>
  <si>
    <t>铺设防水层（YW-1防水剂）-地兰溪大桥</t>
  </si>
  <si>
    <t>415-3-b-16</t>
  </si>
  <si>
    <t>铺设防水层（YW-1防水剂）-坌处大桥</t>
  </si>
  <si>
    <t>415-3-b-17</t>
  </si>
  <si>
    <t>铺设防水层（YW-1防水剂）-三门溪大桥</t>
  </si>
  <si>
    <t>415-3-b-18</t>
  </si>
  <si>
    <t>铺设防水层（YW-1防水剂）-邓家溪大桥</t>
  </si>
  <si>
    <t>415-3-b-19</t>
  </si>
  <si>
    <t>铺设防水层（YW-1防水剂）-麻阳溪大桥</t>
  </si>
  <si>
    <t>415-3-b-20</t>
  </si>
  <si>
    <t>铺设防水层（YW-1防水剂）-高寨溪大桥</t>
  </si>
  <si>
    <t>415-3-b-21</t>
  </si>
  <si>
    <t>铺设防水层（YW-1防水剂）-远口街大桥</t>
  </si>
  <si>
    <t>415-4</t>
  </si>
  <si>
    <t>桥面排水</t>
  </si>
  <si>
    <t>415-4-a</t>
  </si>
  <si>
    <t>竖、横向集中排 水管</t>
  </si>
  <si>
    <t>415-4-a-1</t>
  </si>
  <si>
    <t>φ150mm泄水管-菜溪中桥</t>
  </si>
  <si>
    <t>415-4-a-2</t>
  </si>
  <si>
    <t>φ150mm泄水管-远口中桥</t>
  </si>
  <si>
    <t>数量、单价和图纸不对应，请修改</t>
  </si>
  <si>
    <t>415-4-a-3</t>
  </si>
  <si>
    <t>φ150mm泄水管-苗田冲大桥</t>
  </si>
  <si>
    <t>415-4-a-12</t>
  </si>
  <si>
    <t>φ150mm泄水管-三门溪大桥</t>
  </si>
  <si>
    <t>415-4-a-13</t>
  </si>
  <si>
    <t>φ150mm泄水管-高寨溪大桥</t>
  </si>
  <si>
    <t>415-5</t>
  </si>
  <si>
    <t>桥台防排水</t>
  </si>
  <si>
    <t>415-5-a</t>
  </si>
  <si>
    <t>台背排水</t>
  </si>
  <si>
    <t>415-5-a-1</t>
  </si>
  <si>
    <t>台背排水-菜溪中桥</t>
  </si>
  <si>
    <t>415-5-a-2</t>
  </si>
  <si>
    <t>台背排水-远口中桥</t>
  </si>
  <si>
    <t>桥梁支座</t>
  </si>
  <si>
    <t>416-1</t>
  </si>
  <si>
    <t>板式橡胶支座</t>
  </si>
  <si>
    <t>416-1-a</t>
  </si>
  <si>
    <t>416-1-a-5</t>
  </si>
  <si>
    <t>板式橡胶支座-菜溪中桥</t>
  </si>
  <si>
    <t>dm3</t>
  </si>
  <si>
    <t>416-1-a-6</t>
  </si>
  <si>
    <t>板式橡胶支座-远口中桥</t>
  </si>
  <si>
    <t>416-3</t>
  </si>
  <si>
    <t>隔震橡胶支座</t>
  </si>
  <si>
    <t>416-3-a</t>
  </si>
  <si>
    <t>橡胶防震块</t>
  </si>
  <si>
    <t>416-3-a-2</t>
  </si>
  <si>
    <t>橡胶防震块-菜溪中桥</t>
  </si>
  <si>
    <t>416-3-a-3</t>
  </si>
  <si>
    <t>橡胶防震块-远口中桥</t>
  </si>
  <si>
    <t>桥梁接缝和伸缩装置</t>
  </si>
  <si>
    <t>417-2</t>
  </si>
  <si>
    <t>模数式伸缩装置</t>
  </si>
  <si>
    <t>417-2-a</t>
  </si>
  <si>
    <t>D80型模数式伸缩装置</t>
  </si>
  <si>
    <t>417-2-a-3</t>
  </si>
  <si>
    <t>D80型模数式伸缩缝-菜溪中桥</t>
  </si>
  <si>
    <t>417-2-a-4</t>
  </si>
  <si>
    <t>D80型模数式伸缩缝-远口中桥</t>
  </si>
  <si>
    <t>417-2-a-5</t>
  </si>
  <si>
    <t>D80型模数式伸缩缝拆除更换-梁头柱中桥</t>
  </si>
  <si>
    <t>417-2-a-10</t>
  </si>
  <si>
    <t>D80型模数式伸缩缝拆除更换-苗田冲大桥</t>
  </si>
  <si>
    <t>417-2-a-11</t>
  </si>
  <si>
    <t>D80型模数式伸缩缝拆除更换-地兰溪大桥</t>
  </si>
  <si>
    <t>417-2-a-12</t>
  </si>
  <si>
    <t>D80型模数式伸缩缝拆除更换-坌处大桥</t>
  </si>
  <si>
    <t>417-2-a-13</t>
  </si>
  <si>
    <t>D80型模数式伸缩缝拆除更换-三门溪大桥</t>
  </si>
  <si>
    <t>417-2-a-14</t>
  </si>
  <si>
    <t>D80型模数式伸缩缝拆除更换-邓家溪大桥</t>
  </si>
  <si>
    <t>417-2-a-15</t>
  </si>
  <si>
    <t>D80型模数式伸缩缝拆除更换-麻阳溪大桥</t>
  </si>
  <si>
    <t>417-2-a-16</t>
  </si>
  <si>
    <t>D80型模数式伸缩缝拆除更换-高寨溪大桥</t>
  </si>
  <si>
    <t>417-2-a-17</t>
  </si>
  <si>
    <t>D80型模数式伸缩缝拆除更换-远口街溪大桥</t>
  </si>
  <si>
    <t>417-2-b</t>
  </si>
  <si>
    <t>D160型模数式伸缩装置</t>
  </si>
  <si>
    <t>417-2-b-1</t>
  </si>
  <si>
    <t>D160型模数式伸缩缝拆除更换-坌处大桥</t>
  </si>
  <si>
    <t>盖板涵、箱涵</t>
  </si>
  <si>
    <t>420-1</t>
  </si>
  <si>
    <t>钢筋混凝土盖板涵</t>
  </si>
  <si>
    <t>420-1-a</t>
  </si>
  <si>
    <t>1-1.5m×1.5m钢筋混凝土盖板涵</t>
  </si>
  <si>
    <t>均摊涵洞墙背回填砂砾单价后</t>
  </si>
  <si>
    <t>420-1-l</t>
  </si>
  <si>
    <t>1-1.5m×1.0m钢筋混凝土盖板涵</t>
  </si>
  <si>
    <t xml:space="preserve">420-1-x </t>
  </si>
  <si>
    <t>1-1.0m×1.0m钢筋混凝土盖板涵（接长利用）</t>
  </si>
  <si>
    <t>420-2</t>
  </si>
  <si>
    <t>钢筋混凝土箱涵</t>
  </si>
  <si>
    <t>420-2-i</t>
  </si>
  <si>
    <t>1-5.0m×5.0m钢筋混凝土箱涵</t>
  </si>
  <si>
    <t>420-5</t>
  </si>
  <si>
    <t>涵洞帽石</t>
  </si>
  <si>
    <t>420-5-a</t>
  </si>
  <si>
    <t>420-5-a-2</t>
  </si>
  <si>
    <t>C25混凝土涵洞帽石</t>
  </si>
  <si>
    <t>其他工程</t>
  </si>
  <si>
    <t>423-3</t>
  </si>
  <si>
    <t>桥梁信息标牌</t>
  </si>
  <si>
    <t>子目名称不对，已修改</t>
  </si>
  <si>
    <t>423-3-a</t>
  </si>
  <si>
    <t>块</t>
  </si>
  <si>
    <t>423-7</t>
  </si>
  <si>
    <t>旧桥改造</t>
  </si>
  <si>
    <t>423-7-a</t>
  </si>
  <si>
    <t>环氧砂浆灌缝</t>
  </si>
  <si>
    <t>423-7-a-1</t>
  </si>
  <si>
    <t>环氧砂浆灌缝-梁头柱中桥</t>
  </si>
  <si>
    <t>423-7-b</t>
  </si>
  <si>
    <t>T梁露筋处修补</t>
  </si>
  <si>
    <t>423-7-b-1</t>
  </si>
  <si>
    <t>T梁露筋处修补(环氧砂浆）-苗田冲大桥</t>
  </si>
  <si>
    <t>423-7-b-2</t>
  </si>
  <si>
    <t>T梁露筋处修补(环氧砂浆）-三门溪大桥</t>
  </si>
  <si>
    <t>423-7-b-3</t>
  </si>
  <si>
    <t>T梁露筋处修补(环氧砂浆）-邓家溪大桥</t>
  </si>
  <si>
    <t xml:space="preserve">423-7-c </t>
  </si>
  <si>
    <t>人行道抹面</t>
  </si>
  <si>
    <t>423-7-c-1</t>
  </si>
  <si>
    <t>人行道抹面-地兰溪大桥</t>
  </si>
  <si>
    <t>423-7-c-2</t>
  </si>
  <si>
    <t>人行道抹面-坌处大桥</t>
  </si>
  <si>
    <t xml:space="preserve">423-7-d </t>
  </si>
  <si>
    <t>支座脱空</t>
  </si>
  <si>
    <t>423-7-d-1</t>
  </si>
  <si>
    <t>支座脱空-高寨溪大桥</t>
  </si>
  <si>
    <t>个</t>
  </si>
  <si>
    <t xml:space="preserve">第400章合计  </t>
  </si>
  <si>
    <t>已完成核对</t>
  </si>
  <si>
    <t>600</t>
  </si>
  <si>
    <t>安全设施及预埋管线</t>
  </si>
  <si>
    <t>护栏</t>
  </si>
  <si>
    <t>602-1</t>
  </si>
  <si>
    <t>混凝土护栏（护 墙、立柱）</t>
  </si>
  <si>
    <t>602-1-a</t>
  </si>
  <si>
    <t>602-1-a-6</t>
  </si>
  <si>
    <t>C30现浇钢筋混凝土防撞护栏（A级）</t>
  </si>
  <si>
    <t>602-1-a-13</t>
  </si>
  <si>
    <t>C30现浇钢筋混凝土防撞护栏（A级）-01</t>
  </si>
  <si>
    <t>602-3</t>
  </si>
  <si>
    <t>波形梁钢护栏</t>
  </si>
  <si>
    <t>602-3-a</t>
  </si>
  <si>
    <t>路侧波形梁钢护栏</t>
  </si>
  <si>
    <t>602-3-a-7</t>
  </si>
  <si>
    <t>Gr-B-2C(路侧B级防撞、立柱间距2m、砼基础）</t>
  </si>
  <si>
    <t>602-3-a-22</t>
  </si>
  <si>
    <t>Gr-C-2E(跌井围栏)</t>
  </si>
  <si>
    <t>道路交通标志</t>
  </si>
  <si>
    <t>604-1</t>
  </si>
  <si>
    <t>单柱式交通标志</t>
  </si>
  <si>
    <t>604-1-a</t>
  </si>
  <si>
    <t>单柱式标志标牌</t>
  </si>
  <si>
    <t>604-1-a-1</t>
  </si>
  <si>
    <t>单柱式（Δ70cm）</t>
  </si>
  <si>
    <t>604-1-a-3</t>
  </si>
  <si>
    <t>单柱式（φ60cm）</t>
  </si>
  <si>
    <t>604-1-a-5</t>
  </si>
  <si>
    <t>单柱式（□60cm×80cm）</t>
  </si>
  <si>
    <t>604-1-a-24</t>
  </si>
  <si>
    <t>单柱式（△70cm+△70cm）</t>
  </si>
  <si>
    <t>604-1-a-41</t>
  </si>
  <si>
    <t>单柱式（△70cm+□105cm×45cm）</t>
  </si>
  <si>
    <t>604-1-a-42</t>
  </si>
  <si>
    <t>单柱式（φ60cm+φ60cm+□53cm×34cm）</t>
  </si>
  <si>
    <t>604-1-a-43</t>
  </si>
  <si>
    <t>单柱式（□97cm×140cm）</t>
  </si>
  <si>
    <t>604-5</t>
  </si>
  <si>
    <t>单悬臂式交通标志</t>
  </si>
  <si>
    <t>604-5-a</t>
  </si>
  <si>
    <t>单悬臂式标志标牌</t>
  </si>
  <si>
    <t>604-5-a-27</t>
  </si>
  <si>
    <t>单悬臂式（□130cm×60cm）</t>
  </si>
  <si>
    <t>604-5-a-28</t>
  </si>
  <si>
    <t>单悬臂式（□200cm×150cm）</t>
  </si>
  <si>
    <t>604-5-a-29</t>
  </si>
  <si>
    <t>单悬臂式（□205cm×150cm）</t>
  </si>
  <si>
    <t>604-5-a-30</t>
  </si>
  <si>
    <t>单悬臂式（□250cm×75cm）</t>
  </si>
  <si>
    <t>604-8</t>
  </si>
  <si>
    <t>里程碑</t>
  </si>
  <si>
    <t>604-8-a</t>
  </si>
  <si>
    <t>C25混凝土里程牌</t>
  </si>
  <si>
    <t>604-9</t>
  </si>
  <si>
    <t>公路界碑</t>
  </si>
  <si>
    <t>604-9-a</t>
  </si>
  <si>
    <t>C25混凝土界碑</t>
  </si>
  <si>
    <t>604-10</t>
  </si>
  <si>
    <t>百米桩</t>
  </si>
  <si>
    <t>604-10-a</t>
  </si>
  <si>
    <t>C25混凝土百米桩</t>
  </si>
  <si>
    <t>604-15</t>
  </si>
  <si>
    <t>防滑块</t>
  </si>
  <si>
    <t>604-15-a</t>
  </si>
  <si>
    <t>彩色防滑块</t>
  </si>
  <si>
    <t>道路交通标线</t>
  </si>
  <si>
    <t>605-1</t>
  </si>
  <si>
    <t>热熔型涂料路面 标线</t>
  </si>
  <si>
    <t>605-1-a</t>
  </si>
  <si>
    <t>热熔标线</t>
  </si>
  <si>
    <t>605-1-a-3</t>
  </si>
  <si>
    <t>热熔标线（不分型号）</t>
  </si>
  <si>
    <t>605-1-b</t>
  </si>
  <si>
    <t>振动标线</t>
  </si>
  <si>
    <t>605-1-b-2</t>
  </si>
  <si>
    <t>振动标线（不分型号）</t>
  </si>
  <si>
    <t>605-5</t>
  </si>
  <si>
    <t>轮廓标</t>
  </si>
  <si>
    <t>605-5-a</t>
  </si>
  <si>
    <t>栏式轮廓标</t>
  </si>
  <si>
    <t>605-5-a-5</t>
  </si>
  <si>
    <t>De-Rsw-At2（白色反射片，附着于混凝土护栏上）</t>
  </si>
  <si>
    <t>605-11</t>
  </si>
  <si>
    <t>道口标柱</t>
  </si>
  <si>
    <t>605-11-a</t>
  </si>
  <si>
    <t>道口标柱-∅120无缝钢管内灌注C20混凝土</t>
  </si>
  <si>
    <t xml:space="preserve">第600章合计  </t>
  </si>
  <si>
    <t>700</t>
  </si>
  <si>
    <t>绿化及环境保护设施</t>
  </si>
  <si>
    <t>铺设表土</t>
  </si>
  <si>
    <t>702-3</t>
  </si>
  <si>
    <t>回填种植土</t>
  </si>
  <si>
    <t>702-3-a</t>
  </si>
  <si>
    <t>预算38页</t>
  </si>
  <si>
    <t>702-3-b</t>
  </si>
  <si>
    <t>回填种植土-挡墙绿化</t>
  </si>
  <si>
    <t>702-3-d</t>
  </si>
  <si>
    <t>回填土-取、弃土场绿化</t>
  </si>
  <si>
    <t>702-4</t>
  </si>
  <si>
    <t>挡块</t>
  </si>
  <si>
    <t>702-4-e</t>
  </si>
  <si>
    <t>C25混凝土预制挡块</t>
  </si>
  <si>
    <t>撒播草种和铺植草皮</t>
  </si>
  <si>
    <t>703-1</t>
  </si>
  <si>
    <t>撒播草种（含喷播）</t>
  </si>
  <si>
    <t>703-1-b</t>
  </si>
  <si>
    <t>撒草籽-取、弃土场绿化</t>
  </si>
  <si>
    <t>703-2</t>
  </si>
  <si>
    <t>撒播草种及花 卉、灌木籽（含 喷播）</t>
  </si>
  <si>
    <t>703-2-d</t>
  </si>
  <si>
    <t>撒播草花</t>
  </si>
  <si>
    <t>703-2-d-2</t>
  </si>
  <si>
    <t>撒播草花-挡墙绿化</t>
  </si>
  <si>
    <t>703-2-d-3</t>
  </si>
  <si>
    <t>撒播草花-宽平台绿化</t>
  </si>
  <si>
    <t>703-2-d-6</t>
  </si>
  <si>
    <t>撒播草花-停车区绿化</t>
  </si>
  <si>
    <t>703-2-d-7</t>
  </si>
  <si>
    <t>撒播草花-路堤绿化</t>
  </si>
  <si>
    <t>种植乔木、灌木和攀缘植物</t>
  </si>
  <si>
    <t>704-1</t>
  </si>
  <si>
    <t>人工种植乔木</t>
  </si>
  <si>
    <t>704-1-d</t>
  </si>
  <si>
    <t>金叶女贞</t>
  </si>
  <si>
    <t>704-1-d-1</t>
  </si>
  <si>
    <t>金叶女贞（冠幅0.6m，高度0.8m-1.0m)</t>
  </si>
  <si>
    <t>株</t>
  </si>
  <si>
    <t>704-1-e</t>
  </si>
  <si>
    <t>桂花</t>
  </si>
  <si>
    <t>704-1-e-2</t>
  </si>
  <si>
    <t>桂花（胸径7-8cm）</t>
  </si>
  <si>
    <t>704-1-e-6</t>
  </si>
  <si>
    <t>桂花树（胸径8〜10cm）</t>
  </si>
  <si>
    <t>704-1-f</t>
  </si>
  <si>
    <t>樱花</t>
  </si>
  <si>
    <t>704-1-f-2</t>
  </si>
  <si>
    <t>樱花树 (胸径3〜4cm,高度1.5m以上)</t>
  </si>
  <si>
    <t>路堤绿化及宽平台绿化</t>
  </si>
  <si>
    <t>704-1-f-3</t>
  </si>
  <si>
    <t>樱花树（ 胸径3〜5cm,高度 1.5-2.0m）</t>
  </si>
  <si>
    <t>704-1-k</t>
  </si>
  <si>
    <t>黄花槐</t>
  </si>
  <si>
    <t>704-1-k-1</t>
  </si>
  <si>
    <t>黄花槐（胸径4-5cm,高度3.5m)</t>
  </si>
  <si>
    <t>704-1-m</t>
  </si>
  <si>
    <t>红叶李</t>
  </si>
  <si>
    <t>704-1-m-2</t>
  </si>
  <si>
    <t>红叶李(胸径3cm-4cm)</t>
  </si>
  <si>
    <t>704-1-q</t>
  </si>
  <si>
    <t>紫荆</t>
  </si>
  <si>
    <t>704-1-q-1</t>
  </si>
  <si>
    <t>紫荆(胸径3-4cm,高度1.5~2m)</t>
  </si>
  <si>
    <t>704-2</t>
  </si>
  <si>
    <t>人工种植灌木</t>
  </si>
  <si>
    <t>704-2-a</t>
  </si>
  <si>
    <t>红叶石楠球</t>
  </si>
  <si>
    <t>704-2-a-8</t>
  </si>
  <si>
    <t>红叶石楠球（冠幅100cm）</t>
  </si>
  <si>
    <t>704-2-g</t>
  </si>
  <si>
    <t>油麻藤</t>
  </si>
  <si>
    <t>704-2-g-2</t>
  </si>
  <si>
    <t>704-2-r</t>
  </si>
  <si>
    <t>704-2-r-1</t>
  </si>
  <si>
    <t>黄花槐（冠径50cm,高度60cm)</t>
  </si>
  <si>
    <t>704-3</t>
  </si>
  <si>
    <t>人工种植攀缘植物</t>
  </si>
  <si>
    <t>704-3-b</t>
  </si>
  <si>
    <t>标砖</t>
  </si>
  <si>
    <t>704-3-b-7</t>
  </si>
  <si>
    <t>M10砂浆砌砖墙-绿化池</t>
  </si>
  <si>
    <t>704-3-d</t>
  </si>
  <si>
    <t>爬山虎</t>
  </si>
  <si>
    <t>704-3-d-2</t>
  </si>
  <si>
    <t>爬山虎（枝长大于80cm）</t>
  </si>
  <si>
    <t>707-3</t>
  </si>
  <si>
    <t>公路服务四化</t>
  </si>
  <si>
    <t>707-3-a</t>
  </si>
  <si>
    <t>产业牌</t>
  </si>
  <si>
    <t>707-3-b</t>
  </si>
  <si>
    <t>旅游、公路文化宣传牌</t>
  </si>
  <si>
    <t>707-3-c</t>
  </si>
  <si>
    <t>招呼站</t>
  </si>
  <si>
    <t>707-3-d</t>
  </si>
  <si>
    <t>党建牌</t>
  </si>
  <si>
    <t>707-3-e</t>
  </si>
  <si>
    <t>挡墙文化标语</t>
  </si>
  <si>
    <t>707-4</t>
  </si>
  <si>
    <t>观景亭</t>
  </si>
  <si>
    <t>707-4-a</t>
  </si>
  <si>
    <t xml:space="preserve">第700章合计  </t>
  </si>
  <si>
    <t>施工标准化</t>
  </si>
  <si>
    <t>105-5</t>
  </si>
  <si>
    <t>预制场</t>
  </si>
  <si>
    <t>105-5-a</t>
  </si>
  <si>
    <t>撒播草种和铺植 草皮</t>
  </si>
  <si>
    <t>取、弃土场</t>
  </si>
  <si>
    <t>705-1</t>
  </si>
  <si>
    <t>取、弃土场绿化</t>
  </si>
  <si>
    <t>处</t>
  </si>
  <si>
    <t>705-1-c</t>
  </si>
  <si>
    <t>乔木移栽带土球（直径20cm以内）</t>
  </si>
  <si>
    <t>705-1-c-1</t>
  </si>
  <si>
    <t>樱花树 胸径3-4cm,高度 200cm以上</t>
  </si>
  <si>
    <t>705-1-c-2</t>
  </si>
  <si>
    <t>705-1-c-3</t>
  </si>
  <si>
    <t>0号变更工程数量统计一览表</t>
  </si>
  <si>
    <t>合同段:01</t>
  </si>
  <si>
    <t>桩号：K5+400～K21+180.372</t>
  </si>
  <si>
    <t>线路名称</t>
  </si>
  <si>
    <t>细目名称</t>
  </si>
  <si>
    <t>工程数量</t>
  </si>
  <si>
    <t>单位工程</t>
  </si>
  <si>
    <t>分部工程</t>
  </si>
  <si>
    <t>分项工程</t>
  </si>
  <si>
    <t>桩号</t>
  </si>
  <si>
    <t>具体部位</t>
  </si>
  <si>
    <t>图册（号）</t>
  </si>
  <si>
    <t>岔江至桑郎</t>
  </si>
  <si>
    <t>101-1-a</t>
  </si>
  <si>
    <t>按合同条款规定,提供建筑工程一切险</t>
  </si>
  <si>
    <t>101-1-b</t>
  </si>
  <si>
    <t>按合同条款规定，提供第三者责任险</t>
  </si>
  <si>
    <t>K5+400～K21+180.372</t>
  </si>
  <si>
    <t>103-4</t>
  </si>
  <si>
    <t>电信设施的提供、维修与拆除</t>
  </si>
  <si>
    <t>103-9</t>
  </si>
  <si>
    <t>保通便道</t>
  </si>
  <si>
    <t>承包人驻地建设</t>
  </si>
  <si>
    <t>104-1</t>
  </si>
  <si>
    <t xml:space="preserve">104-1 </t>
  </si>
  <si>
    <t>本项小计</t>
  </si>
  <si>
    <t>202-1-b</t>
  </si>
  <si>
    <t>砍伐树木</t>
  </si>
  <si>
    <t>路基工程</t>
  </si>
  <si>
    <t>K6+200〜K6+410</t>
  </si>
  <si>
    <t>左</t>
  </si>
  <si>
    <t>第一册S2-9</t>
  </si>
  <si>
    <t>K8+810〜K8+850</t>
  </si>
  <si>
    <t>K8+860〜K8+890</t>
  </si>
  <si>
    <t>右</t>
  </si>
  <si>
    <t>K9+250〜K9+325</t>
  </si>
  <si>
    <t>K11+930〜K11+970</t>
  </si>
  <si>
    <t>K12+680〜K12+925</t>
  </si>
  <si>
    <t>K13+580〜K13+590</t>
  </si>
  <si>
    <t>K14+190〜K14+270</t>
  </si>
  <si>
    <t>K18+130〜K18+150</t>
  </si>
  <si>
    <t>K18+450〜K18+600</t>
  </si>
  <si>
    <t>左、右</t>
  </si>
  <si>
    <t>K18+545〜K20+000</t>
  </si>
  <si>
    <t>K20+720〜K20+790</t>
  </si>
  <si>
    <t>本页小计</t>
  </si>
  <si>
    <t>K4+780</t>
  </si>
  <si>
    <t>第二册S3-22</t>
  </si>
  <si>
    <t>弃土场</t>
  </si>
  <si>
    <t>K19+110</t>
  </si>
  <si>
    <t>原桥沥青混凝土面层铢刨</t>
  </si>
  <si>
    <t>苗田冲大桥</t>
  </si>
  <si>
    <t>挖除沥青混凝土面层</t>
  </si>
  <si>
    <t>K6+762</t>
  </si>
  <si>
    <t>第三册S4-3-3</t>
  </si>
  <si>
    <t>厚5mm</t>
  </si>
  <si>
    <t>地兰溪大桥</t>
  </si>
  <si>
    <t>K7+397</t>
  </si>
  <si>
    <t>第三册S4-4-4</t>
  </si>
  <si>
    <t>坌处大桥</t>
  </si>
  <si>
    <t>K8+453</t>
  </si>
  <si>
    <t>第三册S4-4-5</t>
  </si>
  <si>
    <t>三门溪大桥</t>
  </si>
  <si>
    <t>K9+055</t>
  </si>
  <si>
    <t>第三册S4-4-6</t>
  </si>
  <si>
    <t>邓家溪大桥</t>
  </si>
  <si>
    <t>K10+430</t>
  </si>
  <si>
    <t>第三册S4-4-7</t>
  </si>
  <si>
    <t>梁头柱中桥</t>
  </si>
  <si>
    <t>K11+470</t>
  </si>
  <si>
    <t>第三册S4-4-8</t>
  </si>
  <si>
    <t>麻阳溪大桥</t>
  </si>
  <si>
    <t>K16+135.5</t>
  </si>
  <si>
    <t>第三册S4-4-10</t>
  </si>
  <si>
    <t>高寨溪大桥</t>
  </si>
  <si>
    <t>K18+037</t>
  </si>
  <si>
    <t>第三册S4-4-11</t>
  </si>
  <si>
    <t>远口街上桥</t>
  </si>
  <si>
    <t>K21+177</t>
  </si>
  <si>
    <t>第三册S4-4-13</t>
  </si>
  <si>
    <t>202-2-b</t>
  </si>
  <si>
    <t>路面工程</t>
  </si>
  <si>
    <t>面层</t>
  </si>
  <si>
    <t>K7+490.000〜K8+276.000</t>
  </si>
  <si>
    <t>第二册S3-27</t>
  </si>
  <si>
    <t>厚6mm</t>
  </si>
  <si>
    <t>K20+855.000〜K20+949.449</t>
  </si>
  <si>
    <t>K21+081.449〜K21+180.372</t>
  </si>
  <si>
    <t>K7+610.00</t>
  </si>
  <si>
    <t>城市道路支路</t>
  </si>
  <si>
    <t>第四册S6-2</t>
  </si>
  <si>
    <t>K7+759.00</t>
  </si>
  <si>
    <t>K7+898.00</t>
  </si>
  <si>
    <t>K8+073.00</t>
  </si>
  <si>
    <t>K8+265.00</t>
  </si>
  <si>
    <t>K20+039.00</t>
  </si>
  <si>
    <t>K20+108.00</t>
  </si>
  <si>
    <t>K20+210.00</t>
  </si>
  <si>
    <t>K20+287.00</t>
  </si>
  <si>
    <t>K20+347.00</t>
  </si>
  <si>
    <t>K20+475.00</t>
  </si>
  <si>
    <t>K20+942.00</t>
  </si>
  <si>
    <t>K21+180.37</t>
  </si>
  <si>
    <t>原桥其他混凝土构件拆除</t>
  </si>
  <si>
    <t>钢筋混凝土</t>
  </si>
  <si>
    <t>3道</t>
  </si>
  <si>
    <t>涵洞</t>
  </si>
  <si>
    <t>K15+267.00</t>
  </si>
  <si>
    <t>第四册S9-9</t>
  </si>
  <si>
    <t xml:space="preserve">拆除波形护栏 </t>
  </si>
  <si>
    <t>K6+344. 000〜K6+518. 000</t>
  </si>
  <si>
    <t>K6+608. 000〜K6+642. 000</t>
  </si>
  <si>
    <t>K6+980. 000〜K7+304. 000</t>
  </si>
  <si>
    <t>K9+178. 000〜K9+260. 000</t>
  </si>
  <si>
    <t>K9+404. 000〜K9+470. 000</t>
  </si>
  <si>
    <t>K9+784. 000〜K10+264. 000</t>
  </si>
  <si>
    <t>K10+642. 000〜K10+674. 000</t>
  </si>
  <si>
    <t>K10+712. 000〜K10+998. 000</t>
  </si>
  <si>
    <t>K10+870. 000〜K10+914. 000</t>
  </si>
  <si>
    <t>K11+018. 000〜K11+160. 000</t>
  </si>
  <si>
    <t>K11+834. 000〜K11+864. 000</t>
  </si>
  <si>
    <t>K11+910. 000〜K11+928. 000</t>
  </si>
  <si>
    <t>K11+952. 000〜K12+006. 000</t>
  </si>
  <si>
    <t>K12+012. 000〜K12+024. 000</t>
  </si>
  <si>
    <t>K12+040. 000〜K12+050. 000</t>
  </si>
  <si>
    <t>K12+172. 000〜K12+220. 000</t>
  </si>
  <si>
    <t>K12+382. 000〜K13+436. 000</t>
  </si>
  <si>
    <t>K12+510. 000〜K12+546. 000</t>
  </si>
  <si>
    <t>K12+652.000〜K12+682. 000</t>
  </si>
  <si>
    <t>K12+688. 000〜K12+728. 000</t>
  </si>
  <si>
    <t>K12+762. 000〜K12+820. 000</t>
  </si>
  <si>
    <t>K12+917. 00()〜K12+967. 00()</t>
  </si>
  <si>
    <t>K13+012. 000〜K13+040. 000</t>
  </si>
  <si>
    <t>K13+166. 000〜K13+202. 000</t>
  </si>
  <si>
    <t>K13+358.000〜K13+426. 000</t>
  </si>
  <si>
    <t>K13+400.000〜K13+436. 000</t>
  </si>
  <si>
    <t>K13+570. 000〜K13+670. 000</t>
  </si>
  <si>
    <t>K13+905. 000〜K14+195. 000</t>
  </si>
  <si>
    <t>K14+132. 000〜K14+158. 000</t>
  </si>
  <si>
    <t>K14+280. 000〜K14+330. 000</t>
  </si>
  <si>
    <t>K14+420. 000〜K14+464. 000</t>
  </si>
  <si>
    <t>K14+540. 000〜K14+560. 000</t>
  </si>
  <si>
    <t>K14+640. 000〜K14+660. 000</t>
  </si>
  <si>
    <t>K14+680. 000〜K14+700. 000</t>
  </si>
  <si>
    <t>K14+744. 000〜K14+854. 000</t>
  </si>
  <si>
    <t>K14+998. 000〜K15+290. 000</t>
  </si>
  <si>
    <t>K15+322. 000〜K15+400. 000</t>
  </si>
  <si>
    <t>K15+420. 000〜K15+944. 000</t>
  </si>
  <si>
    <t>K16+200.000〜K16+254. 000</t>
  </si>
  <si>
    <t>K16+384.000〜K16+416. 000</t>
  </si>
  <si>
    <t>K16+556. 000〜K16+672. 000</t>
  </si>
  <si>
    <t>K16+694. 000〜K16+846. 000</t>
  </si>
  <si>
    <t>K16+880.000〜K16+920. 000</t>
  </si>
  <si>
    <t>K16+946. 000〜K17+032. 000</t>
  </si>
  <si>
    <t>K17+080. 000〜K17+202. 000</t>
  </si>
  <si>
    <t>K17+210. 000〜K17+224. 000</t>
  </si>
  <si>
    <t>K17+636. 000〜K17+688. 000</t>
  </si>
  <si>
    <t>K18+162. 000〜K18+182. 000</t>
  </si>
  <si>
    <t>K18+222. 000〜K18+260. 000</t>
  </si>
  <si>
    <t>K18+360. 000〜K18+398. 000</t>
  </si>
  <si>
    <t>K18+470. 000〜K18+494. 000</t>
  </si>
  <si>
    <t>K18+936. 000〜K19+002. 000</t>
  </si>
  <si>
    <t>K18+962. 000〜K18+996. 000</t>
  </si>
  <si>
    <t>K19+080. 000〜K19+118. 000</t>
  </si>
  <si>
    <t>K19+085. 000〜K19+101.000</t>
  </si>
  <si>
    <t>路基土石方</t>
  </si>
  <si>
    <t>K5+000.000〜K6+000.000</t>
  </si>
  <si>
    <t>第二册S3-20</t>
  </si>
  <si>
    <t>K6+000.000〜K7+000.000</t>
  </si>
  <si>
    <t>K7+000.000〜K8+000.000</t>
  </si>
  <si>
    <t>K8+000.000〜K9+000.000</t>
  </si>
  <si>
    <t>K9+000.000〜K10+000.000</t>
  </si>
  <si>
    <t>K10+000.000〜K11+000.000</t>
  </si>
  <si>
    <t>K11+000.000〜K12+000.000</t>
  </si>
  <si>
    <t>K12+000.000〜K13+000.000</t>
  </si>
  <si>
    <t>K13+000.000〜K14+000.000</t>
  </si>
  <si>
    <t>K14+000.000〜K15+000.000</t>
  </si>
  <si>
    <t>K15+000.000〜K16+000.000</t>
  </si>
  <si>
    <t>K16+000.000〜K17+000.000</t>
  </si>
  <si>
    <t>K17+000.000〜K18+000.000</t>
  </si>
  <si>
    <t>K18+000.000〜K19+000.000</t>
  </si>
  <si>
    <t>K19+000.000〜K20+000.000</t>
  </si>
  <si>
    <t>K20+000.000~K21+000.000</t>
  </si>
  <si>
    <t>K5+400.000〜K6+000.000</t>
  </si>
  <si>
    <t>203-1-c-8</t>
  </si>
  <si>
    <t>特殊路基处理</t>
  </si>
  <si>
    <t>陡坡路堤</t>
  </si>
  <si>
    <t>K19+650〜K19+690</t>
  </si>
  <si>
    <t>第二册S3-13</t>
  </si>
  <si>
    <t>K19+690〜K19+720</t>
  </si>
  <si>
    <t>平面交叉</t>
  </si>
  <si>
    <t>K5+480.00</t>
  </si>
  <si>
    <t>通村公路</t>
  </si>
  <si>
    <t>K6+960.00</t>
  </si>
  <si>
    <t>K7+260.00</t>
  </si>
  <si>
    <t>K8+633.00</t>
  </si>
  <si>
    <t>K9+120.00</t>
  </si>
  <si>
    <t>K12+815.00</t>
  </si>
  <si>
    <t>K12+905.00</t>
  </si>
  <si>
    <t>K14+185.00</t>
  </si>
  <si>
    <t>三级公路</t>
  </si>
  <si>
    <t>K16+068.00</t>
  </si>
  <si>
    <t>K17+336.00</t>
  </si>
  <si>
    <t>K17+372.00</t>
  </si>
  <si>
    <t>K19+505.00</t>
  </si>
  <si>
    <t>四级公路</t>
  </si>
  <si>
    <t>K19+597.00</t>
  </si>
  <si>
    <t>K19+990.00</t>
  </si>
  <si>
    <t>K20+710.00</t>
  </si>
  <si>
    <t>K20+870.00</t>
  </si>
  <si>
    <t>停车休息区</t>
  </si>
  <si>
    <t>K9+300</t>
  </si>
  <si>
    <t>左侧</t>
  </si>
  <si>
    <t>第四册S9-4</t>
  </si>
  <si>
    <t>K9+900</t>
  </si>
  <si>
    <t>K10+325</t>
  </si>
  <si>
    <t>K12+880</t>
  </si>
  <si>
    <t>右侧</t>
  </si>
  <si>
    <t>K13+700</t>
  </si>
  <si>
    <t>K14+900</t>
  </si>
  <si>
    <t>K16+270</t>
  </si>
  <si>
    <t>K20+580</t>
  </si>
  <si>
    <t>203-3-d</t>
  </si>
  <si>
    <t>挖石方（等外级平交）</t>
  </si>
  <si>
    <t>203-2-g</t>
  </si>
  <si>
    <t>填石方</t>
  </si>
  <si>
    <t>K6+120</t>
  </si>
  <si>
    <t>K6+960</t>
  </si>
  <si>
    <t>K17+750</t>
  </si>
  <si>
    <t>K18+300</t>
  </si>
  <si>
    <t>K18+560</t>
  </si>
  <si>
    <t>填土方</t>
  </si>
  <si>
    <t>204-2-d</t>
  </si>
  <si>
    <t>借石填方-等级平交</t>
  </si>
  <si>
    <t>204-2-e</t>
  </si>
  <si>
    <t>借石填方-等外级平交</t>
  </si>
  <si>
    <t>204-6-a</t>
  </si>
  <si>
    <t>台背填土处理</t>
  </si>
  <si>
    <t>K6+980.00</t>
  </si>
  <si>
    <t>换填砂砾</t>
  </si>
  <si>
    <t>第二册S3-11</t>
  </si>
  <si>
    <t>K8+815.00</t>
  </si>
  <si>
    <t>K9+430.00</t>
  </si>
  <si>
    <t>K12+535.67</t>
  </si>
  <si>
    <t>K12+955.00</t>
  </si>
  <si>
    <t>K14+190.00</t>
  </si>
  <si>
    <t>K15+770.00</t>
  </si>
  <si>
    <t>K16+332.98</t>
  </si>
  <si>
    <t>K16+730.00</t>
  </si>
  <si>
    <t>K16+915.00</t>
  </si>
  <si>
    <t>K17+075.00</t>
  </si>
  <si>
    <t>K17+490.00</t>
  </si>
  <si>
    <t>K18+470.00</t>
  </si>
  <si>
    <t>K19+080.00</t>
  </si>
  <si>
    <t>K19+752.50</t>
  </si>
  <si>
    <t>台背回填碎石（土）</t>
  </si>
  <si>
    <t>菜溪中桥</t>
  </si>
  <si>
    <t>总体、桥面系和附属工程</t>
  </si>
  <si>
    <t>0#桥台</t>
  </si>
  <si>
    <t>K12+856.25</t>
  </si>
  <si>
    <t>台背回填</t>
  </si>
  <si>
    <t>第三册S4-4-9</t>
  </si>
  <si>
    <t>1#桥台</t>
  </si>
  <si>
    <t>远口中桥</t>
  </si>
  <si>
    <t>K19+904.050</t>
  </si>
  <si>
    <t>第三册S4-4-12</t>
  </si>
  <si>
    <t>3#桥台</t>
  </si>
  <si>
    <t>台背回填（C20混凝土搭板垫层）</t>
  </si>
  <si>
    <t>桥台搭板</t>
  </si>
  <si>
    <t>搭板</t>
  </si>
  <si>
    <t>换填石渣</t>
  </si>
  <si>
    <t>K19+700〜 K19+800</t>
  </si>
  <si>
    <t>第二册S3-17</t>
  </si>
  <si>
    <t>特殊路基/69.83</t>
  </si>
  <si>
    <t>K19+860〜K19+870</t>
  </si>
  <si>
    <t>特殊路基</t>
  </si>
  <si>
    <t>低填浅挖</t>
  </si>
  <si>
    <t>换填水泥稳定碎石带</t>
  </si>
  <si>
    <t>K19+959.55〜K20+005</t>
  </si>
  <si>
    <t>第二册S3-7</t>
  </si>
  <si>
    <t>K6+110〜K6+170</t>
  </si>
  <si>
    <t>K6+430〜K6+450</t>
  </si>
  <si>
    <t>K6+900〜K6+970</t>
  </si>
  <si>
    <t>K7+050〜K7+185</t>
  </si>
  <si>
    <t>K11+020〜K11+065</t>
  </si>
  <si>
    <t>K15+290〜K15+370</t>
  </si>
  <si>
    <t>K15+400〜K15+490</t>
  </si>
  <si>
    <t>K15+640〜K16+035</t>
  </si>
  <si>
    <t>K16+632〜K16+680</t>
  </si>
  <si>
    <t>K17+760〜K17+940</t>
  </si>
  <si>
    <t>K18+540〜K18+605</t>
  </si>
  <si>
    <t>K19+837〜K19+865</t>
  </si>
  <si>
    <t>陡坡路堤或填挖交界处理</t>
  </si>
  <si>
    <t>K6+245〜K6+265</t>
  </si>
  <si>
    <t>K6+300〜K6+390</t>
  </si>
  <si>
    <t>K12+900〜K12+915</t>
  </si>
  <si>
    <t>K19+545〜K19+560</t>
  </si>
  <si>
    <t>K19+560〜K19+580</t>
  </si>
  <si>
    <t>K19+630〜K19+670</t>
  </si>
  <si>
    <t>K19+710〜K19+730</t>
  </si>
  <si>
    <t>K20+730〜K20+780</t>
  </si>
  <si>
    <t>渗沟</t>
  </si>
  <si>
    <t>K5+750〜K5+820</t>
  </si>
  <si>
    <t>第二册S3-15</t>
  </si>
  <si>
    <t>K6+220〜K6+245</t>
  </si>
  <si>
    <t>K6+270〜K6+300</t>
  </si>
  <si>
    <t>K6+465〜K6+570</t>
  </si>
  <si>
    <t>K7+050〜K7+195</t>
  </si>
  <si>
    <t>K7+225〜K7+285</t>
  </si>
  <si>
    <t>K8+670〜K8+770</t>
  </si>
  <si>
    <t>K8+780〜K8+846</t>
  </si>
  <si>
    <t>K8+855〜K8+885</t>
  </si>
  <si>
    <t>K8+888〜K8+928</t>
  </si>
  <si>
    <t>K9+210〜K9+360</t>
  </si>
  <si>
    <t>K9+580〜K9+640</t>
  </si>
  <si>
    <t>K9+750〜K9+790</t>
  </si>
  <si>
    <t>K9+800〜K9+826</t>
  </si>
  <si>
    <t>K9+840〜K9+910</t>
  </si>
  <si>
    <t>K10+600〜K10+765</t>
  </si>
  <si>
    <t>K10+890〜K10+930</t>
  </si>
  <si>
    <t>K10+010〜K10+070</t>
  </si>
  <si>
    <t>K10+105〜K10+140</t>
  </si>
  <si>
    <t>K11+930〜K11+975</t>
  </si>
  <si>
    <t>K11+250〜K11+290</t>
  </si>
  <si>
    <t>K12+310〜K12+435</t>
  </si>
  <si>
    <t>K12+585〜K12+610</t>
  </si>
  <si>
    <t>K12+670〜K12+825.75</t>
  </si>
  <si>
    <t>K12+905〜K12+930</t>
  </si>
  <si>
    <t>K13+010〜K13+060</t>
  </si>
  <si>
    <t>K13+065〜K13+120</t>
  </si>
  <si>
    <t>K13+145〜K13+275</t>
  </si>
  <si>
    <t>K13+395〜K13+475</t>
  </si>
  <si>
    <t>K13+510〜K13+560</t>
  </si>
  <si>
    <t>K13+575〜K13+620</t>
  </si>
  <si>
    <t>K13+870〜K13+905</t>
  </si>
  <si>
    <t>K13+940〜K13+980</t>
  </si>
  <si>
    <t>K14+050〜K14+155</t>
  </si>
  <si>
    <t>K14+210〜K14+270</t>
  </si>
  <si>
    <t>K14+885〜K14+970</t>
  </si>
  <si>
    <t>K15+140〜K15+510</t>
  </si>
  <si>
    <t>K16十310〜K16+340</t>
  </si>
  <si>
    <t>K16+425〜K16+480</t>
  </si>
  <si>
    <t>K16+530〜K16+580</t>
  </si>
  <si>
    <t>K16+705〜K16+760</t>
  </si>
  <si>
    <t>K16+895〜K16+920</t>
  </si>
  <si>
    <t>K17+190〜K17+270</t>
  </si>
  <si>
    <t>K17+295〜K17+315</t>
  </si>
  <si>
    <t>K17+690〜K17+725</t>
  </si>
  <si>
    <t>K18+110〜K18+150</t>
  </si>
  <si>
    <t>K18+465〜K18+530</t>
  </si>
  <si>
    <t>K18+900〜K18+945</t>
  </si>
  <si>
    <t>K19+025〜K19+060</t>
  </si>
  <si>
    <t>K19+100〜K19+225</t>
  </si>
  <si>
    <t>K19+405〜K19+430</t>
  </si>
  <si>
    <t>205-12-b</t>
  </si>
  <si>
    <t>换填石渣（利用石渣）</t>
  </si>
  <si>
    <t>碎石垫层</t>
  </si>
  <si>
    <t>205-13-a</t>
  </si>
  <si>
    <t>碎(砾)石垫层</t>
  </si>
  <si>
    <t>第二册S3-9</t>
  </si>
  <si>
    <t>浆砌片石边沟</t>
  </si>
  <si>
    <t>排水工程</t>
  </si>
  <si>
    <t>K5+850.0〜K5+898.0</t>
  </si>
  <si>
    <t>第二册S3-30</t>
  </si>
  <si>
    <t>矩形边沟</t>
  </si>
  <si>
    <t>K5+995.0〜K6+070.0</t>
  </si>
  <si>
    <t>K6+112.0〜K6+294.0</t>
  </si>
  <si>
    <t>K6+410.0〜K6+464.0</t>
  </si>
  <si>
    <t>K6+530.0〜K6+654.0</t>
  </si>
  <si>
    <t>K6+870.0〜K6+930.0</t>
  </si>
  <si>
    <t>K6+970.0〜K7+073.0</t>
  </si>
  <si>
    <t>K7+110.0〜K7+195.0</t>
  </si>
  <si>
    <t>K7+195.0〜K7+228.0</t>
  </si>
  <si>
    <t>K8+648.0〜K8+720.0</t>
  </si>
  <si>
    <t>K8+661.0〜K8+692.0</t>
  </si>
  <si>
    <t>K8+720.0〜K8+812.5</t>
  </si>
  <si>
    <t>K8+767.0〜K8+780.0</t>
  </si>
  <si>
    <t>K8+890.0〜K8+933.0</t>
  </si>
  <si>
    <t>K8+943.0〜K8+981.0</t>
  </si>
  <si>
    <t>K8+966.0〜K8+992.0</t>
  </si>
  <si>
    <t>K9+150.0〜K9+250.0</t>
  </si>
  <si>
    <t>K9+325.0〜K9+565.0</t>
  </si>
  <si>
    <t>K9+377.0〜K9+404.0</t>
  </si>
  <si>
    <t>K9+470.0〜K9+490.0</t>
  </si>
  <si>
    <t>K9+510.0〜K9+585.0</t>
  </si>
  <si>
    <t>K9+575.0〜K9+588.0</t>
  </si>
  <si>
    <t>K9+641.0〜K9+719.0</t>
  </si>
  <si>
    <t>K9+643.0〜K9+750.0</t>
  </si>
  <si>
    <t>Kin+Vl.O〜K10+342.0</t>
  </si>
  <si>
    <t>K10+318.0〜K10+367.0</t>
  </si>
  <si>
    <t>K10+597.0〜K10+637.5</t>
  </si>
  <si>
    <t>K10+637.0〜K10+665.0</t>
  </si>
  <si>
    <t>K10+720.0〜K10+752.0</t>
  </si>
  <si>
    <t>K10+830.0〜K10+850.0</t>
  </si>
  <si>
    <t>K10+920.0〜K10+930.0</t>
  </si>
  <si>
    <t>K10+957.0〜K10+975.0</t>
  </si>
  <si>
    <t>K12+126.0〜K12+141.0</t>
  </si>
  <si>
    <t>K12+289.0〜K12+304.0</t>
  </si>
  <si>
    <t>K12+667.0〜K12+709.0</t>
  </si>
  <si>
    <t>K12+743.0〜K12+790.0</t>
  </si>
  <si>
    <t>K12+922.0〜K13+311.0</t>
  </si>
  <si>
    <t>K13+210.0〜K13+321.0</t>
  </si>
  <si>
    <t>K13+450.0〜K13+498.0</t>
  </si>
  <si>
    <t>K13+510.0〜K13+531.0</t>
  </si>
  <si>
    <t>K13+610.0〜K13+873.0</t>
  </si>
  <si>
    <t>K13+673.0〜K13+920.0</t>
  </si>
  <si>
    <t>K13+905.0〜K14+175.0</t>
  </si>
  <si>
    <t>K13+980.0〜K14+026.0</t>
  </si>
  <si>
    <t>K14+203.0〜K14+216.0</t>
  </si>
  <si>
    <t>K14+228.0〜K14+270.0</t>
  </si>
  <si>
    <t>K14+330.0〜K14+370.0</t>
  </si>
  <si>
    <t>K14+270.0〜K14+410.0</t>
  </si>
  <si>
    <t>K14+450.0〜K14+540.0</t>
  </si>
  <si>
    <t>K14+450.0〜K14+520.0</t>
  </si>
  <si>
    <t>K14+540.0〜K14+585.0</t>
  </si>
  <si>
    <t>K14+630.0〜K14+689.0</t>
  </si>
  <si>
    <t>K14+650.0〜K14+689.0</t>
  </si>
  <si>
    <t>K14+750.0〜K14+925.0</t>
  </si>
  <si>
    <t>K14+858.0〜K14+937.0</t>
  </si>
  <si>
    <t>K14+952.0〜K15+005.0</t>
  </si>
  <si>
    <t>K15+028.0〜K15+142.0</t>
  </si>
  <si>
    <t>K15+256.0〜K15+266.0</t>
  </si>
  <si>
    <t>K15+273.0〜K16+021.0</t>
  </si>
  <si>
    <t>K16+252.0〜K16+356.0</t>
  </si>
  <si>
    <t>K16+356.0〜K16+451.0</t>
  </si>
  <si>
    <t>K16+410.0〜K16+507.0</t>
  </si>
  <si>
    <t>K16+490.0〜K16+897.0</t>
  </si>
  <si>
    <t>K16+919.0〜K17+082.5</t>
  </si>
  <si>
    <t>K17+130.0〜K17+188.5</t>
  </si>
  <si>
    <t>K17+202.0〜K17+209.0</t>
  </si>
  <si>
    <t>K17+237.0〜K17+267.5</t>
  </si>
  <si>
    <t>K17+495.0〜K17+610.0</t>
  </si>
  <si>
    <t>K17+527.0〜K17+570.0</t>
  </si>
  <si>
    <t>K17+863.0〜K17+932.0</t>
  </si>
  <si>
    <t>K18+100.0〜K18+162.0</t>
  </si>
  <si>
    <t>K18+150.0〜K18+355.0</t>
  </si>
  <si>
    <t>K18+399.0〜K18+465.0</t>
  </si>
  <si>
    <t>K18+520.0〜K18+585.0</t>
  </si>
  <si>
    <t>K19+145.0〜K19+270.0</t>
  </si>
  <si>
    <t>K19+560.0〜K19+725.0</t>
  </si>
  <si>
    <t>K19+585.0〜K19+690.0</t>
  </si>
  <si>
    <t>K19+780.0〜K19+865.0</t>
  </si>
  <si>
    <t>207-1-g</t>
  </si>
  <si>
    <t>浆砌片块石边沟-交叉工程</t>
  </si>
  <si>
    <t>K6+294.0〜K6+410.0</t>
  </si>
  <si>
    <t>L形边沟</t>
  </si>
  <si>
    <t>K6+464.0〜K6+530.0</t>
  </si>
  <si>
    <t>K7+274.0〜K7+304.0</t>
  </si>
  <si>
    <t>K8+720.0〜K8+767.0</t>
  </si>
  <si>
    <t>K9+250.0〜K9+325.0</t>
  </si>
  <si>
    <t>K9+750.0〜K9+787.0</t>
  </si>
  <si>
    <t>K9+787.0〜K10+010.0</t>
  </si>
  <si>
    <t>K10+342.0〜K10+357.0</t>
  </si>
  <si>
    <t>K10+493.0〜K10+510.0</t>
  </si>
  <si>
    <t>K10+559.0〜K10+587.0</t>
  </si>
  <si>
    <t>K10+752.0〜K10+830.0</t>
  </si>
  <si>
    <t>K10+930.0〜K10+957.0</t>
  </si>
  <si>
    <t>K11+930.0〜K11+973.0</t>
  </si>
  <si>
    <t>K12+088.0〜K12+126.0</t>
  </si>
  <si>
    <t>K12+304.0〜K12+374.0</t>
  </si>
  <si>
    <t>K12+709.0〜K12+805.0</t>
  </si>
  <si>
    <t>K12+908.0〜K12+922.0</t>
  </si>
  <si>
    <t>K13+498.0〜K13+510.0</t>
  </si>
  <si>
    <t>K13+583.0〜K13+610.0</t>
  </si>
  <si>
    <t>K13+873.0〜K13+905.0</t>
  </si>
  <si>
    <t>K14+192.0〜K14+203.0</t>
  </si>
  <si>
    <t>K14+216.0〜K14+271.0</t>
  </si>
  <si>
    <t>K14+585.0〜K14+636.0</t>
  </si>
  <si>
    <t>K15+005.0〜K15+028.0</t>
  </si>
  <si>
    <t>K16+021.0〜K16+047.0</t>
  </si>
  <si>
    <t>K17+082.5〜K17+130.0</t>
  </si>
  <si>
    <t>K17+188.5〜K17+202.0</t>
  </si>
  <si>
    <t>K17+209.0〜K17+237.0</t>
  </si>
  <si>
    <t>K18+128.0〜K18+150.0</t>
  </si>
  <si>
    <t>K18+465.0〜K18+520.0</t>
  </si>
  <si>
    <t>盖板沟</t>
  </si>
  <si>
    <t>K5+432.5〜K5+720</t>
  </si>
  <si>
    <t>III型</t>
  </si>
  <si>
    <t>K5+432.5〜K5+850</t>
  </si>
  <si>
    <t>K6+020〜K6+090</t>
  </si>
  <si>
    <t>K6+070〜K6+112</t>
  </si>
  <si>
    <t>IV型</t>
  </si>
  <si>
    <t>K6+930〜K6+970</t>
  </si>
  <si>
    <t>K7+228〜K7+274</t>
  </si>
  <si>
    <t>K8+630〜K8+648</t>
  </si>
  <si>
    <t>K8+630〜K8+661</t>
  </si>
  <si>
    <t>K8+692〜K8+720</t>
  </si>
  <si>
    <t>K8+780〜K8+859</t>
  </si>
  <si>
    <t>K8+845.5〜K8+890</t>
  </si>
  <si>
    <t>K8+933〜K8+943</t>
  </si>
  <si>
    <t>K8+933〜K8+966</t>
  </si>
  <si>
    <t>K8+981〜K8+992</t>
  </si>
  <si>
    <t>K9+118〜K9+150</t>
  </si>
  <si>
    <t>K9+490〜K9+510</t>
  </si>
  <si>
    <t>K9+565〜K9+575</t>
  </si>
  <si>
    <t>K10+010〜K10+031</t>
  </si>
  <si>
    <t>K10+252〜K10+306</t>
  </si>
  <si>
    <t>K10+357〜K10+367</t>
  </si>
  <si>
    <t>K10+493〜K10+597</t>
  </si>
  <si>
    <t>K10+510〜K10+559</t>
  </si>
  <si>
    <t>K10+587〜K10+637</t>
  </si>
  <si>
    <t>K10+709〜K10+720</t>
  </si>
  <si>
    <t>K10+850〜K10+867</t>
  </si>
  <si>
    <t>K10+975〜K11+422</t>
  </si>
  <si>
    <t>K11+196〜K11+410</t>
  </si>
  <si>
    <t>K11+530〜K11+930</t>
  </si>
  <si>
    <t>K11+530〜K11+570</t>
  </si>
  <si>
    <t>K11+570〜K11+610</t>
  </si>
  <si>
    <t>V型</t>
  </si>
  <si>
    <t>K11+610〜K11+710</t>
  </si>
  <si>
    <t>K11+727〜K11+835</t>
  </si>
  <si>
    <t>K11+870〜K11+910</t>
  </si>
  <si>
    <t>K11+973〜K12+088</t>
  </si>
  <si>
    <t>K12+071〜K12+141</t>
  </si>
  <si>
    <t>K12+140〜K12+158</t>
  </si>
  <si>
    <t>K12+158〜K12+289</t>
  </si>
  <si>
    <t>K12+289〜K12+374</t>
  </si>
  <si>
    <t>K12+374〜K12+398</t>
  </si>
  <si>
    <t>K12+398〜K12+407</t>
  </si>
  <si>
    <t>K12+407〜K12+465</t>
  </si>
  <si>
    <t>K12+465〜K12+478</t>
  </si>
  <si>
    <t>K12+478〜K12+586</t>
  </si>
  <si>
    <t>K12+586〜K12+610</t>
  </si>
  <si>
    <t>K12+610〜K12+667</t>
  </si>
  <si>
    <t>K12+543〜K12+632</t>
  </si>
  <si>
    <t>K12+895〜K12+908</t>
  </si>
  <si>
    <t>K13+311〜K13+395</t>
  </si>
  <si>
    <t>K13+450〜K13+510</t>
  </si>
  <si>
    <t>K13+531〜K13+583</t>
  </si>
  <si>
    <t>K14+175〜K14+192</t>
  </si>
  <si>
    <t>K14+203〜K14+228</t>
  </si>
  <si>
    <t>K14+390〜K14+410</t>
  </si>
  <si>
    <t>K14+410〜K14+450</t>
  </si>
  <si>
    <t>K14+520〜K14+540</t>
  </si>
  <si>
    <t>K14+540〜K14+552</t>
  </si>
  <si>
    <t>K14+570〜K14+585</t>
  </si>
  <si>
    <t>K14+699〜K14+750</t>
  </si>
  <si>
    <t>K14+925〜K14+952</t>
  </si>
  <si>
    <t>K16+047〜K16+072</t>
  </si>
  <si>
    <t>K16+199〜K16+356</t>
  </si>
  <si>
    <t>K16+356〜K16+386</t>
  </si>
  <si>
    <t>K16+451〜K16+490</t>
  </si>
  <si>
    <t>K16+507〜K16+519</t>
  </si>
  <si>
    <t>K17+042〜K17+069</t>
  </si>
  <si>
    <t>K17+267〜K17+317</t>
  </si>
  <si>
    <t>K17+282〜K17+455</t>
  </si>
  <si>
    <t>K17+317〜K17+336</t>
  </si>
  <si>
    <t>K17+336〜K17+402</t>
  </si>
  <si>
    <t>K17+455〜K17+470</t>
  </si>
  <si>
    <t>K17+470〜K17+495</t>
  </si>
  <si>
    <t>K17+610〜K17+863</t>
  </si>
  <si>
    <t>K18+100〜K18+128</t>
  </si>
  <si>
    <t>K18+585〜K18+663</t>
  </si>
  <si>
    <t>K18+663〜K18+677</t>
  </si>
  <si>
    <t>K18+677〜K18+929</t>
  </si>
  <si>
    <t>K18+585〜K18+957</t>
  </si>
  <si>
    <t>K19+010〜K19+080</t>
  </si>
  <si>
    <t>K19+145〜K19+545</t>
  </si>
  <si>
    <t>K19+270〜K19+430</t>
  </si>
  <si>
    <t>K19+452〜K19+560</t>
  </si>
  <si>
    <t>K19+962〜K20+032</t>
  </si>
  <si>
    <t>K20+017〜K20+032</t>
  </si>
  <si>
    <t>K20+722〜K20+735</t>
  </si>
  <si>
    <t>K20+735〜K20+814</t>
  </si>
  <si>
    <t>K20+814〜K20+824</t>
  </si>
  <si>
    <t>207-1-e-6</t>
  </si>
  <si>
    <t>C35预制安装混凝土盖板-交叉工程</t>
  </si>
  <si>
    <t>填方边坡植草防护</t>
  </si>
  <si>
    <t>坡面防护</t>
  </si>
  <si>
    <t>植草</t>
  </si>
  <si>
    <t>K19+670.00 K19+790.00</t>
  </si>
  <si>
    <t>第二册S3-24</t>
  </si>
  <si>
    <t>填方边坡</t>
  </si>
  <si>
    <t>K19+738.00 K19+780.00</t>
  </si>
  <si>
    <t>M7.5浆砌片石护肩</t>
  </si>
  <si>
    <t>砌筑防护</t>
  </si>
  <si>
    <t>护肩</t>
  </si>
  <si>
    <t>K5+720.0〜K6+020.0</t>
  </si>
  <si>
    <t>II</t>
  </si>
  <si>
    <t>K5+898.0〜K5+995.0</t>
  </si>
  <si>
    <t>I</t>
  </si>
  <si>
    <t>K6+090.0〜K6+120.0</t>
  </si>
  <si>
    <t>K6+120.0〜K6+310.0</t>
  </si>
  <si>
    <t>K6+326.5〜K6+340.0</t>
  </si>
  <si>
    <t>K6+340.0〜K6+654.0</t>
  </si>
  <si>
    <t>K6+870.0〜K6+893.0</t>
  </si>
  <si>
    <t>III</t>
  </si>
  <si>
    <t>K6+893.0〜K7+240.5</t>
  </si>
  <si>
    <t>K7+073.0〜K7+110.0</t>
  </si>
  <si>
    <t>K7+252.5〜K7+304.0</t>
  </si>
  <si>
    <t>K9+118.0〜K9+377.0</t>
  </si>
  <si>
    <t>K9+404.0〜K9+470.0</t>
  </si>
  <si>
    <t>K9+585.0〜K9+597.5</t>
  </si>
  <si>
    <t>K9+588.0〜K9+600.0</t>
  </si>
  <si>
    <t>K9+600.0〜K9+610.0</t>
  </si>
  <si>
    <t>K9+609.5〜K9+641.0</t>
  </si>
  <si>
    <t>K9+630.0〜K9+643.0</t>
  </si>
  <si>
    <t>K9+719.0〜K9+751.0</t>
  </si>
  <si>
    <t>K9+751.0〜K9+787.0</t>
  </si>
  <si>
    <t>K9+787.0〜K9+810.0</t>
  </si>
  <si>
    <t>K9+826.5〜K10+210.0</t>
  </si>
  <si>
    <t>K10+031.0〜K10+071.0</t>
  </si>
  <si>
    <t>K10+231.0〜K10+252.0</t>
  </si>
  <si>
    <t>K10+306.0〜K10+318.0</t>
  </si>
  <si>
    <t>K10+665.0〜K10+703.0</t>
  </si>
  <si>
    <t>K10+709.0〜K11+196.0</t>
  </si>
  <si>
    <t>K10+867.0〜K10+920.0</t>
  </si>
  <si>
    <t>K11+410.0〜K11+422.0</t>
  </si>
  <si>
    <t>K11+518.0〜K11+530.0</t>
  </si>
  <si>
    <t>K11+710.0〜K11+727.0</t>
  </si>
  <si>
    <t>K11+835.0〜K11+870.0</t>
  </si>
  <si>
    <t>K11+910.0〜K11+930.0</t>
  </si>
  <si>
    <t>K11+930.0〜K11+952.0</t>
  </si>
  <si>
    <t>K11+952.0〜K12+071.0</t>
  </si>
  <si>
    <t>K12+141.0〜K12+158.0</t>
  </si>
  <si>
    <t>K12+158.0〜K12+250.0</t>
  </si>
  <si>
    <t>K12+262.0〜K12+272.0</t>
  </si>
  <si>
    <t>K12+361.0〜K12+375.0</t>
  </si>
  <si>
    <t>K12+375.0〜K12+460.0</t>
  </si>
  <si>
    <t>K12+460.0〜K12+500.0</t>
  </si>
  <si>
    <t>K12+500.0〜K12+543.0</t>
  </si>
  <si>
    <t>K12+632.0〜K12+727.0</t>
  </si>
  <si>
    <t>K12+790.0〜K12+815.0</t>
  </si>
  <si>
    <t>K12+888.0〜K12+960.0</t>
  </si>
  <si>
    <t>K12+888.0〜K12+895.0</t>
  </si>
  <si>
    <t>K12+960.0〜K13+210.0</t>
  </si>
  <si>
    <t>K13+351.0〜K13+365.0</t>
  </si>
  <si>
    <t>K13+365.0〜K13+429.0</t>
  </si>
  <si>
    <t>K13+429.0〜K13+450.0</t>
  </si>
  <si>
    <t>K13+395.0〜K13+435.0</t>
  </si>
  <si>
    <t>K13+435.0〜K13+450.0</t>
  </si>
  <si>
    <t>K13+520.0〜K13+531.0</t>
  </si>
  <si>
    <t>K13+540.0〜K13+635.0</t>
  </si>
  <si>
    <t>K13+661.0〜K13+673.0</t>
  </si>
  <si>
    <t>K13+920.0〜K13+980.0</t>
  </si>
  <si>
    <t>K14+026.0〜K14+149.0</t>
  </si>
  <si>
    <t>K14+195.0〜K14+203.0</t>
  </si>
  <si>
    <t>K14+270.5〜K14+330.0</t>
  </si>
  <si>
    <t>K14+390.0〜K14+410.0</t>
  </si>
  <si>
    <t>K14+636.0〜K14+650.0</t>
  </si>
  <si>
    <t>K14+689.0〜K14+700.0</t>
  </si>
  <si>
    <t>K14+700.0〜K14+744.0</t>
  </si>
  <si>
    <t>K14+744.0〜K14+859.0</t>
  </si>
  <si>
    <t>K14+689.0〜K14+699.0</t>
  </si>
  <si>
    <t>K14+937.5〜K14+990.0</t>
  </si>
  <si>
    <t>K14+990.0〜K15+256.5</t>
  </si>
  <si>
    <t>K15+141.0〜K15+210.0</t>
  </si>
  <si>
    <t>K15+273.5〜K16+034.0</t>
  </si>
  <si>
    <t>K16+034.0〜K16+072.5</t>
  </si>
  <si>
    <t>K16+198.5〜K16+235.0</t>
  </si>
  <si>
    <t>K16+235.0〜K16+251.5</t>
  </si>
  <si>
    <t>K16+382.0〜K16+410.0</t>
  </si>
  <si>
    <t>K16+519.0〜K16+540.0</t>
  </si>
  <si>
    <t>K16+540.0〜K16+681.0</t>
  </si>
  <si>
    <t>K16+695.0〜K17+032.0</t>
  </si>
  <si>
    <t>K16+896.0〜K16+919.0</t>
  </si>
  <si>
    <t>K17+032.0〜K17+041.5</t>
  </si>
  <si>
    <t>K17+070.0〜K17+083.0</t>
  </si>
  <si>
    <t>K17+164.0〜K17+282.5</t>
  </si>
  <si>
    <t>K17+222.0〜K17+282.5</t>
  </si>
  <si>
    <t>K17+402.5〜K17+527.5</t>
  </si>
  <si>
    <t>K17+570.0〜K17+694.0</t>
  </si>
  <si>
    <t>K17+694.0〜K17+780.0</t>
  </si>
  <si>
    <t>K17+780.0〜K17+951.0</t>
  </si>
  <si>
    <t>K17+951.0〜K17+967.5</t>
  </si>
  <si>
    <t>K17+932.5〜K17+967.5</t>
  </si>
  <si>
    <t>K18+162.5〜K18+389.0</t>
  </si>
  <si>
    <t>K18+355.0〜K18+389.0</t>
  </si>
  <si>
    <t>K18+465.0〜K18+500.0</t>
  </si>
  <si>
    <t>K18+500.0〜K18+585.0</t>
  </si>
  <si>
    <t>K18+929.0〜K18+958.0</t>
  </si>
  <si>
    <t>K18+958.0〜K19+130.0</t>
  </si>
  <si>
    <t>K19+130.0〜K19+145.0</t>
  </si>
  <si>
    <t>K18+956.5〜K19+010.0</t>
  </si>
  <si>
    <t>K19+083.0〜K19+115.0</t>
  </si>
  <si>
    <t>K19+115.0〜K19+145.0</t>
  </si>
  <si>
    <t>K19+430.0〜K19+452.0</t>
  </si>
  <si>
    <t>K19+575.0〜K19+585.0</t>
  </si>
  <si>
    <t>K19+789.0〜K19+809.0</t>
  </si>
  <si>
    <t>K19+826.0〜K19+865.0</t>
  </si>
  <si>
    <t>K19+865.0〜K19+873.0</t>
  </si>
  <si>
    <t>K20+032.0〜K20+710.0</t>
  </si>
  <si>
    <t>209-3-b-1</t>
  </si>
  <si>
    <t>M7.5浆砌块片石护肩</t>
  </si>
  <si>
    <t>支挡防护</t>
  </si>
  <si>
    <t>护脚墙</t>
  </si>
  <si>
    <t>K19+545〜K19+575</t>
  </si>
  <si>
    <t>K19+690〜K19+789</t>
  </si>
  <si>
    <t>K19+725〜K19+780</t>
  </si>
  <si>
    <t>M7.5浆砌块片石护肩-交叉工程</t>
  </si>
  <si>
    <t>C20片石混凝土路肩墙</t>
  </si>
  <si>
    <t>路肩墙</t>
  </si>
  <si>
    <t>K6+310.000〜K6+326.500</t>
  </si>
  <si>
    <t>仰斜式</t>
  </si>
  <si>
    <t>K7+240.500〜K7+252.500</t>
  </si>
  <si>
    <t>K8+812.500〜K8+845.500</t>
  </si>
  <si>
    <t>K9+597.500〜K9+609.500</t>
  </si>
  <si>
    <t>K9+610.000〜K9+630.000</t>
  </si>
  <si>
    <t>K9+810.000〜K9+826.500</t>
  </si>
  <si>
    <t>K10+210.000〜K10+231.000</t>
  </si>
  <si>
    <t>K10+637.500〜K10+665.000</t>
  </si>
  <si>
    <t>K10+703.000〜K10+709.000</t>
  </si>
  <si>
    <t>K12+250.000〜K12+262.000</t>
  </si>
  <si>
    <t>K12+272.500〜K12+288.500</t>
  </si>
  <si>
    <t>K12+815.000〜K12+824.500</t>
  </si>
  <si>
    <t>K13+531.000〜K13+540.000</t>
  </si>
  <si>
    <t>K13+635.500〜K13+660.500</t>
  </si>
  <si>
    <t>K14+149.000〜K14+166.000</t>
  </si>
  <si>
    <t>K14+554.000〜K14+569.500</t>
  </si>
  <si>
    <t>K15+257.000〜K15+273.000</t>
  </si>
  <si>
    <t>K16+681.500〜K16+695.000</t>
  </si>
  <si>
    <t>K19+809.000〜K19+826.000</t>
  </si>
  <si>
    <t>K19+865.000〜K19+873.000</t>
  </si>
  <si>
    <t>K19+871.000〜K19+873.000</t>
  </si>
  <si>
    <t>K19+957.500〜K19+962.000</t>
  </si>
  <si>
    <t>K20+722.500〜K20+789.500</t>
  </si>
  <si>
    <t>C20片石混凝土路堑墙</t>
  </si>
  <si>
    <t>路堑墙</t>
  </si>
  <si>
    <t>K6+294〜K6+410</t>
  </si>
  <si>
    <t>K6+464〜K6+530</t>
  </si>
  <si>
    <t>K7+195〜K7+215</t>
  </si>
  <si>
    <t>K7+215〜K7+228</t>
  </si>
  <si>
    <t>K8+720〜K8+767</t>
  </si>
  <si>
    <t>K8+859〜K8+890</t>
  </si>
  <si>
    <t>K9+750〜K9+787</t>
  </si>
  <si>
    <t>K11+570〜K11+590</t>
  </si>
  <si>
    <t>K11+590〜K11+610</t>
  </si>
  <si>
    <t>K11+930〜K11+973</t>
  </si>
  <si>
    <t>K12+088〜K12+126</t>
  </si>
  <si>
    <t>K12+304〜K12+374</t>
  </si>
  <si>
    <t>K12+422〜K12+435</t>
  </si>
  <si>
    <t>K12+709〜K12+743</t>
  </si>
  <si>
    <t>K12+743〜K12+755</t>
  </si>
  <si>
    <t>K12+755〜K12+805</t>
  </si>
  <si>
    <t>K12+908〜K12+922</t>
  </si>
  <si>
    <t>K13+498〜K13+510</t>
  </si>
  <si>
    <t>K13+583〜K13+610</t>
  </si>
  <si>
    <t>K13+873〜K13+905</t>
  </si>
  <si>
    <t>K14+192〜K14+203</t>
  </si>
  <si>
    <t>K14+216〜K14+228</t>
  </si>
  <si>
    <t>K14+228〜K14+271</t>
  </si>
  <si>
    <t>K15+005〜K15+028</t>
  </si>
  <si>
    <t>K16+021〜K16+047</t>
  </si>
  <si>
    <t>K17+083〜K17+130</t>
  </si>
  <si>
    <t>K17+189〜K17+202</t>
  </si>
  <si>
    <t>K17+209〜K17+222</t>
  </si>
  <si>
    <t>K17+222〜K17+237</t>
  </si>
  <si>
    <t>K18+127〜K18+150</t>
  </si>
  <si>
    <t>K18+465〜K18+520</t>
  </si>
  <si>
    <t>K20+735〜K20+824</t>
  </si>
  <si>
    <t>K20+812〜K20+824</t>
  </si>
  <si>
    <t>212-3</t>
  </si>
  <si>
    <t>212-3-d</t>
  </si>
  <si>
    <t>锚杆框架梁</t>
  </si>
  <si>
    <t>框架钢筋</t>
  </si>
  <si>
    <t>K6+290〜K6+400</t>
  </si>
  <si>
    <t>第一级</t>
  </si>
  <si>
    <t>框架防护</t>
  </si>
  <si>
    <t>K8+855〜K8+895</t>
  </si>
  <si>
    <t>K12+720〜K12+740</t>
  </si>
  <si>
    <t>第一、二级</t>
  </si>
  <si>
    <t>K12+770〜K12+805</t>
  </si>
  <si>
    <t>K12+910〜K12+920</t>
  </si>
  <si>
    <t>K19+560〜K19+615</t>
  </si>
  <si>
    <t>K19+590〜K19+650</t>
  </si>
  <si>
    <t>挖方边坡植草防护</t>
  </si>
  <si>
    <t>挂网植草</t>
  </si>
  <si>
    <t>K6+245.00〜K6+265.00</t>
  </si>
  <si>
    <t>K6+465.00〜K6+531.00</t>
  </si>
  <si>
    <t>K9+253.00〜K9+324.00</t>
  </si>
  <si>
    <t>K9+746.00〜K9+790.00</t>
  </si>
  <si>
    <t>K13+006.00〜K13+056.00</t>
  </si>
  <si>
    <t>K14+211.00〜K14+267.00</t>
  </si>
  <si>
    <t>K17+187.00〜K17+202.00</t>
  </si>
  <si>
    <t>K17+207.00〜K17+232.00</t>
  </si>
  <si>
    <t>K18+125.00〜K18+150.00</t>
  </si>
  <si>
    <t>K18+464.00〜K18+521.00</t>
  </si>
  <si>
    <t>K19+790.00〜K19+865.00</t>
  </si>
  <si>
    <t xml:space="preserve">交通安全设施 </t>
  </si>
  <si>
    <t>污水、雨水井盖</t>
  </si>
  <si>
    <t>K19+990.00〜K20+700.00</t>
  </si>
  <si>
    <t>第四册S9-6</t>
  </si>
  <si>
    <t>提升高6cm</t>
  </si>
  <si>
    <t>K20+700.00〜K20+800.00</t>
  </si>
  <si>
    <t>提升高56cm</t>
  </si>
  <si>
    <t>K7+900.00〜K8+100.00</t>
  </si>
  <si>
    <t>损毁重建</t>
  </si>
  <si>
    <t>K19+990.00〜K20+720.00</t>
  </si>
  <si>
    <t>304-1</t>
  </si>
  <si>
    <t>厚30cm水泥稳定类基层</t>
  </si>
  <si>
    <t>304-3-c</t>
  </si>
  <si>
    <t>厚30cm</t>
  </si>
  <si>
    <t>K5+432.500〜K6+654.000</t>
  </si>
  <si>
    <t>K6+870.000〜K7+304.000</t>
  </si>
  <si>
    <t>K8+630.000〜K8+992.000</t>
  </si>
  <si>
    <t>K9+118.000〜K10+367.000</t>
  </si>
  <si>
    <t>K10+493.000〜K11+422.000</t>
  </si>
  <si>
    <t>K11+518.000〜K12+825.750</t>
  </si>
  <si>
    <t>K12+886.750〜K16+072.500</t>
  </si>
  <si>
    <t>K16+198.500〜K17+974.000</t>
  </si>
  <si>
    <t>K18+100.000〜K19+505.000</t>
  </si>
  <si>
    <t>K19+505.000〜K19+873.550</t>
  </si>
  <si>
    <t>K20+700.000〜K20+855.000</t>
  </si>
  <si>
    <t>304-3-m</t>
  </si>
  <si>
    <t>K10+100</t>
  </si>
  <si>
    <t>厚200mm</t>
  </si>
  <si>
    <t>透层和粘层</t>
  </si>
  <si>
    <t>粘层</t>
  </si>
  <si>
    <t>K19+959.550〜K20+700.000</t>
  </si>
  <si>
    <t>厚60mm</t>
  </si>
  <si>
    <t>沥青面层</t>
  </si>
  <si>
    <t>交叉工程</t>
  </si>
  <si>
    <t>路肩</t>
  </si>
  <si>
    <t>路缘石、道牙</t>
  </si>
  <si>
    <t>K19+967</t>
  </si>
  <si>
    <t>M7.5浆砌块片石加固路肩</t>
  </si>
  <si>
    <t>加固路肩</t>
  </si>
  <si>
    <t>K19+545.0〜K19+575.0</t>
  </si>
  <si>
    <t>K19+690.0〜K19+789.0</t>
  </si>
  <si>
    <t>K19+725.0〜K19+785.0</t>
  </si>
  <si>
    <t>K6+870.0〜K7+304.0</t>
  </si>
  <si>
    <t>K8+810.0〜K8+850.0</t>
  </si>
  <si>
    <t>K9+404.0〜K9+480.0</t>
  </si>
  <si>
    <t>K9+585.0〜K9+641.0</t>
  </si>
  <si>
    <t>K9+600.0〜K9+614.0</t>
  </si>
  <si>
    <t>K9+787.0〜K10+252.0</t>
  </si>
  <si>
    <t>K10+637.5〜K11+196.0</t>
  </si>
  <si>
    <t>K11+950.0〜K12+071.0</t>
  </si>
  <si>
    <t>K12+158.0〜K12+288.5</t>
  </si>
  <si>
    <t>K12+762.0〜K12+825.8</t>
  </si>
  <si>
    <t>K12+960.0〜K13+260.0</t>
  </si>
  <si>
    <t>K13+520.0〜K13+792.0</t>
  </si>
  <si>
    <t>K13+900.0〜KM+192.0</t>
  </si>
  <si>
    <t>K14+132.0〜K14+148.0</t>
  </si>
  <si>
    <t>K14+270.5〜K14+342.0</t>
  </si>
  <si>
    <t>K14+414.0〜K14+466.0</t>
  </si>
  <si>
    <t>K14+540.0〜K14+568.0</t>
  </si>
  <si>
    <t>K14+636.0〜K14+700.0</t>
  </si>
  <si>
    <t>K14+744.0 ~K 14+868.0</t>
  </si>
  <si>
    <t>K14+990.0〜K16+034.0</t>
  </si>
  <si>
    <t>K16+310.0 ~K16+342.0</t>
  </si>
  <si>
    <t>K16+382.0〜K16+490.0</t>
  </si>
  <si>
    <t>K16+540.0〜K17+032.0</t>
  </si>
  <si>
    <t>K17+070.0〜K17+222.0</t>
  </si>
  <si>
    <t>K17+780.0〜K17+952.0</t>
  </si>
  <si>
    <t>K18+140.0〜K18+400.0</t>
  </si>
  <si>
    <t>K18+464.0〜K18+500.0</t>
  </si>
  <si>
    <t>K19+209.0〜K19+265.0</t>
  </si>
  <si>
    <t>K19+42O.0〜K19+452.0</t>
  </si>
  <si>
    <t>K19+789.0〜K19+873.6</t>
  </si>
  <si>
    <t>K19+860.0〜K19+873.6</t>
  </si>
  <si>
    <t>K20+722.5〜K20+800.0</t>
  </si>
  <si>
    <t>5cm人行道彩砖</t>
  </si>
  <si>
    <t>附属结构钢筋</t>
  </si>
  <si>
    <t>桥面连续</t>
  </si>
  <si>
    <t>Kg</t>
  </si>
  <si>
    <t>基础挖方及回填</t>
  </si>
  <si>
    <t>404-1</t>
  </si>
  <si>
    <t>干处挖土方</t>
  </si>
  <si>
    <t>基础及下部构造</t>
  </si>
  <si>
    <t>φ140灌注桩基础</t>
  </si>
  <si>
    <t>1#桩</t>
  </si>
  <si>
    <t>2#桩</t>
  </si>
  <si>
    <t>3#桩</t>
  </si>
  <si>
    <t>4#桩</t>
  </si>
  <si>
    <t>5#桩</t>
  </si>
  <si>
    <t>2#桥台</t>
  </si>
  <si>
    <t>8#桩</t>
  </si>
  <si>
    <t>9#桩</t>
  </si>
  <si>
    <t>10#桩</t>
  </si>
  <si>
    <t>11#桩</t>
  </si>
  <si>
    <t>12#桩</t>
  </si>
  <si>
    <t>6#桩</t>
  </si>
  <si>
    <t>13#桩</t>
  </si>
  <si>
    <t>14#桩</t>
  </si>
  <si>
    <t>15#桩</t>
  </si>
  <si>
    <t>16#桩</t>
  </si>
  <si>
    <t>φ160灌注桩基础</t>
  </si>
  <si>
    <t>1#桥墩</t>
  </si>
  <si>
    <t>7#桩</t>
  </si>
  <si>
    <t>2#桥墩</t>
  </si>
  <si>
    <t>405-1-b-3</t>
  </si>
  <si>
    <t>混凝土基础（包括 支撑梁、桩基承 台、桩系梁，但不包括桩基）</t>
  </si>
  <si>
    <t>C20混凝土垫层桩基承台</t>
  </si>
  <si>
    <t>承台</t>
  </si>
  <si>
    <t>C30混凝土桩基承台</t>
  </si>
  <si>
    <t>C30混凝土桩基系梁</t>
  </si>
  <si>
    <t>系梁</t>
  </si>
  <si>
    <t>C25片石混凝土台身</t>
  </si>
  <si>
    <t>台身</t>
  </si>
  <si>
    <t>C30混凝土台身</t>
  </si>
  <si>
    <t>C30混凝土墩柱</t>
  </si>
  <si>
    <t>1-1墩柱</t>
  </si>
  <si>
    <t>1-2墩柱</t>
  </si>
  <si>
    <t>2-1墩柱</t>
  </si>
  <si>
    <t>2-2墩柱</t>
  </si>
  <si>
    <t>C35混凝土盖梁</t>
  </si>
  <si>
    <t>盖梁</t>
  </si>
  <si>
    <t>C35混凝土台帽</t>
  </si>
  <si>
    <t>台帽</t>
  </si>
  <si>
    <t>C50混凝土垫石</t>
  </si>
  <si>
    <t>垫石</t>
  </si>
  <si>
    <t>1#墩垫石</t>
  </si>
  <si>
    <t>2#墩垫石</t>
  </si>
  <si>
    <t>C30现浇混凝土护栏</t>
  </si>
  <si>
    <t>桥面系</t>
  </si>
  <si>
    <t>混凝土防撞+钢护栏</t>
  </si>
  <si>
    <t>C30混凝土搭板</t>
  </si>
  <si>
    <t>人行道铺装</t>
  </si>
  <si>
    <t>C30混凝土人行道</t>
  </si>
  <si>
    <t>人行道</t>
  </si>
  <si>
    <t>410-6-h</t>
  </si>
  <si>
    <t>人行道砂浆抹面</t>
  </si>
  <si>
    <t>金属梁柱式护栏—加强型</t>
  </si>
  <si>
    <t>梁柱式金属护栏</t>
  </si>
  <si>
    <t>金属梁柱式护栏—普通栏</t>
  </si>
  <si>
    <t>410-6-j</t>
  </si>
  <si>
    <t>T梁露筋处修补（环氧砂浆）</t>
  </si>
  <si>
    <t>砂浆修复上部构造</t>
  </si>
  <si>
    <t>410-6-k</t>
  </si>
  <si>
    <t>410-6-n</t>
  </si>
  <si>
    <t>桥梁信息牌</t>
  </si>
  <si>
    <t>信息牌</t>
  </si>
  <si>
    <t>预制预应力混凝 土上部结构</t>
  </si>
  <si>
    <t>C50混凝土T梁</t>
  </si>
  <si>
    <t>上部构造预制及安装</t>
  </si>
  <si>
    <t>1-1边梁预制</t>
  </si>
  <si>
    <t>1-2中梁预制</t>
  </si>
  <si>
    <t>1-3中梁预制</t>
  </si>
  <si>
    <t>1-4边梁预制</t>
  </si>
  <si>
    <t>2-1边梁预制</t>
  </si>
  <si>
    <t>2-2中梁预制</t>
  </si>
  <si>
    <t>2-3中梁预制</t>
  </si>
  <si>
    <t>2-4边梁预制</t>
  </si>
  <si>
    <t>1-4中梁预制</t>
  </si>
  <si>
    <t>1-5边梁预制</t>
  </si>
  <si>
    <t>2-4中梁预制</t>
  </si>
  <si>
    <t>2-5边梁预制</t>
  </si>
  <si>
    <t>3-1边梁预制</t>
  </si>
  <si>
    <t>3-2中梁预制</t>
  </si>
  <si>
    <t>3-3中梁预制</t>
  </si>
  <si>
    <t>3-4中梁预制</t>
  </si>
  <si>
    <t>3-5边梁预制</t>
  </si>
  <si>
    <t>415-1-c</t>
  </si>
  <si>
    <t>厚70mm沥青混凝土面层</t>
  </si>
  <si>
    <t>415-1-d</t>
  </si>
  <si>
    <t>415-1-e</t>
  </si>
  <si>
    <t>厚50mm沥青混凝土面层</t>
  </si>
  <si>
    <t>415-2-f</t>
  </si>
  <si>
    <t>C50聚丙烯纤维泥混凝土桥面铺装</t>
  </si>
  <si>
    <t>415-2-g</t>
  </si>
  <si>
    <t>415-2-h</t>
  </si>
  <si>
    <t>C30素混凝土调平层桥面铺装</t>
  </si>
  <si>
    <t>415-2-i</t>
  </si>
  <si>
    <t>φ150mm泄水管</t>
  </si>
  <si>
    <t>根</t>
  </si>
  <si>
    <t>原老桥桥梁加固</t>
  </si>
  <si>
    <t>台背</t>
  </si>
  <si>
    <t>415-5-b</t>
  </si>
  <si>
    <t>支座</t>
  </si>
  <si>
    <t>416-5</t>
  </si>
  <si>
    <t>417-2-c</t>
  </si>
  <si>
    <t>D80型伸缩缝</t>
  </si>
  <si>
    <t>伸缩缝</t>
  </si>
  <si>
    <t>417-2-d</t>
  </si>
  <si>
    <t>417-2-e</t>
  </si>
  <si>
    <t>D80型伸缩缝拆除更换</t>
  </si>
  <si>
    <t>417-2-f</t>
  </si>
  <si>
    <t>D160型伸缩缝拆除更换</t>
  </si>
  <si>
    <t>1-1.5m×1.5m</t>
  </si>
  <si>
    <t>涵洞工程</t>
  </si>
  <si>
    <t>盖板涵</t>
  </si>
  <si>
    <t>第四册S4-5</t>
  </si>
  <si>
    <t>1-1.5m×1.0m</t>
  </si>
  <si>
    <t>420-1-m</t>
  </si>
  <si>
    <t>1-1.0m×1.0m</t>
  </si>
  <si>
    <t>1-5.0m×5.0m</t>
  </si>
  <si>
    <t>箱涵</t>
  </si>
  <si>
    <t>K19+752.5</t>
  </si>
  <si>
    <t>C25现浇混凝土</t>
  </si>
  <si>
    <t>第四册S4-8</t>
  </si>
  <si>
    <t>602-1-a-1</t>
  </si>
  <si>
    <t>C30现浇钢筋混凝土防撞护栏（Rrf-A-E1）</t>
  </si>
  <si>
    <t>钢筋混凝土护栏</t>
  </si>
  <si>
    <t>K6+870.000〜K6+885.000</t>
  </si>
  <si>
    <t>第一册S2-20</t>
  </si>
  <si>
    <t>K9+600.000〜K9+630.000</t>
  </si>
  <si>
    <t>Kll+835.000〜K11+870.000</t>
  </si>
  <si>
    <t>K11+910.000〜K11+930.000</t>
  </si>
  <si>
    <t>K12+960.000〜K13+260.000</t>
  </si>
  <si>
    <t>K12+375.000〜K12+475.000</t>
  </si>
  <si>
    <t>K14+132.000〜K14+148.000</t>
  </si>
  <si>
    <t>K16+198.500〜K16+235.000</t>
  </si>
  <si>
    <t>K19+541.000〜K19+585.000</t>
  </si>
  <si>
    <t>K19+690.000〜K19+873.549</t>
  </si>
  <si>
    <t>K19+720.000〜K19+785.000</t>
  </si>
  <si>
    <t>K19+858.000〜K19+873.500</t>
  </si>
  <si>
    <t>K19+959.550〜K19+964.000</t>
  </si>
  <si>
    <t>K20+716.000〜K20+800.000</t>
  </si>
  <si>
    <t>K12+815</t>
  </si>
  <si>
    <t>K5+720.000〜K6+020.000</t>
  </si>
  <si>
    <t>Gr-B-2C</t>
  </si>
  <si>
    <t>K6+120.000〜K6+640.000</t>
  </si>
  <si>
    <t>K6+884.000〜K7+304.000</t>
  </si>
  <si>
    <t>K8+810.000〜K8+850.000</t>
  </si>
  <si>
    <t>K9+118.000〜K9+378.000</t>
  </si>
  <si>
    <t>K9+404.000〜K9+480.000</t>
  </si>
  <si>
    <t>K9+585.000〜K9+641.000</t>
  </si>
  <si>
    <t>K9+719.000〜K9+751.000</t>
  </si>
  <si>
    <t>K9+780.000〜K10+252.000</t>
  </si>
  <si>
    <t>K10+640.000〜K10+690.000</t>
  </si>
  <si>
    <t>K10+700.000〜K11+196.000</t>
  </si>
  <si>
    <t>K10+870.000〜K10+920.000</t>
  </si>
  <si>
    <t>K11+952.000〜K12+076.000</t>
  </si>
  <si>
    <t>K12+165.000〜K12+221.000</t>
  </si>
  <si>
    <t>K12+240.000〜K12+296.000</t>
  </si>
  <si>
    <t>K12+500.000〜K12+540.000</t>
  </si>
  <si>
    <t>K12+649.000〜K12+725.000</t>
  </si>
  <si>
    <t>K12+765.000〜K12+949.000</t>
  </si>
  <si>
    <t>K13+045.000〜K13+201.000</t>
  </si>
  <si>
    <t>K13+395.000〜K13+435.000</t>
  </si>
  <si>
    <t>K13+365.000〜K13+429.000</t>
  </si>
  <si>
    <t>K13+520.000〜K13+792.000</t>
  </si>
  <si>
    <t>K13+900.000〜K14+192.000</t>
  </si>
  <si>
    <t>K14+270.000〜K14+342.000</t>
  </si>
  <si>
    <t>K14+414.000〜K14+466.000</t>
  </si>
  <si>
    <t>K14+540.000〜K14+568.000</t>
  </si>
  <si>
    <t>K14+636.000〜K14+700.000</t>
  </si>
  <si>
    <t>K14+744.000〜K14+868.000</t>
  </si>
  <si>
    <t>K14+990.000〜K16+038.000</t>
  </si>
  <si>
    <t>K16+310.000〜K16+342.000</t>
  </si>
  <si>
    <t>K16+382.000〜K16+490.000</t>
  </si>
  <si>
    <t>K16+540.000〜K17+032.000</t>
  </si>
  <si>
    <t>K17+070.000〜K17+222.000</t>
  </si>
  <si>
    <t>K17+408.000〜K17+440.000</t>
  </si>
  <si>
    <t>K17+570.000〜K17+694.000</t>
  </si>
  <si>
    <t>K17+780.000〜K17+952.000</t>
  </si>
  <si>
    <t>K18+140.000〜K18+260.000</t>
  </si>
  <si>
    <t>K18+300.000〜K18+400.000</t>
  </si>
  <si>
    <t>K18+464.000〜K18+500.000</t>
  </si>
  <si>
    <t>K18+824.000〜K18+880.000</t>
  </si>
  <si>
    <t>K18+958.000〜K19+130.000</t>
  </si>
  <si>
    <t>K18+960.000〜K18+996.000</t>
  </si>
  <si>
    <t>K19+083.000〜K19+115.000</t>
  </si>
  <si>
    <t>K19+209.000〜K19+265.000</t>
  </si>
  <si>
    <t>K19+420.000〜K19+456.000</t>
  </si>
  <si>
    <t>第四册S4-10</t>
  </si>
  <si>
    <t>Gr-C-2E</t>
  </si>
  <si>
    <t>△70</t>
  </si>
  <si>
    <t>标志</t>
  </si>
  <si>
    <t>单柱式标志</t>
  </si>
  <si>
    <t>K5+460</t>
  </si>
  <si>
    <t>第一册S2-18</t>
  </si>
  <si>
    <t>K5+500</t>
  </si>
  <si>
    <t>K5+563</t>
  </si>
  <si>
    <t>K6+080</t>
  </si>
  <si>
    <t>K6+140</t>
  </si>
  <si>
    <t>K6+310</t>
  </si>
  <si>
    <t>K6+940</t>
  </si>
  <si>
    <t>K6+970</t>
  </si>
  <si>
    <t>K6+990</t>
  </si>
  <si>
    <t>K7+220</t>
  </si>
  <si>
    <t>K7+230</t>
  </si>
  <si>
    <t>K7+280</t>
  </si>
  <si>
    <t>K8+640</t>
  </si>
  <si>
    <t>K8+670</t>
  </si>
  <si>
    <t>K8+980</t>
  </si>
  <si>
    <t>K9+118</t>
  </si>
  <si>
    <t>K9+150</t>
  </si>
  <si>
    <t>K9+165</t>
  </si>
  <si>
    <t>K9+350</t>
  </si>
  <si>
    <t>K9+460</t>
  </si>
  <si>
    <t>K9+480</t>
  </si>
  <si>
    <t>K9+550</t>
  </si>
  <si>
    <t>K9+860</t>
  </si>
  <si>
    <t>K10+180</t>
  </si>
  <si>
    <t>K10+365</t>
  </si>
  <si>
    <t>K10+980</t>
  </si>
  <si>
    <t>K11+420</t>
  </si>
  <si>
    <t>K11+720</t>
  </si>
  <si>
    <t>K12+180</t>
  </si>
  <si>
    <t>K12+240</t>
  </si>
  <si>
    <t>K12+640</t>
  </si>
  <si>
    <t>K12+680</t>
  </si>
  <si>
    <t>K13+260</t>
  </si>
  <si>
    <t>K13+380</t>
  </si>
  <si>
    <t>K13+840</t>
  </si>
  <si>
    <t>K13+865</t>
  </si>
  <si>
    <t>K13+930</t>
  </si>
  <si>
    <t>K14+020</t>
  </si>
  <si>
    <t>K14+195</t>
  </si>
  <si>
    <t>K14+300</t>
  </si>
  <si>
    <t>K14+800</t>
  </si>
  <si>
    <t>K15+060</t>
  </si>
  <si>
    <t>K16+500</t>
  </si>
  <si>
    <t>K17+320</t>
  </si>
  <si>
    <t>K17+345</t>
  </si>
  <si>
    <t>K17+376</t>
  </si>
  <si>
    <t>K17+400</t>
  </si>
  <si>
    <t>K17+420</t>
  </si>
  <si>
    <t>K17+650</t>
  </si>
  <si>
    <t>K17+860</t>
  </si>
  <si>
    <t>K18+420</t>
  </si>
  <si>
    <t>K19+140</t>
  </si>
  <si>
    <t>K19+200</t>
  </si>
  <si>
    <t>K19+480</t>
  </si>
  <si>
    <t>K19+530</t>
  </si>
  <si>
    <t>K19+980</t>
  </si>
  <si>
    <t>K20+735</t>
  </si>
  <si>
    <t>K20+830</t>
  </si>
  <si>
    <t>604-1-b</t>
  </si>
  <si>
    <t>○60</t>
  </si>
  <si>
    <t>K21+140</t>
  </si>
  <si>
    <t>604-1-v</t>
  </si>
  <si>
    <t>△70+△70</t>
  </si>
  <si>
    <t>K5+435</t>
  </si>
  <si>
    <t>K8+620</t>
  </si>
  <si>
    <t>604-1-x</t>
  </si>
  <si>
    <t>□60X80</t>
  </si>
  <si>
    <t>K6+880</t>
  </si>
  <si>
    <t>K12+825</t>
  </si>
  <si>
    <t>K15+380</t>
  </si>
  <si>
    <t>604-1-an</t>
  </si>
  <si>
    <t>△70+□105X45</t>
  </si>
  <si>
    <t>K17+160</t>
  </si>
  <si>
    <t>K17+960</t>
  </si>
  <si>
    <t>2○60+□53X34</t>
  </si>
  <si>
    <t>K5+450</t>
  </si>
  <si>
    <t>K6+640</t>
  </si>
  <si>
    <t>K7+290</t>
  </si>
  <si>
    <t>K7+500</t>
  </si>
  <si>
    <t>K8+260</t>
  </si>
  <si>
    <t>K9+130</t>
  </si>
  <si>
    <t>K10+350</t>
  </si>
  <si>
    <t>K10+510</t>
  </si>
  <si>
    <t>K11+410</t>
  </si>
  <si>
    <t>K11+530</t>
  </si>
  <si>
    <t>K16+060</t>
  </si>
  <si>
    <t>K16+210</t>
  </si>
  <si>
    <t>K18+120</t>
  </si>
  <si>
    <t>K20+940</t>
  </si>
  <si>
    <t>K21+090</t>
  </si>
  <si>
    <t>K19+860</t>
  </si>
  <si>
    <t>604-1-ap</t>
  </si>
  <si>
    <t>□97X140</t>
  </si>
  <si>
    <t>K7+100</t>
  </si>
  <si>
    <t>K7+300</t>
  </si>
  <si>
    <t>604-5-z</t>
  </si>
  <si>
    <t>□130X60</t>
  </si>
  <si>
    <t>悬臂式标志</t>
  </si>
  <si>
    <t>K8+990</t>
  </si>
  <si>
    <t>K19+120</t>
  </si>
  <si>
    <t>604-5-aa</t>
  </si>
  <si>
    <t>□200X150</t>
  </si>
  <si>
    <t>K8+230</t>
  </si>
  <si>
    <t>K8+630</t>
  </si>
  <si>
    <t>604-5-ab</t>
  </si>
  <si>
    <t>□205X150</t>
  </si>
  <si>
    <t>K14+150</t>
  </si>
  <si>
    <t>K14+220</t>
  </si>
  <si>
    <t>604-5-ac</t>
  </si>
  <si>
    <t>□250X75</t>
  </si>
  <si>
    <t>K14+185</t>
  </si>
  <si>
    <t>C25混凝土里程碑</t>
  </si>
  <si>
    <t>K5+400.000〜K21+180.372</t>
  </si>
  <si>
    <t>第一册S2-15</t>
  </si>
  <si>
    <t>C25混凝土公路界碑</t>
  </si>
  <si>
    <t>K6+110〜K6+190</t>
  </si>
  <si>
    <t>第二册S3-32</t>
  </si>
  <si>
    <t>K6+330〜K6+500</t>
  </si>
  <si>
    <t>K6+585〜K6+675</t>
  </si>
  <si>
    <t>K7+140〜K7+240</t>
  </si>
  <si>
    <t>K9+230〜K9+290</t>
  </si>
  <si>
    <t>K9+360〜K9+450</t>
  </si>
  <si>
    <t>K9+720〜K9+820</t>
  </si>
  <si>
    <t>K10+210〜K10+270</t>
  </si>
  <si>
    <t>K11+920〜K11+990</t>
  </si>
  <si>
    <t>K12+290〜K12+340</t>
  </si>
  <si>
    <t>K13+870〜K13+910</t>
  </si>
  <si>
    <t>K14+200〜K14+300</t>
  </si>
  <si>
    <t>K14+830〜K14+880</t>
  </si>
  <si>
    <t>K14+980〜K15+040</t>
  </si>
  <si>
    <t>K16+650〜K16+740</t>
  </si>
  <si>
    <t>K16+990〜K17+060</t>
  </si>
  <si>
    <t>K17+170〜K17+230</t>
  </si>
  <si>
    <t>K17+500〜K17+540</t>
  </si>
  <si>
    <t>K18+130〜K18+220</t>
  </si>
  <si>
    <t>K18+440〜K18+540</t>
  </si>
  <si>
    <t>热熔型涂料路面标线</t>
  </si>
  <si>
    <t>标线</t>
  </si>
  <si>
    <t>K5+276.00〜K5+590.00</t>
  </si>
  <si>
    <t>车道中线</t>
  </si>
  <si>
    <t>第一册S2-19</t>
  </si>
  <si>
    <t>黄色双实线</t>
  </si>
  <si>
    <t>K5+590.00〜K6+080.00</t>
  </si>
  <si>
    <t>黄色单虚线</t>
  </si>
  <si>
    <t>K6+080.00〜K6+215.00</t>
  </si>
  <si>
    <t>黄色单实线</t>
  </si>
  <si>
    <t>K6+215.00〜K6+290.00</t>
  </si>
  <si>
    <t>K6+290.00〜K6+495.00</t>
  </si>
  <si>
    <t>K6+495.00〜K6+654.00</t>
  </si>
  <si>
    <t>黄色虚实线</t>
  </si>
  <si>
    <t>K6+654.00〜K6+870.00</t>
  </si>
  <si>
    <t>K6+870.00〜K7+030.00</t>
  </si>
  <si>
    <t>K7+030.00〜K7+304.00</t>
  </si>
  <si>
    <t>K7+304.00〜K7+490.00</t>
  </si>
  <si>
    <t>K7+490.00〜K7+650.00</t>
  </si>
  <si>
    <t>K7+650.00〜K8+220.00</t>
  </si>
  <si>
    <t>K8+220.00〜K8+276.00</t>
  </si>
  <si>
    <t>K8+276.00〜K8+630.00</t>
  </si>
  <si>
    <t>K8+630.00〜K8+641.00</t>
  </si>
  <si>
    <t>K8+641.00〜K8+725.00</t>
  </si>
  <si>
    <t>K8+725.00〜K8+990.00</t>
  </si>
  <si>
    <t>K8+990.00〜K9+280.00</t>
  </si>
  <si>
    <t>K9+280.00〜K9+570.00</t>
  </si>
  <si>
    <t>K9+570.00〜K9+671.00</t>
  </si>
  <si>
    <t>K9+671.00〜K9+860.00</t>
  </si>
  <si>
    <t>K9+860.00〜K10+180.00</t>
  </si>
  <si>
    <t>K10+180.00〜K10+367.00</t>
  </si>
  <si>
    <t>K10+367.00〜K10+650.00</t>
  </si>
  <si>
    <t>K10+650.00〜K10+780.00</t>
  </si>
  <si>
    <t>K10+780.00〜K10+980.00</t>
  </si>
  <si>
    <t>K10+980.00〜K11+422.00</t>
  </si>
  <si>
    <t>K11+422.00〜K11+519.00</t>
  </si>
  <si>
    <t>K11+519.00〜K11+680.00</t>
  </si>
  <si>
    <t>K11+680.00〜K12+640.00</t>
  </si>
  <si>
    <t>K12+640.00〜K12+886.75</t>
  </si>
  <si>
    <t>K12+886.75〜K13+040.00</t>
  </si>
  <si>
    <t>K13+040.00〜K13+690.00</t>
  </si>
  <si>
    <t>K13+690.00〜K13+840.00</t>
  </si>
  <si>
    <t>K13+840.00〜K14+170.00</t>
  </si>
  <si>
    <t>K14+170.00〜K14+200.00</t>
  </si>
  <si>
    <t>K14+200.00〜K14+300.00</t>
  </si>
  <si>
    <t>K14+300.00〜K14+800.00</t>
  </si>
  <si>
    <t>K14+800.00〜K15+060.00</t>
  </si>
  <si>
    <t>K15+060.00〜K15+910.00</t>
  </si>
  <si>
    <t>K15+910.00〜K16+072.50</t>
  </si>
  <si>
    <t>K16+072.50〜K16+360.00</t>
  </si>
  <si>
    <t>K16+360.00〜K17+158.00</t>
  </si>
  <si>
    <t>K17+158.00〜K17+229.00</t>
  </si>
  <si>
    <t>K17+229.00〜K17+420.00</t>
  </si>
  <si>
    <t>K17+420.00〜K17+650.00</t>
  </si>
  <si>
    <t>K17+650.00〜K17+672.00</t>
  </si>
  <si>
    <t>K17+672.00〜K17+744.00</t>
  </si>
  <si>
    <t>K17+744.00〜K17+974.00</t>
  </si>
  <si>
    <t>K17+974.00〜K18+260.00</t>
  </si>
  <si>
    <t>K18+260.00〜K18+420.00</t>
  </si>
  <si>
    <t>K18+420.00〜K18+445.00</t>
  </si>
  <si>
    <t>K18+445.00〜K18+536.00</t>
  </si>
  <si>
    <t>K18+536.00〜K18+734.00</t>
  </si>
  <si>
    <t>K18+734.00〜K18+830.00</t>
  </si>
  <si>
    <t>K18+830.00〜K18+877.00</t>
  </si>
  <si>
    <t>K18+877.00〜K18+948.00</t>
  </si>
  <si>
    <t>K18+948.00〜K19+140.00</t>
  </si>
  <si>
    <t>K19+140.00〜K19+460.00</t>
  </si>
  <si>
    <t>K19+460.00〜K19+540.00</t>
  </si>
  <si>
    <t>K19+540.00〜K19+760.00</t>
  </si>
  <si>
    <t>K19+760.00〜K19+873.00</t>
  </si>
  <si>
    <t>K19+873.00〜K19+959.00</t>
  </si>
  <si>
    <t>K19+959.00〜K20+640.00</t>
  </si>
  <si>
    <t>K20+640.00〜K20+840.00</t>
  </si>
  <si>
    <t>K20+840.00〜K20+916.00</t>
  </si>
  <si>
    <t>K20+950.45〜K21+080.45</t>
  </si>
  <si>
    <t>K21+080.45〜K21+180.37</t>
  </si>
  <si>
    <t>K19+490.00〜K20+916.00</t>
  </si>
  <si>
    <t>车道边缘线</t>
  </si>
  <si>
    <t>白色实线</t>
  </si>
  <si>
    <t>K20+916.00</t>
  </si>
  <si>
    <t>人行横道线</t>
  </si>
  <si>
    <t>白色</t>
  </si>
  <si>
    <t>605-2-c-1</t>
  </si>
  <si>
    <t>减速震荡标线</t>
  </si>
  <si>
    <t>K5+430.00〜K5+460.00</t>
  </si>
  <si>
    <t>第二册S2-22</t>
  </si>
  <si>
    <t>K5+540.00〜K5+570.00</t>
  </si>
  <si>
    <t>K6+070.00〜K6+100.00</t>
  </si>
  <si>
    <t>K6+280.00〜K6+310.00</t>
  </si>
  <si>
    <t>K7+070.00〜K7+100.00</t>
  </si>
  <si>
    <t>K7+270.00〜K7+300.00</t>
  </si>
  <si>
    <t>K8+630.00〜K8+660.00</t>
  </si>
  <si>
    <t>K8+950.00〜K8+980.00</t>
  </si>
  <si>
    <t>K9+340.00〜K9+370.00</t>
  </si>
  <si>
    <t>K9+440.00〜K9+470.00</t>
  </si>
  <si>
    <t>K9+540.00〜K9+570.00</t>
  </si>
  <si>
    <t>K9+830.00〜K9+860.00</t>
  </si>
  <si>
    <t>K10+160.00〜K10+190.00</t>
  </si>
  <si>
    <t>K10+330.00〜K10+360.00</t>
  </si>
  <si>
    <t>K10+980.00〜K11+010.00</t>
  </si>
  <si>
    <t>K11+390.00〜K11+420.00</t>
  </si>
  <si>
    <t>K11+700.00〜K11+730.00</t>
  </si>
  <si>
    <t>K12+150.00〜K12+180.00</t>
  </si>
  <si>
    <t>K12+240.00〜K12+270.00</t>
  </si>
  <si>
    <t>K12+620.00〜K12+650.00</t>
  </si>
  <si>
    <t>K13+240.00〜K13+270.00</t>
  </si>
  <si>
    <t>K13+360.00〜K13+390.00</t>
  </si>
  <si>
    <t>K13+820.00〜K13+850.00</t>
  </si>
  <si>
    <t>K13+920.00〜K13+950.00</t>
  </si>
  <si>
    <t>K14+010.00〜K14+040.00</t>
  </si>
  <si>
    <t>K14+290.00〜K14+320.00</t>
  </si>
  <si>
    <t>K14+790.00〜K14+820.00</t>
  </si>
  <si>
    <t>K15+040.00〜K15+070.00</t>
  </si>
  <si>
    <t>K16+490.00〜K16+520.00</t>
  </si>
  <si>
    <t>K16+740.00〜K16+770.00</t>
  </si>
  <si>
    <t>K16+840.00〜K16+870.00</t>
  </si>
  <si>
    <t>K17+060.00〜K17+090.00</t>
  </si>
  <si>
    <t>K1+713.00〜K1+743.00</t>
  </si>
  <si>
    <t>K17+400.00〜K17+430.00</t>
  </si>
  <si>
    <t>K17+640.00〜K17+670.00</t>
  </si>
  <si>
    <t>K17+840.00〜K17+870.00</t>
  </si>
  <si>
    <t>K18+410.00〜K18+440.00</t>
  </si>
  <si>
    <t>K18+640.00〜K18+670.00</t>
  </si>
  <si>
    <t>K18+710.00〜K18+740.00</t>
  </si>
  <si>
    <t>K18+950.00〜K18+980.00</t>
  </si>
  <si>
    <t>K18+960.00〜K18+990.00</t>
  </si>
  <si>
    <t>K19+110.00〜K19+140.00</t>
  </si>
  <si>
    <t>第一册S2-21</t>
  </si>
  <si>
    <t>K9+585.000〜K9+64L000</t>
  </si>
  <si>
    <t>K6+870.000 ~K6+885.000</t>
  </si>
  <si>
    <t>K11+835.000 ~K11+870.000</t>
  </si>
  <si>
    <t>Kll+910.000〜KI 1+930.000</t>
  </si>
  <si>
    <t>道口桩</t>
  </si>
  <si>
    <t>第四册S6-4</t>
  </si>
  <si>
    <t>绿化及环境保护</t>
  </si>
  <si>
    <t>K6+292〜K6+412</t>
  </si>
  <si>
    <t>第四册S8-4</t>
  </si>
  <si>
    <t>上挡墙绿化</t>
  </si>
  <si>
    <t>K6+465〜K6+531</t>
  </si>
  <si>
    <t>K7+195〜K7+225</t>
  </si>
  <si>
    <t>K8+723〜K8+770</t>
  </si>
  <si>
    <t>K8+854〜K8+893</t>
  </si>
  <si>
    <t>K9+253〜K9+324</t>
  </si>
  <si>
    <t>K9+746〜K9+790</t>
  </si>
  <si>
    <t>K11+567〜K11+600</t>
  </si>
  <si>
    <t>K11+926〜K11+976</t>
  </si>
  <si>
    <t>K12+091〜K12+126</t>
  </si>
  <si>
    <t>K12+140〜K12+162</t>
  </si>
  <si>
    <t>K12+304〜K12+373</t>
  </si>
  <si>
    <t>K12+398〜K12+408</t>
  </si>
  <si>
    <t>K12+420〜K12+434</t>
  </si>
  <si>
    <t>K12+470〜K12+478</t>
  </si>
  <si>
    <t>K12+585〜K12+611</t>
  </si>
  <si>
    <t>K12+710〜K12+805</t>
  </si>
  <si>
    <t>K12+910〜K12+922</t>
  </si>
  <si>
    <t>K13+578〜K13+614</t>
  </si>
  <si>
    <t>K13+873〜K13+906</t>
  </si>
  <si>
    <t>K14+195〜K14+203</t>
  </si>
  <si>
    <t>K14+211〜K14+267</t>
  </si>
  <si>
    <t>K16+017〜K16+050</t>
  </si>
  <si>
    <t>K16+446〜K16+486</t>
  </si>
  <si>
    <t>K17+080〜K17+128</t>
  </si>
  <si>
    <t>K17+187〜K17+202</t>
  </si>
  <si>
    <t>K17+207〜K17+232</t>
  </si>
  <si>
    <t>K17+314〜K17+335</t>
  </si>
  <si>
    <t>K17+458〜K17+470</t>
  </si>
  <si>
    <t>K18+125〜K18+150</t>
  </si>
  <si>
    <t>K18+464〜K18+521</t>
  </si>
  <si>
    <t>K18+666〜K18+673</t>
  </si>
  <si>
    <t>K20+735〜K20+823</t>
  </si>
  <si>
    <t>K5+740〜K5+800</t>
  </si>
  <si>
    <t>第四册S8-8</t>
  </si>
  <si>
    <t>宽平台绿化</t>
  </si>
  <si>
    <t>K6+120〜K6+235</t>
  </si>
  <si>
    <t>K6+265〜K6+295</t>
  </si>
  <si>
    <t>K6+360〜K6+580</t>
  </si>
  <si>
    <t>K6+880〜K7+072</t>
  </si>
  <si>
    <t>K7+230〜K7+300</t>
  </si>
  <si>
    <t>K8+640〜K8+710</t>
  </si>
  <si>
    <t>K8+730〜K8+770</t>
  </si>
  <si>
    <t>K9+190〜K9+235</t>
  </si>
  <si>
    <t>K9+370〜K9+395</t>
  </si>
  <si>
    <t>K9+510〜K9+590</t>
  </si>
  <si>
    <t>K9+645〜K9+710</t>
  </si>
  <si>
    <t>K9+820〜K10+025</t>
  </si>
  <si>
    <t>K10+070〜K10+365</t>
  </si>
  <si>
    <t>K10+230〜K10+365</t>
  </si>
  <si>
    <t>K10+640〜K10+665</t>
  </si>
  <si>
    <t>K12+160〜K12+290</t>
  </si>
  <si>
    <t>K12+945〜K13+000</t>
  </si>
  <si>
    <t>K12+945〜K13+010</t>
  </si>
  <si>
    <t>K13+190〜K13+210</t>
  </si>
  <si>
    <t>K13+050〜K13+280</t>
  </si>
  <si>
    <t>K13+610〜K13+830</t>
  </si>
  <si>
    <t>K13+855〜K13+920</t>
  </si>
  <si>
    <t>K13+960〜K14+020</t>
  </si>
  <si>
    <t>K13+980〜K14+025</t>
  </si>
  <si>
    <t>K14+020〜K14+160</t>
  </si>
  <si>
    <t>K14+285〜K14+400</t>
  </si>
  <si>
    <t>K14+520〜K14+550</t>
  </si>
  <si>
    <t>K14+540〜K14+585</t>
  </si>
  <si>
    <t>K14+650〜K14+690</t>
  </si>
  <si>
    <t>K14+825〜K15+005</t>
  </si>
  <si>
    <t>K14+860〜K14+910</t>
  </si>
  <si>
    <t>K15+040〜K15+140</t>
  </si>
  <si>
    <t>K15+230〜K15+266</t>
  </si>
  <si>
    <t>K15+270〜K15+290</t>
  </si>
  <si>
    <t>K15+390〜K15+480</t>
  </si>
  <si>
    <t>K15+510〜K15+560</t>
  </si>
  <si>
    <t>K15+650〜K15+990</t>
  </si>
  <si>
    <t>K16+200〜K16+450</t>
  </si>
  <si>
    <t>K16+250〜K16+370</t>
  </si>
  <si>
    <t>K16+410〜K16+500</t>
  </si>
  <si>
    <t>K16+505〜K16+895</t>
  </si>
  <si>
    <t>K16+920〜K17+080</t>
  </si>
  <si>
    <t>K17+080〜K17+165</t>
  </si>
  <si>
    <t>K17+240〜K17+315</t>
  </si>
  <si>
    <t>K17+330〜K17+400</t>
  </si>
  <si>
    <t>K17+480〜K17+525</t>
  </si>
  <si>
    <t>K17+525〜K17+570</t>
  </si>
  <si>
    <t>K17+585〜K17+660</t>
  </si>
  <si>
    <t>K17+710〜K17+930</t>
  </si>
  <si>
    <t>K18+115〜K18+160</t>
  </si>
  <si>
    <t>K18+160〜K18+360</t>
  </si>
  <si>
    <t>K18+390〜K18+465</t>
  </si>
  <si>
    <t>K18+390〜K18+450</t>
  </si>
  <si>
    <t>K18+520〜K18+790</t>
  </si>
  <si>
    <t>K18+585〜K18+930</t>
  </si>
  <si>
    <t>K18+860〜K19+080</t>
  </si>
  <si>
    <t>K19+175〜K19+545</t>
  </si>
  <si>
    <t>K19+145〜K19+190</t>
  </si>
  <si>
    <t>K19+260〜K19+730</t>
  </si>
  <si>
    <t>K19+575〜K19+690</t>
  </si>
  <si>
    <t>K19+550〜K19+710</t>
  </si>
  <si>
    <t>K19+780〜K19+865</t>
  </si>
  <si>
    <t>K20+790〜K20+835</t>
  </si>
  <si>
    <t>第四册S8-11</t>
  </si>
  <si>
    <t>弃土场绿化</t>
  </si>
  <si>
    <t>C25混凝土预制块</t>
  </si>
  <si>
    <t>预制块</t>
  </si>
  <si>
    <t>撒播草籽</t>
  </si>
  <si>
    <t>路堤绿化</t>
  </si>
  <si>
    <t>K5+710.000~ K6+015.000</t>
  </si>
  <si>
    <t>第四册S8-6</t>
  </si>
  <si>
    <t>K6+090.000〜K6+640.000</t>
  </si>
  <si>
    <t>K6+880.000〜K7+215.000</t>
  </si>
  <si>
    <t>K7+075.000〜K7+115.000</t>
  </si>
  <si>
    <t>K7+270.000〜K7+300.000</t>
  </si>
  <si>
    <t>K9+110.000〜K9+170.000</t>
  </si>
  <si>
    <t>K9+250.000〜K9+375.000</t>
  </si>
  <si>
    <t>K9+402.000〜K9+470.000</t>
  </si>
  <si>
    <t>K9+610.000〜K9+645.000</t>
  </si>
  <si>
    <t>K9+710.000〜K9+800.000</t>
  </si>
  <si>
    <t>K9+830.000〜K10+210.000</t>
  </si>
  <si>
    <t>K10+665.000〜K10+710.000</t>
  </si>
  <si>
    <t>K10+665.000〜K11+195.000</t>
  </si>
  <si>
    <t>K11+910.000〜K12+540.000</t>
  </si>
  <si>
    <t>K12+670.000〜K12+735.000</t>
  </si>
  <si>
    <t>K12+890.000〜K12+945.000</t>
  </si>
  <si>
    <t>K13+110.000〜K13+190.000</t>
  </si>
  <si>
    <t>K13+350.000〜K13+450.000</t>
  </si>
  <si>
    <t>K13+410.000〜K13+450.000</t>
  </si>
  <si>
    <t>K13+500.000〜K13+610.000</t>
  </si>
  <si>
    <t>K13+920.000〜K13+980.000</t>
  </si>
  <si>
    <t>K14+025.000〜K14+270.000</t>
  </si>
  <si>
    <t>K14+270.000〜K14+430.000</t>
  </si>
  <si>
    <t>K14+700.000〜K14+810.000</t>
  </si>
  <si>
    <t>K14+935.000〜K14+990.000</t>
  </si>
  <si>
    <t>K15+090.000〜K15+140.000</t>
  </si>
  <si>
    <t>K15+270.000〜K15+670.000</t>
  </si>
  <si>
    <t>K15+710.000〜K16+070.000</t>
  </si>
  <si>
    <t>K16+530.000〜K16+670.000</t>
  </si>
  <si>
    <t>K16+695.000〜K16+995.000</t>
  </si>
  <si>
    <t>K17+165.000〜K17+280.000</t>
  </si>
  <si>
    <t>K17+400.000〜K17+520.000</t>
  </si>
  <si>
    <t>K17+780.000〜K17+960.000</t>
  </si>
  <si>
    <t>K18+180.000〜K18+350.000</t>
  </si>
  <si>
    <t>K18+480.000〜K18+585.000</t>
  </si>
  <si>
    <t>K18+930.000〜K19+140.000</t>
  </si>
  <si>
    <t>桂花树(胸径7〜8cm)</t>
  </si>
  <si>
    <t>704-1-y</t>
  </si>
  <si>
    <t>红叶李(胸径3〜4cm,高度1.5m以上)</t>
  </si>
  <si>
    <t>704-1-z</t>
  </si>
  <si>
    <t>桂花树(胸径8〜10cm)</t>
  </si>
  <si>
    <t>K5+000.000 〜 K6+000.000</t>
  </si>
  <si>
    <t>第四册S8-2</t>
  </si>
  <si>
    <t>行道树</t>
  </si>
  <si>
    <t>K6+000.000 〜 K7+000.000</t>
  </si>
  <si>
    <t>K7+000.000 〜 K8+000.000</t>
  </si>
  <si>
    <t>K8+000.000 〜 K9+000.000</t>
  </si>
  <si>
    <t>左、右侧</t>
  </si>
  <si>
    <t>K9+000.000 〜 K10+000.000</t>
  </si>
  <si>
    <t>K10+000.000 〜 K11+000.000</t>
  </si>
  <si>
    <t>K11+000.000 〜 K12+000.000</t>
  </si>
  <si>
    <t>K12+000.000 〜 K13+000.000</t>
  </si>
  <si>
    <t>K13+000.000 〜 K14+000.000</t>
  </si>
  <si>
    <t>K14+000.000 〜 K15+000.000</t>
  </si>
  <si>
    <t>K15+000.000 〜 K16+000.000</t>
  </si>
  <si>
    <t>K16+000.000 〜 K17+000.000</t>
  </si>
  <si>
    <t>K17+000.000 〜 K18+000.000</t>
  </si>
  <si>
    <t>K18+000.000 〜 K19+000.000</t>
  </si>
  <si>
    <t>K19+000.000 〜 K20+000.000</t>
  </si>
  <si>
    <t>704-1-aa</t>
  </si>
  <si>
    <t>樱花树 (高度1.5m-2.0m以上)</t>
  </si>
  <si>
    <t>704-1-ab</t>
  </si>
  <si>
    <t>704-1-ac</t>
  </si>
  <si>
    <t>704-1-k-2</t>
  </si>
  <si>
    <t>704-2-c-2</t>
  </si>
  <si>
    <t>红叶石楠球（冠幅80cm-120cm,高度100cm-120cm）</t>
  </si>
  <si>
    <t>704-3-b-1</t>
  </si>
  <si>
    <t>M7.5浆砌砖</t>
  </si>
  <si>
    <t>水泥砖</t>
  </si>
  <si>
    <t>紫藤或爬山虎</t>
  </si>
  <si>
    <t>704-3-a</t>
  </si>
  <si>
    <t>704-4-d</t>
  </si>
  <si>
    <t>704-4-a</t>
  </si>
  <si>
    <t>704-5-d</t>
  </si>
  <si>
    <t>704-5-a</t>
  </si>
  <si>
    <t>704-6-d</t>
  </si>
  <si>
    <t>704-6-a</t>
  </si>
  <si>
    <t>704-7-d</t>
  </si>
  <si>
    <t>704-7-a</t>
  </si>
  <si>
    <t>704-8-d</t>
  </si>
  <si>
    <t>704-8-a</t>
  </si>
  <si>
    <t>704-9-d</t>
  </si>
  <si>
    <t>704-9-a</t>
  </si>
  <si>
    <t>704-10-d</t>
  </si>
  <si>
    <t>704-10-a</t>
  </si>
  <si>
    <t>704-11-d</t>
  </si>
  <si>
    <t>704-11-a</t>
  </si>
  <si>
    <t>704-12-d</t>
  </si>
  <si>
    <t>704-12-a</t>
  </si>
  <si>
    <t>704-13-d</t>
  </si>
  <si>
    <t>704-13-a</t>
  </si>
  <si>
    <t>704-14-d</t>
  </si>
  <si>
    <t>704-14-a</t>
  </si>
  <si>
    <t>704-15-d</t>
  </si>
  <si>
    <t>704-15-a</t>
  </si>
  <si>
    <t>704-16-d</t>
  </si>
  <si>
    <t>704-16-a</t>
  </si>
  <si>
    <t>704-17-d</t>
  </si>
  <si>
    <t>704-17-a</t>
  </si>
  <si>
    <t>704-18-d</t>
  </si>
  <si>
    <t>704-18-a</t>
  </si>
  <si>
    <t>704-19-d</t>
  </si>
  <si>
    <t>704-19-a</t>
  </si>
  <si>
    <t>704-20-d</t>
  </si>
  <si>
    <t>专题设计S2-1</t>
  </si>
  <si>
    <t>5.0X2.5</t>
  </si>
  <si>
    <t>K14+180</t>
  </si>
  <si>
    <t>K21+100</t>
  </si>
  <si>
    <t>3.5X2.5</t>
  </si>
  <si>
    <t>K8+270</t>
  </si>
  <si>
    <t>专题设计S2-3</t>
  </si>
  <si>
    <t>6.0X2.5</t>
  </si>
  <si>
    <t>K20+960</t>
  </si>
  <si>
    <t>K0+000～K21+054</t>
  </si>
  <si>
    <t>K5+700</t>
  </si>
  <si>
    <t>专题设计S2-5</t>
  </si>
  <si>
    <t>K6+950</t>
  </si>
  <si>
    <t>K8+645</t>
  </si>
  <si>
    <t>K9+700</t>
  </si>
  <si>
    <t>K10+620</t>
  </si>
  <si>
    <t>K12+800</t>
  </si>
  <si>
    <t>K16+030</t>
  </si>
  <si>
    <t>K17+365</t>
  </si>
  <si>
    <t>K19+150</t>
  </si>
  <si>
    <t>K5+480</t>
  </si>
  <si>
    <t>专题设计S4-3</t>
  </si>
  <si>
    <t>K7+050</t>
  </si>
  <si>
    <t>K8+650</t>
  </si>
  <si>
    <t>K10+650</t>
  </si>
  <si>
    <t>K11+200</t>
  </si>
  <si>
    <t>K11+600</t>
  </si>
  <si>
    <t>K18+600</t>
  </si>
  <si>
    <t>K20+300</t>
  </si>
  <si>
    <t>K20+100</t>
  </si>
  <si>
    <t>专题设计S4-5</t>
  </si>
  <si>
    <t>K120+881〜K2+126</t>
  </si>
  <si>
    <t>装饰</t>
  </si>
  <si>
    <t>承包人：</t>
  </si>
  <si>
    <t>驻地监理工程师：</t>
  </si>
  <si>
    <t>项目管理部部长：</t>
  </si>
  <si>
    <t>项目办计量工程师：</t>
  </si>
  <si>
    <t>安盘高速公路有限责任公司建设项目</t>
  </si>
  <si>
    <t>安盘高速配套工程</t>
  </si>
  <si>
    <t>线路名称：天柱县岔处至远口农村道路</t>
  </si>
  <si>
    <t xml:space="preserve">102-3 </t>
  </si>
  <si>
    <t>100章合计</t>
  </si>
  <si>
    <t>原路铢刨</t>
  </si>
  <si>
    <t>202-3-b</t>
  </si>
  <si>
    <t>挖石方（等级平交）</t>
  </si>
  <si>
    <t>203-3-c</t>
  </si>
  <si>
    <t>204-2-c</t>
  </si>
  <si>
    <t>利用石方（等外级平交）</t>
  </si>
  <si>
    <t>205-1-p</t>
  </si>
  <si>
    <t>翻压</t>
  </si>
  <si>
    <t>K19+700〜 K19+735</t>
  </si>
  <si>
    <t>205-9-a</t>
  </si>
  <si>
    <t>205-9-b</t>
  </si>
  <si>
    <t>205-9-c</t>
  </si>
  <si>
    <t>碾压</t>
  </si>
  <si>
    <t>弃土方</t>
  </si>
  <si>
    <t>206-2-a</t>
  </si>
  <si>
    <t>205-12-c</t>
  </si>
  <si>
    <t>开挖回填（土）</t>
  </si>
  <si>
    <t>开挖回填</t>
  </si>
  <si>
    <t>205-12-d</t>
  </si>
  <si>
    <t>205-12-e</t>
  </si>
  <si>
    <t>碎石</t>
  </si>
  <si>
    <t>第二册S3-19</t>
  </si>
  <si>
    <t>205-11-a</t>
  </si>
  <si>
    <t>205-11-b</t>
  </si>
  <si>
    <t>205-13-b</t>
  </si>
  <si>
    <t>挖台阶（土）含开挖</t>
  </si>
  <si>
    <t>205-13-d</t>
  </si>
  <si>
    <t>205-14</t>
  </si>
  <si>
    <t>取土坑(场)、弃土堆(场</t>
  </si>
  <si>
    <t>205-14-a</t>
  </si>
  <si>
    <t>M7.5浆砌片石排水沟</t>
  </si>
  <si>
    <t>205-14-b</t>
  </si>
  <si>
    <t>碎石盲沟</t>
  </si>
  <si>
    <t>205-14-c</t>
  </si>
  <si>
    <t>弃方碾压</t>
  </si>
  <si>
    <t>弃方</t>
  </si>
  <si>
    <t>C25片石混凝土盖板沟（0.6X0.5m）</t>
  </si>
  <si>
    <t>207-1-d</t>
  </si>
  <si>
    <t>207-1-h</t>
  </si>
  <si>
    <t>C25片石混凝土盖板沟</t>
  </si>
  <si>
    <t>第四册S4-9</t>
  </si>
  <si>
    <t>208-9</t>
  </si>
  <si>
    <t>植物护坡</t>
  </si>
  <si>
    <t>208-9-a</t>
  </si>
  <si>
    <t>挂网</t>
  </si>
  <si>
    <t>208-9-b</t>
  </si>
  <si>
    <t>208-10</t>
  </si>
  <si>
    <t>框架式护坡</t>
  </si>
  <si>
    <t>208-10-a</t>
  </si>
  <si>
    <t>钢筋（φ6.5）</t>
  </si>
  <si>
    <t>208-10-b</t>
  </si>
  <si>
    <t>钢筋（φ16）</t>
  </si>
  <si>
    <t>208-10-c</t>
  </si>
  <si>
    <t>锚杆（φ25带肋钢筋）</t>
  </si>
  <si>
    <t>框架锚杆</t>
  </si>
  <si>
    <t>208-10-d</t>
  </si>
  <si>
    <t>C25混凝土框格梁</t>
  </si>
  <si>
    <t>C25混凝土</t>
  </si>
  <si>
    <t>208-10-e</t>
  </si>
  <si>
    <t>铁丝网</t>
  </si>
  <si>
    <t>208-10-f</t>
  </si>
  <si>
    <t>砂砾垫层</t>
  </si>
  <si>
    <t>边坡平台</t>
  </si>
  <si>
    <t>208-10-g</t>
  </si>
  <si>
    <t>M7.5砂浆砌片石</t>
  </si>
  <si>
    <t>208-10-h</t>
  </si>
  <si>
    <t>培耕植土</t>
  </si>
  <si>
    <t>208-10-i</t>
  </si>
  <si>
    <t>208-10-j</t>
  </si>
  <si>
    <t>M10水泥砂浆</t>
  </si>
  <si>
    <t>抹面</t>
  </si>
  <si>
    <t>209-5-a</t>
  </si>
  <si>
    <t>209-5-b</t>
  </si>
  <si>
    <t>209-6</t>
  </si>
  <si>
    <t>209-6-a</t>
  </si>
  <si>
    <t>209-7</t>
  </si>
  <si>
    <t>M7.5浆砌片石路肩、护肩</t>
  </si>
  <si>
    <t>209-7-a</t>
  </si>
  <si>
    <t>209-7-b</t>
  </si>
  <si>
    <t>整修路拱</t>
  </si>
  <si>
    <t>Km</t>
  </si>
  <si>
    <t>K5+400〜K21+180.372</t>
  </si>
  <si>
    <t>整修边坡</t>
  </si>
  <si>
    <t>300章路面</t>
  </si>
  <si>
    <t>304-3-a-3</t>
  </si>
  <si>
    <t>厚300mm</t>
  </si>
  <si>
    <t>304-3-d-3</t>
  </si>
  <si>
    <t>306-1-a-2</t>
  </si>
  <si>
    <t>306-1-c-2</t>
  </si>
  <si>
    <t>透层（公路与等级公路平面交叉）</t>
  </si>
  <si>
    <t>黏层（公路与等级公路平面交叉）</t>
  </si>
  <si>
    <t>309-2-c</t>
  </si>
  <si>
    <t>厚6cm中粒式热拌沥青混合料面层</t>
  </si>
  <si>
    <t>309-2-e</t>
  </si>
  <si>
    <t>厚9cm中粒式热拌沥青混合料面层（公路与等级公路平面交叉）</t>
  </si>
  <si>
    <t>现浇C25混凝土加固土路肩</t>
  </si>
  <si>
    <t>313-3-f</t>
  </si>
  <si>
    <r>
      <rPr>
        <sz val="10"/>
        <color rgb="FFFF0000"/>
        <rFont val="宋体"/>
        <charset val="134"/>
        <scheme val="minor"/>
      </rPr>
      <t>现浇</t>
    </r>
    <r>
      <rPr>
        <sz val="10"/>
        <color indexed="10"/>
        <rFont val="Times New Roman"/>
        <charset val="0"/>
      </rPr>
      <t>C25</t>
    </r>
    <r>
      <rPr>
        <sz val="10"/>
        <color rgb="FFFF0000"/>
        <rFont val="宋体"/>
        <charset val="134"/>
      </rPr>
      <t>混凝土加固土路肩</t>
    </r>
    <r>
      <rPr>
        <sz val="10"/>
        <color rgb="FFFF0000"/>
        <rFont val="宋体"/>
        <charset val="134"/>
        <scheme val="minor"/>
      </rPr>
      <t>(</t>
    </r>
    <r>
      <rPr>
        <sz val="10"/>
        <color rgb="FFFF0000"/>
        <rFont val="宋体"/>
        <charset val="134"/>
      </rPr>
      <t>连接线、交叉</t>
    </r>
    <r>
      <rPr>
        <sz val="10"/>
        <color rgb="FFFF0000"/>
        <rFont val="宋体"/>
        <charset val="134"/>
        <scheme val="minor"/>
      </rPr>
      <t>)</t>
    </r>
  </si>
  <si>
    <t>400 桥梁、涵洞</t>
  </si>
  <si>
    <t>下部结构钢筋</t>
  </si>
  <si>
    <t>403-1</t>
  </si>
  <si>
    <t>基础钢筋（含灌注 桩、承台、桩系 梁、沉桩、沉井 等）</t>
  </si>
  <si>
    <t>403-1-a</t>
  </si>
  <si>
    <t>光圆钢筋（HPB300）</t>
  </si>
  <si>
    <t>1#桩基</t>
  </si>
  <si>
    <t>2#桩基</t>
  </si>
  <si>
    <t>3#桩基</t>
  </si>
  <si>
    <t>4#桩基</t>
  </si>
  <si>
    <t>5#桩基</t>
  </si>
  <si>
    <t>6#桩基</t>
  </si>
  <si>
    <t>7#桩基</t>
  </si>
  <si>
    <t>8#桩基</t>
  </si>
  <si>
    <t>9#桩基</t>
  </si>
  <si>
    <t>10#桩基</t>
  </si>
  <si>
    <t>11#桩基</t>
  </si>
  <si>
    <t>12#桩基</t>
  </si>
  <si>
    <t>挖孔桩基础</t>
  </si>
  <si>
    <t>桥台</t>
  </si>
  <si>
    <t>桥墩</t>
  </si>
  <si>
    <t>桩基系梁</t>
  </si>
  <si>
    <t>403-1-b</t>
  </si>
  <si>
    <t>带肋钢筋（HRB400）</t>
  </si>
  <si>
    <t>403-2</t>
  </si>
  <si>
    <t>403-2-a</t>
  </si>
  <si>
    <t>墩柱</t>
  </si>
  <si>
    <t>403-2-b</t>
  </si>
  <si>
    <t>403-2-c</t>
  </si>
  <si>
    <t>声测管</t>
  </si>
  <si>
    <t>桥台、桥墩</t>
  </si>
  <si>
    <t>403-3-b</t>
  </si>
  <si>
    <t>T梁</t>
  </si>
  <si>
    <t>预制T梁</t>
  </si>
  <si>
    <t>现浇T梁</t>
  </si>
  <si>
    <t>403-4</t>
  </si>
  <si>
    <t>403-4-a</t>
  </si>
  <si>
    <t>连续梁</t>
  </si>
  <si>
    <t>403-4-b</t>
  </si>
  <si>
    <t>人行道板</t>
  </si>
  <si>
    <t>纵肋</t>
  </si>
  <si>
    <t>405-1-c</t>
  </si>
  <si>
    <t>基坑开挖</t>
  </si>
  <si>
    <t>405-1-d</t>
  </si>
  <si>
    <t>筑岛围堰</t>
  </si>
  <si>
    <t>桩基</t>
  </si>
  <si>
    <t>410-1-a</t>
  </si>
  <si>
    <t>410-1-b</t>
  </si>
  <si>
    <t>C20混凝土垫层</t>
  </si>
  <si>
    <t>C20混凝土承台</t>
  </si>
  <si>
    <t>C30混凝土承台</t>
  </si>
  <si>
    <t>410-2-e</t>
  </si>
  <si>
    <t>410-5</t>
  </si>
  <si>
    <t>桥梁上部结构现浇整体化混凝土</t>
  </si>
  <si>
    <t>410-5-a</t>
  </si>
  <si>
    <t>C50混凝土（现浇）</t>
  </si>
  <si>
    <t>C50混凝土（现浇)</t>
  </si>
  <si>
    <t>C20混凝土搭板</t>
  </si>
  <si>
    <t>410-6-d</t>
  </si>
  <si>
    <t>410-6-e</t>
  </si>
  <si>
    <t>桥台、桥墩垫石</t>
  </si>
  <si>
    <t>410-6-f</t>
  </si>
  <si>
    <t>1#桥台台身</t>
  </si>
  <si>
    <t>3cm橡胶块</t>
  </si>
  <si>
    <t>橡胶块</t>
  </si>
  <si>
    <t>8cm橡胶块</t>
  </si>
  <si>
    <t>桥梁钢护栏（一）</t>
  </si>
  <si>
    <t>410-6〜K</t>
  </si>
  <si>
    <t>桥梁钢护栏（二）</t>
  </si>
  <si>
    <t>410-6-l</t>
  </si>
  <si>
    <t>混凝土防撞护栏（一)</t>
  </si>
  <si>
    <t>钢护栏</t>
  </si>
  <si>
    <t>410-6-m</t>
  </si>
  <si>
    <t>混凝土防撞护栏（二)</t>
  </si>
  <si>
    <t>410-7</t>
  </si>
  <si>
    <t>预制混凝土附属结构</t>
  </si>
  <si>
    <t>410-7-a</t>
  </si>
  <si>
    <t>C30混凝土人行道板、缘石</t>
  </si>
  <si>
    <t>410-8</t>
  </si>
  <si>
    <t>410-8-a</t>
  </si>
  <si>
    <t>410-8-b</t>
  </si>
  <si>
    <t>411-5</t>
  </si>
  <si>
    <t>后张法预应力钢绞线</t>
  </si>
  <si>
    <t>预应力钢绞线</t>
  </si>
  <si>
    <t>415-1-b</t>
  </si>
  <si>
    <t>415-1-C</t>
  </si>
  <si>
    <t>C50聚丙烯纤维泥混凝土</t>
  </si>
  <si>
    <t>415-2-b</t>
  </si>
  <si>
    <t>C30素混凝土调平层</t>
  </si>
  <si>
    <t>415-3-a</t>
  </si>
  <si>
    <t>沥青防水层（台背防水）</t>
  </si>
  <si>
    <t>沥青防水层</t>
  </si>
  <si>
    <t>415-3-c</t>
  </si>
  <si>
    <t>防水土工布（台背防水）</t>
  </si>
  <si>
    <t>防水土工布</t>
  </si>
  <si>
    <t>415-3-d</t>
  </si>
  <si>
    <t>透水土工布</t>
  </si>
  <si>
    <t>415-3-e</t>
  </si>
  <si>
    <t>胶泥防水层（台背防水）</t>
  </si>
  <si>
    <t>胶泥防水层</t>
  </si>
  <si>
    <t>415-4-b</t>
  </si>
  <si>
    <t>416-1-b</t>
  </si>
  <si>
    <t>418-1</t>
  </si>
  <si>
    <t>圆管涵及倒虹吸管涵</t>
  </si>
  <si>
    <t>419-4-a</t>
  </si>
  <si>
    <t>φ内55波纹管</t>
  </si>
  <si>
    <t>圆管涵</t>
  </si>
  <si>
    <t>419-4-b</t>
  </si>
  <si>
    <t>φ内70波纹管</t>
  </si>
  <si>
    <t>420-1-b</t>
  </si>
  <si>
    <t>420-1-c</t>
  </si>
  <si>
    <t>第 600 章 交通安全设施</t>
  </si>
  <si>
    <t>602-3-a-14</t>
  </si>
  <si>
    <t>604-1-c</t>
  </si>
  <si>
    <t>604-1-d</t>
  </si>
  <si>
    <t>604-1-e</t>
  </si>
  <si>
    <t>604-1-f</t>
  </si>
  <si>
    <t>604-1-g</t>
  </si>
  <si>
    <t>604-5-b</t>
  </si>
  <si>
    <t>604-5-c</t>
  </si>
  <si>
    <t>604-5-d</t>
  </si>
  <si>
    <t>605-1-c</t>
  </si>
  <si>
    <t>605-10</t>
  </si>
  <si>
    <t>反光涂料</t>
  </si>
  <si>
    <t>605-16</t>
  </si>
  <si>
    <t>帽石</t>
  </si>
  <si>
    <t>605-17</t>
  </si>
  <si>
    <t>605-18</t>
  </si>
  <si>
    <t>605-19</t>
  </si>
  <si>
    <t>605-20</t>
  </si>
  <si>
    <t>605-21</t>
  </si>
  <si>
    <t>605-22</t>
  </si>
  <si>
    <t>605-23</t>
  </si>
  <si>
    <t>605-24</t>
  </si>
  <si>
    <t>605-25</t>
  </si>
  <si>
    <t>605-26</t>
  </si>
  <si>
    <t>605-27</t>
  </si>
  <si>
    <t>605-28</t>
  </si>
  <si>
    <t>605-29</t>
  </si>
  <si>
    <t>605-30</t>
  </si>
  <si>
    <t>605-31</t>
  </si>
  <si>
    <t>通信和电力管道 与预埋（预留） 基础</t>
  </si>
  <si>
    <t>607-1</t>
  </si>
  <si>
    <t>人（手）孔</t>
  </si>
  <si>
    <t>607-1-a</t>
  </si>
  <si>
    <t>607-1-b</t>
  </si>
  <si>
    <t>更换雨水篦子</t>
  </si>
  <si>
    <t>607-1-c</t>
  </si>
  <si>
    <t>更换水井盖</t>
  </si>
  <si>
    <t>第700章
绿化及环境保护</t>
  </si>
  <si>
    <t>702-1</t>
  </si>
  <si>
    <t>开挖并铺设表土</t>
  </si>
  <si>
    <t>703-2-a</t>
  </si>
  <si>
    <t>704-1-a</t>
  </si>
  <si>
    <t>桂花树胸径7〜8cm</t>
  </si>
  <si>
    <t>704-1-b</t>
  </si>
  <si>
    <t>桂花树胸径8〜10cm</t>
  </si>
  <si>
    <t>704-1-c</t>
  </si>
  <si>
    <t>704-2-c</t>
  </si>
  <si>
    <t>707-1</t>
  </si>
  <si>
    <t>砌体</t>
  </si>
  <si>
    <t>707-1-a</t>
  </si>
  <si>
    <t>绿化树池</t>
  </si>
  <si>
    <t>707-1-b</t>
  </si>
  <si>
    <t>707-2</t>
  </si>
  <si>
    <t>707-2-a</t>
  </si>
  <si>
    <t>0号变更台账工程量清单（汇总清单）</t>
  </si>
  <si>
    <t>合同段:</t>
  </si>
  <si>
    <t>清 单   100章   总则</t>
  </si>
  <si>
    <t>预算单价
(元)</t>
  </si>
  <si>
    <t>预算合价(元)</t>
  </si>
  <si>
    <t>台账数量</t>
  </si>
  <si>
    <t>0号台账单价
(元)</t>
  </si>
  <si>
    <t>0号台账合价
(元)</t>
  </si>
  <si>
    <t>103-2</t>
  </si>
  <si>
    <t>临时占地</t>
  </si>
  <si>
    <t>清单  第100章   合计  5896607.00  人民币（元）</t>
  </si>
  <si>
    <t>清 单   200章   路基</t>
  </si>
  <si>
    <t>609-5</t>
  </si>
  <si>
    <t>拆除波形护栏</t>
  </si>
  <si>
    <t>404-5-d</t>
  </si>
  <si>
    <t>台背回填碎石（土）-菜溪中桥</t>
  </si>
  <si>
    <t>404-5-e</t>
  </si>
  <si>
    <t>台背回填碎石（土）-远口中桥</t>
  </si>
  <si>
    <t>404-5-f</t>
  </si>
  <si>
    <t>404-5-g</t>
  </si>
  <si>
    <t>利用石渣换填</t>
  </si>
  <si>
    <t>浆砌片石护脚</t>
  </si>
  <si>
    <t>清单  第200章   合计  28429359.00  人民币（元）</t>
  </si>
  <si>
    <t>清 单   300章   路面</t>
  </si>
  <si>
    <t>厚30cm水泥稳定土基层</t>
  </si>
  <si>
    <t>厚30cm水泥稳定土基层-老路搭接</t>
  </si>
  <si>
    <t>M7.5浆砌片石加固路肩</t>
  </si>
  <si>
    <t>清单  第300章   合计  18328721.00  人民币（元）</t>
  </si>
  <si>
    <t>清 单   400章   桥梁、涵洞</t>
  </si>
  <si>
    <t>桥面连续-菜溪中桥</t>
  </si>
  <si>
    <t>桥面连续-远口中桥</t>
  </si>
  <si>
    <t>干处挖土方-远口中桥</t>
  </si>
  <si>
    <t>φ140灌注桩-菜溪中桥</t>
  </si>
  <si>
    <t>φ140灌注桩-远口中桥</t>
  </si>
  <si>
    <t>φ160灌注桩-菜溪中桥</t>
  </si>
  <si>
    <t>φ160灌注桩-远口中桥</t>
  </si>
  <si>
    <t>C25片石混凝土台身-菜溪中桥</t>
  </si>
  <si>
    <t>C25片石混凝土台身-远口中桥</t>
  </si>
  <si>
    <t>C30混凝土台身-菜溪中桥</t>
  </si>
  <si>
    <t>C30混凝土台身-远口中桥</t>
  </si>
  <si>
    <t>C30混凝土墩柱-菜溪中桥</t>
  </si>
  <si>
    <t>C30混凝土墩柱-远口中桥</t>
  </si>
  <si>
    <t>C35混凝土盖梁-菜溪中桥</t>
  </si>
  <si>
    <t>C35混凝土盖梁-远口中桥</t>
  </si>
  <si>
    <t>C35混凝土台帽-菜溪中桥</t>
  </si>
  <si>
    <t>C35混凝土台帽-远口中桥</t>
  </si>
  <si>
    <t>C50混凝土垫石-菜溪中桥</t>
  </si>
  <si>
    <t>C50混凝土垫石-远口中桥</t>
  </si>
  <si>
    <t>C30混凝土搭板-菜溪中桥</t>
  </si>
  <si>
    <t>C30混凝土搭板-远口中桥</t>
  </si>
  <si>
    <t>人行道铺装-远口街上桥</t>
  </si>
  <si>
    <t>C30混凝土人行道—旧桥改造</t>
  </si>
  <si>
    <t>厚70mm沥青混凝土面层-菜溪中桥</t>
  </si>
  <si>
    <t>厚70mm沥青混凝土面层-远口中桥</t>
  </si>
  <si>
    <t>厚50mm沥青混凝土面层-旧桥改造</t>
  </si>
  <si>
    <t>kg或m</t>
  </si>
  <si>
    <t>φ150mm泄水管（原老桥桥梁加固）</t>
  </si>
  <si>
    <t>D80型伸缩缝-菜溪中桥</t>
  </si>
  <si>
    <t>D80型伸缩缝-远口中桥</t>
  </si>
  <si>
    <t>D80型伸缩缝拆除更换-旧桥改造</t>
  </si>
  <si>
    <t>D160型伸缩缝拆除更换-旧桥改造</t>
  </si>
  <si>
    <t>清单  第400章   合计  14071444.00  人民币（元）</t>
  </si>
  <si>
    <t>清 单   500章   隧道</t>
  </si>
  <si>
    <t>清单  第500章   合计    人民币（元）</t>
  </si>
  <si>
    <t>清 单   600章   安全设施及预埋管线</t>
  </si>
  <si>
    <t>单柱式（Δ70）</t>
  </si>
  <si>
    <t>单柱式（φ60）</t>
  </si>
  <si>
    <t>604-1-z</t>
  </si>
  <si>
    <t>△70+△70单柱式</t>
  </si>
  <si>
    <t>604-1-ab</t>
  </si>
  <si>
    <t>单柱式（□60×80）</t>
  </si>
  <si>
    <t>单柱式（△70+□105×45）</t>
  </si>
  <si>
    <t>604-1-ao</t>
  </si>
  <si>
    <t>单柱式（2○60+□53×34）</t>
  </si>
  <si>
    <t>单柱式（□97×140）</t>
  </si>
  <si>
    <t>单悬臂式（□130×60）</t>
  </si>
  <si>
    <t>单悬臂式（□200×150）</t>
  </si>
  <si>
    <t>单悬臂式（□205×150）</t>
  </si>
  <si>
    <t>单悬臂式（□250×75）</t>
  </si>
  <si>
    <t>混凝土里程牌</t>
  </si>
  <si>
    <t>混凝土界碑</t>
  </si>
  <si>
    <t>混凝土百米桩</t>
  </si>
  <si>
    <t>清单  第600章   合计  3992051.00 人民币（元）</t>
  </si>
  <si>
    <t>清 单   700章   绿化</t>
  </si>
  <si>
    <t>C25混凝土挡预制块</t>
  </si>
  <si>
    <t>红叶李 (胸径3〜4cm,高度1.5m以上)</t>
  </si>
  <si>
    <t>704-2-n</t>
  </si>
  <si>
    <t>清单  第600章   合计  8118992.00  人民币（元）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</si>
</sst>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0_ "/>
    <numFmt numFmtId="179" formatCode="0.00_);[Red]\(0.00\)"/>
    <numFmt numFmtId="180" formatCode="0.0_ "/>
    <numFmt numFmtId="181" formatCode="\K00\+000&quot;～&quot;\K00\+000"/>
    <numFmt numFmtId="182" formatCode="0.0"/>
    <numFmt numFmtId="183" formatCode="0_);[Red]\(0\)"/>
  </numFmts>
  <fonts count="105">
    <font>
      <sz val="12"/>
      <name val="宋体"/>
      <charset val="134"/>
    </font>
    <font>
      <sz val="11"/>
      <name val="宋体"/>
      <charset val="134"/>
      <scheme val="minor"/>
    </font>
    <font>
      <sz val="10"/>
      <name val="宋体"/>
      <charset val="134"/>
    </font>
    <font>
      <b/>
      <sz val="10"/>
      <name val="宋体"/>
      <charset val="134"/>
    </font>
    <font>
      <b/>
      <sz val="12"/>
      <name val="宋体"/>
      <charset val="134"/>
    </font>
    <font>
      <sz val="9"/>
      <name val="宋体"/>
      <charset val="134"/>
    </font>
    <font>
      <sz val="9"/>
      <name val="宋体"/>
      <charset val="134"/>
      <scheme val="minor"/>
    </font>
    <font>
      <b/>
      <sz val="16"/>
      <name val="宋体"/>
      <charset val="134"/>
    </font>
    <font>
      <sz val="12"/>
      <color rgb="FF333333"/>
      <name val="微软雅黑"/>
      <charset val="134"/>
    </font>
    <font>
      <sz val="11"/>
      <name val="宋体"/>
      <charset val="134"/>
    </font>
    <font>
      <b/>
      <sz val="10"/>
      <name val="宋体"/>
      <charset val="134"/>
      <scheme val="minor"/>
    </font>
    <font>
      <sz val="10"/>
      <name val="宋体"/>
      <charset val="134"/>
      <scheme val="minor"/>
    </font>
    <font>
      <b/>
      <sz val="9"/>
      <name val="宋体"/>
      <charset val="134"/>
      <scheme val="minor"/>
    </font>
    <font>
      <b/>
      <sz val="9"/>
      <name val="宋体"/>
      <charset val="134"/>
    </font>
    <font>
      <b/>
      <sz val="11"/>
      <name val="宋体"/>
      <charset val="134"/>
      <scheme val="minor"/>
    </font>
    <font>
      <sz val="10"/>
      <color theme="1"/>
      <name val="宋体"/>
      <charset val="134"/>
      <scheme val="minor"/>
    </font>
    <font>
      <b/>
      <sz val="12"/>
      <name val="宋体"/>
      <charset val="134"/>
      <scheme val="minor"/>
    </font>
    <font>
      <sz val="10"/>
      <color rgb="FF000000"/>
      <name val="宋体"/>
      <charset val="134"/>
      <scheme val="minor"/>
    </font>
    <font>
      <sz val="10"/>
      <color indexed="8"/>
      <name val="宋体"/>
      <charset val="134"/>
      <scheme val="minor"/>
    </font>
    <font>
      <b/>
      <sz val="10"/>
      <color theme="1"/>
      <name val="宋体"/>
      <charset val="134"/>
      <scheme val="minor"/>
    </font>
    <font>
      <b/>
      <sz val="10"/>
      <color rgb="FF000000"/>
      <name val="宋体"/>
      <charset val="134"/>
      <scheme val="minor"/>
    </font>
    <font>
      <b/>
      <sz val="10"/>
      <color indexed="8"/>
      <name val="宋体"/>
      <charset val="134"/>
      <scheme val="minor"/>
    </font>
    <font>
      <b/>
      <sz val="11"/>
      <name val="仿宋_GB2312"/>
      <charset val="134"/>
    </font>
    <font>
      <sz val="9"/>
      <color theme="1"/>
      <name val="宋体"/>
      <charset val="134"/>
    </font>
    <font>
      <sz val="9"/>
      <color rgb="FFFF0000"/>
      <name val="宋体"/>
      <charset val="134"/>
    </font>
    <font>
      <b/>
      <sz val="9"/>
      <color rgb="FFFF0000"/>
      <name val="宋体"/>
      <charset val="134"/>
    </font>
    <font>
      <b/>
      <sz val="18"/>
      <color rgb="FF000000"/>
      <name val="宋体"/>
      <charset val="134"/>
    </font>
    <font>
      <b/>
      <sz val="9"/>
      <color rgb="FF000000"/>
      <name val="宋体"/>
      <charset val="134"/>
    </font>
    <font>
      <b/>
      <sz val="18"/>
      <name val="宋体"/>
      <charset val="134"/>
    </font>
    <font>
      <sz val="12"/>
      <name val="宋体"/>
      <charset val="134"/>
      <scheme val="minor"/>
    </font>
    <font>
      <sz val="9"/>
      <color rgb="FFFF0000"/>
      <name val="宋体"/>
      <charset val="134"/>
      <scheme val="minor"/>
    </font>
    <font>
      <sz val="10"/>
      <color rgb="FFFF0000"/>
      <name val="宋体"/>
      <charset val="134"/>
      <scheme val="minor"/>
    </font>
    <font>
      <sz val="18"/>
      <name val="宋体"/>
      <charset val="134"/>
    </font>
    <font>
      <sz val="10"/>
      <color rgb="FFFF0000"/>
      <name val="宋体"/>
      <charset val="134"/>
    </font>
    <font>
      <sz val="10"/>
      <color rgb="FF000000"/>
      <name val="Times New Roman"/>
      <charset val="0"/>
    </font>
    <font>
      <b/>
      <sz val="10"/>
      <color rgb="FFFF0000"/>
      <name val="宋体"/>
      <charset val="134"/>
      <scheme val="minor"/>
    </font>
    <font>
      <b/>
      <sz val="9"/>
      <color rgb="FFFF0000"/>
      <name val="宋体"/>
      <charset val="134"/>
      <scheme val="minor"/>
    </font>
    <font>
      <b/>
      <sz val="10"/>
      <color rgb="FFFF0000"/>
      <name val="宋体"/>
      <charset val="134"/>
    </font>
    <font>
      <sz val="10"/>
      <color rgb="FF000000"/>
      <name val="宋体"/>
      <charset val="134"/>
    </font>
    <font>
      <sz val="10.5"/>
      <color rgb="FF000000"/>
      <name val="宋体"/>
      <charset val="134"/>
    </font>
    <font>
      <sz val="16"/>
      <name val="宋体"/>
      <charset val="134"/>
    </font>
    <font>
      <sz val="8.5"/>
      <name val="宋体"/>
      <charset val="134"/>
    </font>
    <font>
      <sz val="8.5"/>
      <color rgb="FF000000"/>
      <name val="宋体"/>
      <charset val="134"/>
    </font>
    <font>
      <b/>
      <sz val="20"/>
      <name val="宋体"/>
      <charset val="134"/>
    </font>
    <font>
      <sz val="8.5"/>
      <color rgb="FFFF0000"/>
      <name val="宋体"/>
      <charset val="134"/>
    </font>
    <font>
      <sz val="9.5"/>
      <color rgb="FFFF0000"/>
      <name val="宋体"/>
      <charset val="134"/>
    </font>
    <font>
      <b/>
      <sz val="20"/>
      <color theme="1"/>
      <name val="宋体"/>
      <charset val="134"/>
    </font>
    <font>
      <b/>
      <sz val="10"/>
      <color theme="1"/>
      <name val="宋体"/>
      <charset val="134"/>
    </font>
    <font>
      <sz val="10"/>
      <name val="Times New Roman"/>
      <charset val="0"/>
    </font>
    <font>
      <sz val="10.5"/>
      <name val="宋体"/>
      <charset val="134"/>
    </font>
    <font>
      <sz val="9.5"/>
      <name val="宋体"/>
      <charset val="134"/>
    </font>
    <font>
      <sz val="10.5"/>
      <name val="宋体"/>
      <charset val="134"/>
      <scheme val="minor"/>
    </font>
    <font>
      <sz val="11"/>
      <name val="仿宋_GB2312"/>
      <charset val="134"/>
    </font>
    <font>
      <sz val="11"/>
      <color rgb="FFFF0000"/>
      <name val="仿宋_GB2312"/>
      <charset val="134"/>
    </font>
    <font>
      <sz val="10"/>
      <color rgb="FF000000"/>
      <name val="STSong-Light"/>
      <charset val="134"/>
    </font>
    <font>
      <sz val="8"/>
      <color rgb="FFFF0000"/>
      <name val="宋体"/>
      <charset val="134"/>
      <scheme val="minor"/>
    </font>
    <font>
      <sz val="8"/>
      <name val="宋体"/>
      <charset val="134"/>
      <scheme val="minor"/>
    </font>
    <font>
      <sz val="9"/>
      <color theme="1"/>
      <name val="宋体"/>
      <charset val="134"/>
      <scheme val="minor"/>
    </font>
    <font>
      <sz val="8"/>
      <color rgb="FFFF0000"/>
      <name val="宋体"/>
      <charset val="134"/>
    </font>
    <font>
      <sz val="11"/>
      <color rgb="FFFF0000"/>
      <name val="宋体"/>
      <charset val="134"/>
      <scheme val="minor"/>
    </font>
    <font>
      <sz val="11"/>
      <color theme="1"/>
      <name val="宋体"/>
      <charset val="134"/>
      <scheme val="minor"/>
    </font>
    <font>
      <sz val="9.95"/>
      <color rgb="FF000000"/>
      <name val="宋体"/>
      <charset val="134"/>
    </font>
    <font>
      <sz val="9.85"/>
      <color rgb="FF000000"/>
      <name val="SimSun"/>
      <charset val="134"/>
    </font>
    <font>
      <sz val="10"/>
      <color rgb="FFFF0000"/>
      <name val="宋体"/>
      <charset val="134"/>
      <scheme val="major"/>
    </font>
    <font>
      <sz val="10"/>
      <name val="宋体"/>
      <charset val="134"/>
      <scheme val="major"/>
    </font>
    <font>
      <sz val="11"/>
      <color theme="1"/>
      <name val="宋体"/>
      <charset val="134"/>
    </font>
    <font>
      <sz val="8"/>
      <color theme="1"/>
      <name val="宋体"/>
      <charset val="134"/>
      <scheme val="minor"/>
    </font>
    <font>
      <sz val="18"/>
      <color theme="1"/>
      <name val="宋体"/>
      <charset val="134"/>
      <scheme val="minor"/>
    </font>
    <font>
      <sz val="18"/>
      <color theme="1"/>
      <name val="宋体"/>
      <charset val="134"/>
    </font>
    <font>
      <sz val="10"/>
      <color theme="1"/>
      <name val="宋体"/>
      <charset val="134"/>
    </font>
    <font>
      <sz val="10"/>
      <color indexed="8"/>
      <name val="宋体"/>
      <charset val="134"/>
    </font>
    <font>
      <b/>
      <sz val="10"/>
      <color rgb="FF000000"/>
      <name val="Arial"/>
      <charset val="134"/>
    </font>
    <font>
      <sz val="10"/>
      <color rgb="FF000000"/>
      <name val="Arial"/>
      <charset val="134"/>
    </font>
    <font>
      <sz val="10"/>
      <name val="SimSun"/>
      <charset val="134"/>
    </font>
    <font>
      <sz val="10"/>
      <color rgb="FF000000"/>
      <name val="STSong-Light-UniGB-UCS2-H"/>
      <charset val="134"/>
    </font>
    <font>
      <b/>
      <sz val="11"/>
      <color theme="1"/>
      <name val="宋体"/>
      <charset val="134"/>
      <scheme val="minor"/>
    </font>
    <font>
      <sz val="22"/>
      <color rgb="FF000000"/>
      <name val="宋体"/>
      <charset val="134"/>
    </font>
    <font>
      <sz val="20"/>
      <color rgb="FF000000"/>
      <name val="宋体"/>
      <charset val="134"/>
    </font>
    <font>
      <b/>
      <sz val="36"/>
      <color rgb="FF000000"/>
      <name val="宋体"/>
      <charset val="134"/>
    </font>
    <font>
      <b/>
      <sz val="18"/>
      <color rgb="FF000000"/>
      <name val="仿宋"/>
      <charset val="134"/>
    </font>
    <font>
      <sz val="18"/>
      <color rgb="FF000000"/>
      <name val="宋体"/>
      <charset val="134"/>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0"/>
      <name val="Arial"/>
      <charset val="0"/>
    </font>
    <font>
      <sz val="11"/>
      <color indexed="8"/>
      <name val="宋体"/>
      <charset val="134"/>
    </font>
    <font>
      <sz val="10"/>
      <name val="Helv"/>
      <charset val="0"/>
    </font>
    <font>
      <sz val="11"/>
      <color indexed="8"/>
      <name val="宋体"/>
      <charset val="134"/>
      <scheme val="minor"/>
    </font>
    <font>
      <sz val="10"/>
      <name val="Arial"/>
      <charset val="134"/>
    </font>
    <font>
      <sz val="24"/>
      <name val="宋体"/>
      <charset val="134"/>
    </font>
    <font>
      <sz val="10"/>
      <color indexed="10"/>
      <name val="Times New Roman"/>
      <charset val="0"/>
    </font>
    <font>
      <b/>
      <sz val="10"/>
      <name val="SimSun"/>
      <charset val="134"/>
    </font>
  </fonts>
  <fills count="37">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top style="thin">
        <color auto="1"/>
      </top>
      <bottom style="thin">
        <color auto="1"/>
      </bottom>
      <diagonal/>
    </border>
    <border>
      <left style="thin">
        <color indexed="8"/>
      </left>
      <right style="thin">
        <color indexed="8"/>
      </right>
      <top style="thin">
        <color indexed="8"/>
      </top>
      <bottom style="thin">
        <color indexed="8"/>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1"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60" fillId="6" borderId="27" applyNumberFormat="0" applyFont="0" applyAlignment="0" applyProtection="0">
      <alignment vertical="center"/>
    </xf>
    <xf numFmtId="0" fontId="59"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84" fillId="0" borderId="0" applyNumberFormat="0" applyFill="0" applyBorder="0" applyAlignment="0" applyProtection="0">
      <alignment vertical="center"/>
    </xf>
    <xf numFmtId="0" fontId="85" fillId="0" borderId="28" applyNumberFormat="0" applyFill="0" applyAlignment="0" applyProtection="0">
      <alignment vertical="center"/>
    </xf>
    <xf numFmtId="0" fontId="86" fillId="0" borderId="28" applyNumberFormat="0" applyFill="0" applyAlignment="0" applyProtection="0">
      <alignment vertical="center"/>
    </xf>
    <xf numFmtId="0" fontId="87" fillId="0" borderId="29" applyNumberFormat="0" applyFill="0" applyAlignment="0" applyProtection="0">
      <alignment vertical="center"/>
    </xf>
    <xf numFmtId="0" fontId="87" fillId="0" borderId="0" applyNumberFormat="0" applyFill="0" applyBorder="0" applyAlignment="0" applyProtection="0">
      <alignment vertical="center"/>
    </xf>
    <xf numFmtId="0" fontId="88" fillId="7" borderId="30" applyNumberFormat="0" applyAlignment="0" applyProtection="0">
      <alignment vertical="center"/>
    </xf>
    <xf numFmtId="0" fontId="89" fillId="8" borderId="31" applyNumberFormat="0" applyAlignment="0" applyProtection="0">
      <alignment vertical="center"/>
    </xf>
    <xf numFmtId="0" fontId="90" fillId="8" borderId="30" applyNumberFormat="0" applyAlignment="0" applyProtection="0">
      <alignment vertical="center"/>
    </xf>
    <xf numFmtId="0" fontId="91" fillId="9" borderId="32" applyNumberFormat="0" applyAlignment="0" applyProtection="0">
      <alignment vertical="center"/>
    </xf>
    <xf numFmtId="0" fontId="92" fillId="0" borderId="33" applyNumberFormat="0" applyFill="0" applyAlignment="0" applyProtection="0">
      <alignment vertical="center"/>
    </xf>
    <xf numFmtId="0" fontId="75" fillId="0" borderId="34" applyNumberFormat="0" applyFill="0" applyAlignment="0" applyProtection="0">
      <alignment vertical="center"/>
    </xf>
    <xf numFmtId="0" fontId="93" fillId="10" borderId="0" applyNumberFormat="0" applyBorder="0" applyAlignment="0" applyProtection="0">
      <alignment vertical="center"/>
    </xf>
    <xf numFmtId="0" fontId="94" fillId="11" borderId="0" applyNumberFormat="0" applyBorder="0" applyAlignment="0" applyProtection="0">
      <alignment vertical="center"/>
    </xf>
    <xf numFmtId="0" fontId="95" fillId="12" borderId="0" applyNumberFormat="0" applyBorder="0" applyAlignment="0" applyProtection="0">
      <alignment vertical="center"/>
    </xf>
    <xf numFmtId="0" fontId="96" fillId="13"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96" fillId="16" borderId="0" applyNumberFormat="0" applyBorder="0" applyAlignment="0" applyProtection="0">
      <alignment vertical="center"/>
    </xf>
    <xf numFmtId="0" fontId="96" fillId="1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96" fillId="20" borderId="0" applyNumberFormat="0" applyBorder="0" applyAlignment="0" applyProtection="0">
      <alignment vertical="center"/>
    </xf>
    <xf numFmtId="0" fontId="96" fillId="21" borderId="0" applyNumberFormat="0" applyBorder="0" applyAlignment="0" applyProtection="0">
      <alignment vertical="center"/>
    </xf>
    <xf numFmtId="0" fontId="60" fillId="22" borderId="0" applyNumberFormat="0" applyBorder="0" applyAlignment="0" applyProtection="0">
      <alignment vertical="center"/>
    </xf>
    <xf numFmtId="0" fontId="60" fillId="23" borderId="0" applyNumberFormat="0" applyBorder="0" applyAlignment="0" applyProtection="0">
      <alignment vertical="center"/>
    </xf>
    <xf numFmtId="0" fontId="96" fillId="24" borderId="0" applyNumberFormat="0" applyBorder="0" applyAlignment="0" applyProtection="0">
      <alignment vertical="center"/>
    </xf>
    <xf numFmtId="0" fontId="96" fillId="25" borderId="0" applyNumberFormat="0" applyBorder="0" applyAlignment="0" applyProtection="0">
      <alignment vertical="center"/>
    </xf>
    <xf numFmtId="0" fontId="60" fillId="26" borderId="0" applyNumberFormat="0" applyBorder="0" applyAlignment="0" applyProtection="0">
      <alignment vertical="center"/>
    </xf>
    <xf numFmtId="0" fontId="60" fillId="27" borderId="0" applyNumberFormat="0" applyBorder="0" applyAlignment="0" applyProtection="0">
      <alignment vertical="center"/>
    </xf>
    <xf numFmtId="0" fontId="96" fillId="28" borderId="0" applyNumberFormat="0" applyBorder="0" applyAlignment="0" applyProtection="0">
      <alignment vertical="center"/>
    </xf>
    <xf numFmtId="0" fontId="96" fillId="29" borderId="0" applyNumberFormat="0" applyBorder="0" applyAlignment="0" applyProtection="0">
      <alignment vertical="center"/>
    </xf>
    <xf numFmtId="0" fontId="60" fillId="30" borderId="0" applyNumberFormat="0" applyBorder="0" applyAlignment="0" applyProtection="0">
      <alignment vertical="center"/>
    </xf>
    <xf numFmtId="0" fontId="60" fillId="31" borderId="0" applyNumberFormat="0" applyBorder="0" applyAlignment="0" applyProtection="0">
      <alignment vertical="center"/>
    </xf>
    <xf numFmtId="0" fontId="96" fillId="32" borderId="0" applyNumberFormat="0" applyBorder="0" applyAlignment="0" applyProtection="0">
      <alignment vertical="center"/>
    </xf>
    <xf numFmtId="0" fontId="96" fillId="33" borderId="0" applyNumberFormat="0" applyBorder="0" applyAlignment="0" applyProtection="0">
      <alignment vertical="center"/>
    </xf>
    <xf numFmtId="0" fontId="60" fillId="34" borderId="0" applyNumberFormat="0" applyBorder="0" applyAlignment="0" applyProtection="0">
      <alignment vertical="center"/>
    </xf>
    <xf numFmtId="0" fontId="60" fillId="35" borderId="0" applyNumberFormat="0" applyBorder="0" applyAlignment="0" applyProtection="0">
      <alignment vertical="center"/>
    </xf>
    <xf numFmtId="0" fontId="96" fillId="36" borderId="0" applyNumberFormat="0" applyBorder="0" applyAlignment="0" applyProtection="0">
      <alignment vertical="center"/>
    </xf>
    <xf numFmtId="0" fontId="0" fillId="0" borderId="0"/>
    <xf numFmtId="9" fontId="97" fillId="0" borderId="0" applyFont="0" applyFill="0" applyBorder="0" applyAlignment="0" applyProtection="0">
      <alignment vertical="center"/>
    </xf>
    <xf numFmtId="0" fontId="60" fillId="0" borderId="0">
      <alignment vertical="center"/>
    </xf>
    <xf numFmtId="0" fontId="97" fillId="0" borderId="0"/>
    <xf numFmtId="0" fontId="98" fillId="0" borderId="0">
      <alignment vertical="center"/>
    </xf>
    <xf numFmtId="0" fontId="98" fillId="0" borderId="0">
      <protection locked="0"/>
    </xf>
    <xf numFmtId="0" fontId="0" fillId="0" borderId="0">
      <alignment vertical="center"/>
    </xf>
    <xf numFmtId="0" fontId="99" fillId="0" borderId="0"/>
    <xf numFmtId="0" fontId="0" fillId="0" borderId="0">
      <alignment vertical="center"/>
    </xf>
    <xf numFmtId="0" fontId="0" fillId="0" borderId="0"/>
    <xf numFmtId="0" fontId="100" fillId="0" borderId="0">
      <alignment vertical="center"/>
    </xf>
    <xf numFmtId="0" fontId="0" fillId="0" borderId="0"/>
  </cellStyleXfs>
  <cellXfs count="72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lignment vertical="center"/>
    </xf>
    <xf numFmtId="0" fontId="5" fillId="0" borderId="0" xfId="0" applyFont="1" applyFill="1" applyAlignment="1">
      <alignment horizontal="left" vertical="center"/>
    </xf>
    <xf numFmtId="176" fontId="0" fillId="0" borderId="0" xfId="0" applyNumberFormat="1" applyFont="1" applyFill="1" applyAlignment="1">
      <alignment horizontal="left" vertical="center"/>
    </xf>
    <xf numFmtId="0" fontId="0" fillId="0" borderId="0" xfId="0" applyFont="1" applyFill="1" applyAlignment="1">
      <alignment horizontal="left" vertical="center"/>
    </xf>
    <xf numFmtId="0" fontId="0" fillId="0" borderId="0" xfId="0" applyFont="1" applyFill="1" applyAlignment="1">
      <alignment horizontal="center" vertical="center"/>
    </xf>
    <xf numFmtId="177" fontId="0" fillId="0" borderId="0" xfId="0" applyNumberFormat="1" applyFont="1" applyFill="1" applyAlignment="1">
      <alignment horizontal="center" vertical="center"/>
    </xf>
    <xf numFmtId="178" fontId="0" fillId="0" borderId="0" xfId="0" applyNumberFormat="1" applyFont="1" applyFill="1" applyAlignment="1">
      <alignment horizontal="left" vertical="center"/>
    </xf>
    <xf numFmtId="0" fontId="0" fillId="0" borderId="0" xfId="0" applyFont="1" applyFill="1">
      <alignment vertical="center"/>
    </xf>
    <xf numFmtId="0" fontId="6" fillId="0" borderId="0" xfId="0" applyFont="1" applyFill="1" applyBorder="1" applyAlignment="1">
      <alignment horizontal="left" vertical="center"/>
    </xf>
    <xf numFmtId="176" fontId="7" fillId="0" borderId="0" xfId="53" applyNumberFormat="1" applyFont="1" applyFill="1" applyAlignment="1">
      <alignment horizontal="center" vertical="center" wrapText="1"/>
    </xf>
    <xf numFmtId="0" fontId="8" fillId="0" borderId="0" xfId="0" applyFont="1" applyAlignment="1">
      <alignment horizontal="left" vertical="center"/>
    </xf>
    <xf numFmtId="176" fontId="0" fillId="0" borderId="0" xfId="53" applyNumberFormat="1" applyFont="1" applyFill="1" applyAlignment="1">
      <alignment vertical="center"/>
    </xf>
    <xf numFmtId="176" fontId="9" fillId="0" borderId="0" xfId="53" applyNumberFormat="1" applyFont="1" applyFill="1" applyAlignment="1">
      <alignment vertical="center" wrapText="1"/>
    </xf>
    <xf numFmtId="176" fontId="9" fillId="0" borderId="0" xfId="53" applyNumberFormat="1" applyFont="1" applyFill="1" applyAlignment="1">
      <alignment horizontal="center" vertical="center" wrapText="1"/>
    </xf>
    <xf numFmtId="0" fontId="10" fillId="0" borderId="1" xfId="0" applyFont="1" applyFill="1" applyBorder="1" applyAlignment="1">
      <alignment horizontal="left" vertical="center"/>
    </xf>
    <xf numFmtId="176" fontId="10" fillId="0" borderId="2"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2" xfId="0" applyFont="1" applyFill="1" applyBorder="1" applyAlignment="1">
      <alignment horizontal="center" vertical="center" wrapText="1"/>
    </xf>
    <xf numFmtId="177" fontId="10" fillId="0" borderId="2" xfId="0" applyNumberFormat="1" applyFont="1" applyFill="1" applyBorder="1" applyAlignment="1">
      <alignment horizontal="center" vertical="center" wrapText="1"/>
    </xf>
    <xf numFmtId="178"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11" fillId="0" borderId="2" xfId="0" applyNumberFormat="1" applyFont="1" applyFill="1" applyBorder="1" applyAlignment="1">
      <alignment horizontal="center" vertical="center" wrapText="1"/>
    </xf>
    <xf numFmtId="0" fontId="2" fillId="0" borderId="2" xfId="0" applyFont="1" applyFill="1" applyBorder="1" applyAlignment="1" applyProtection="1">
      <alignment horizontal="center" vertical="center" wrapText="1"/>
    </xf>
    <xf numFmtId="176" fontId="11" fillId="0" borderId="2" xfId="0" applyNumberFormat="1" applyFont="1" applyFill="1" applyBorder="1" applyAlignment="1">
      <alignment horizontal="center" vertical="center" wrapText="1"/>
    </xf>
    <xf numFmtId="177" fontId="11" fillId="0" borderId="2" xfId="55"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177" fontId="11" fillId="0" borderId="2" xfId="0" applyNumberFormat="1" applyFont="1" applyFill="1" applyBorder="1" applyAlignment="1">
      <alignment horizontal="center" vertical="center" wrapText="1"/>
    </xf>
    <xf numFmtId="176" fontId="10" fillId="0" borderId="2" xfId="0" applyNumberFormat="1" applyFont="1" applyFill="1" applyBorder="1" applyAlignment="1">
      <alignment horizontal="left" vertical="center"/>
    </xf>
    <xf numFmtId="0" fontId="10" fillId="0" borderId="2" xfId="0" applyNumberFormat="1" applyFont="1" applyFill="1" applyBorder="1" applyAlignment="1">
      <alignment horizontal="left" vertical="center"/>
    </xf>
    <xf numFmtId="0" fontId="11" fillId="0" borderId="2" xfId="0" applyFont="1" applyFill="1" applyBorder="1" applyAlignment="1">
      <alignment horizontal="center" vertical="center"/>
    </xf>
    <xf numFmtId="176" fontId="11" fillId="0" borderId="2" xfId="0" applyNumberFormat="1" applyFont="1" applyFill="1" applyBorder="1" applyAlignment="1">
      <alignment horizontal="left" vertical="center"/>
    </xf>
    <xf numFmtId="0" fontId="6" fillId="0" borderId="2" xfId="0" applyNumberFormat="1" applyFont="1" applyFill="1" applyBorder="1" applyAlignment="1">
      <alignment horizontal="left" vertical="center"/>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11" fillId="0" borderId="2" xfId="0" applyNumberFormat="1" applyFont="1" applyFill="1" applyBorder="1" applyAlignment="1">
      <alignment horizontal="left" vertical="center"/>
    </xf>
    <xf numFmtId="0" fontId="12" fillId="0" borderId="2"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6" fillId="0" borderId="2" xfId="0" applyNumberFormat="1" applyFont="1" applyFill="1" applyBorder="1" applyAlignment="1">
      <alignment horizontal="left" vertical="center" wrapText="1"/>
    </xf>
    <xf numFmtId="176" fontId="10" fillId="0" borderId="4" xfId="0" applyNumberFormat="1" applyFont="1" applyFill="1" applyBorder="1" applyAlignment="1">
      <alignment horizontal="center" vertical="center"/>
    </xf>
    <xf numFmtId="176" fontId="10" fillId="0" borderId="5" xfId="0" applyNumberFormat="1" applyFont="1" applyFill="1" applyBorder="1" applyAlignment="1">
      <alignment horizontal="center" vertical="center"/>
    </xf>
    <xf numFmtId="0" fontId="10" fillId="0" borderId="2" xfId="0" applyFont="1" applyFill="1" applyBorder="1" applyAlignment="1">
      <alignment vertical="center" wrapText="1"/>
    </xf>
    <xf numFmtId="0" fontId="10" fillId="0" borderId="2"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0" fontId="11" fillId="0" borderId="2" xfId="0" applyFont="1" applyFill="1" applyBorder="1" applyAlignment="1">
      <alignment horizontal="left" vertical="center" wrapText="1"/>
    </xf>
    <xf numFmtId="176" fontId="10" fillId="0" borderId="2" xfId="49" applyNumberFormat="1" applyFont="1" applyFill="1" applyBorder="1" applyAlignment="1">
      <alignment horizontal="center" vertical="center" wrapText="1"/>
    </xf>
    <xf numFmtId="0" fontId="13" fillId="0" borderId="0" xfId="0" applyFont="1" applyFill="1" applyAlignment="1">
      <alignment horizontal="left" vertical="center"/>
    </xf>
    <xf numFmtId="176" fontId="4" fillId="0" borderId="0" xfId="0" applyNumberFormat="1" applyFont="1" applyFill="1" applyAlignment="1">
      <alignment horizontal="left" vertical="center"/>
    </xf>
    <xf numFmtId="0" fontId="4" fillId="0" borderId="0" xfId="0" applyFont="1" applyFill="1" applyAlignment="1">
      <alignment horizontal="left" vertical="center"/>
    </xf>
    <xf numFmtId="0" fontId="4" fillId="0" borderId="0" xfId="0" applyFont="1" applyFill="1" applyAlignment="1">
      <alignment horizontal="center" vertical="center"/>
    </xf>
    <xf numFmtId="177" fontId="4" fillId="0" borderId="0" xfId="0" applyNumberFormat="1" applyFont="1" applyFill="1" applyAlignment="1">
      <alignment horizontal="center" vertical="center"/>
    </xf>
    <xf numFmtId="178" fontId="4" fillId="0" borderId="0" xfId="0" applyNumberFormat="1" applyFont="1" applyFill="1" applyAlignment="1">
      <alignment horizontal="left" vertical="center"/>
    </xf>
    <xf numFmtId="0" fontId="5" fillId="0" borderId="0" xfId="0" applyFont="1" applyFill="1" applyAlignment="1">
      <alignment horizontal="left" vertical="center" wrapText="1"/>
    </xf>
    <xf numFmtId="176" fontId="0" fillId="0" borderId="0" xfId="53" applyNumberFormat="1" applyFont="1" applyFill="1" applyAlignment="1">
      <alignment vertical="center" wrapText="1"/>
    </xf>
    <xf numFmtId="0" fontId="10" fillId="0" borderId="2" xfId="0" applyFont="1" applyFill="1" applyBorder="1" applyAlignment="1">
      <alignment horizontal="center" vertical="center"/>
    </xf>
    <xf numFmtId="176" fontId="2" fillId="0" borderId="2"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176" fontId="3" fillId="0" borderId="2" xfId="0" applyNumberFormat="1" applyFont="1" applyFill="1" applyBorder="1" applyAlignment="1">
      <alignment horizontal="center" vertical="center"/>
    </xf>
    <xf numFmtId="0" fontId="14" fillId="0" borderId="0" xfId="0" applyFont="1" applyFill="1" applyBorder="1" applyAlignment="1">
      <alignment vertical="center"/>
    </xf>
    <xf numFmtId="0" fontId="15" fillId="0" borderId="2" xfId="0" applyNumberFormat="1" applyFont="1" applyFill="1" applyBorder="1" applyAlignment="1">
      <alignment horizontal="left" vertical="center" wrapText="1"/>
    </xf>
    <xf numFmtId="177"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177" fontId="11" fillId="0" borderId="2" xfId="0" applyNumberFormat="1" applyFont="1" applyFill="1" applyBorder="1" applyAlignment="1">
      <alignment horizontal="center" vertical="center"/>
    </xf>
    <xf numFmtId="176" fontId="16" fillId="0" borderId="2" xfId="49" applyNumberFormat="1" applyFont="1" applyFill="1" applyBorder="1" applyAlignment="1">
      <alignment horizontal="center" vertical="center" wrapText="1"/>
    </xf>
    <xf numFmtId="176" fontId="16" fillId="0" borderId="5" xfId="49" applyNumberFormat="1" applyFont="1" applyFill="1" applyBorder="1" applyAlignment="1">
      <alignment vertical="center" wrapText="1"/>
    </xf>
    <xf numFmtId="0" fontId="4" fillId="0" borderId="0" xfId="0" applyFont="1">
      <alignment vertical="center"/>
    </xf>
    <xf numFmtId="0" fontId="5" fillId="0" borderId="0" xfId="0" applyFont="1" applyAlignment="1">
      <alignment horizontal="left" vertical="center"/>
    </xf>
    <xf numFmtId="176" fontId="0"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77" fontId="0" fillId="0" borderId="0" xfId="0" applyNumberFormat="1" applyAlignment="1">
      <alignment horizontal="center" vertical="center"/>
    </xf>
    <xf numFmtId="178" fontId="0" fillId="0" borderId="0" xfId="0" applyNumberFormat="1" applyAlignment="1">
      <alignment horizontal="left" vertical="center"/>
    </xf>
    <xf numFmtId="176" fontId="10" fillId="0" borderId="2" xfId="0" applyNumberFormat="1" applyFont="1" applyFill="1" applyBorder="1" applyAlignment="1">
      <alignment horizontal="left" vertical="center" wrapText="1"/>
    </xf>
    <xf numFmtId="179" fontId="11" fillId="0" borderId="2" xfId="49" applyNumberFormat="1" applyFont="1" applyFill="1" applyBorder="1" applyAlignment="1">
      <alignment horizontal="center" vertical="center" wrapText="1"/>
    </xf>
    <xf numFmtId="177" fontId="17" fillId="0" borderId="2" xfId="0" applyNumberFormat="1" applyFont="1" applyFill="1" applyBorder="1" applyAlignment="1">
      <alignment horizontal="center" vertical="center" wrapText="1"/>
    </xf>
    <xf numFmtId="178" fontId="17" fillId="0" borderId="2" xfId="0" applyNumberFormat="1" applyFont="1" applyFill="1" applyBorder="1" applyAlignment="1">
      <alignment horizontal="center" vertical="center" wrapText="1"/>
    </xf>
    <xf numFmtId="0" fontId="11" fillId="0" borderId="2" xfId="0" applyFont="1" applyBorder="1" applyAlignment="1">
      <alignment horizontal="center" vertical="center"/>
    </xf>
    <xf numFmtId="0" fontId="18" fillId="0" borderId="2" xfId="0" applyNumberFormat="1" applyFont="1" applyFill="1" applyBorder="1" applyAlignment="1" applyProtection="1">
      <alignment horizontal="center" vertical="center" wrapText="1"/>
    </xf>
    <xf numFmtId="176" fontId="10" fillId="0" borderId="2" xfId="0" applyNumberFormat="1" applyFont="1" applyFill="1" applyBorder="1" applyAlignment="1">
      <alignment horizontal="center" vertical="center"/>
    </xf>
    <xf numFmtId="0" fontId="13" fillId="0" borderId="0" xfId="0" applyFont="1" applyAlignment="1">
      <alignment horizontal="left" vertical="center"/>
    </xf>
    <xf numFmtId="176" fontId="4" fillId="0" borderId="0" xfId="0" applyNumberFormat="1"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xf>
    <xf numFmtId="177" fontId="4" fillId="0" borderId="0" xfId="0" applyNumberFormat="1" applyFont="1" applyAlignment="1">
      <alignment horizontal="center" vertical="center"/>
    </xf>
    <xf numFmtId="178" fontId="4" fillId="0" borderId="0" xfId="0" applyNumberFormat="1" applyFont="1" applyAlignment="1">
      <alignment horizontal="left" vertical="center"/>
    </xf>
    <xf numFmtId="0" fontId="5" fillId="0" borderId="0" xfId="0" applyFont="1" applyAlignment="1">
      <alignment horizontal="left" vertical="center" wrapText="1"/>
    </xf>
    <xf numFmtId="177" fontId="11" fillId="0" borderId="2" xfId="0" applyNumberFormat="1" applyFont="1" applyBorder="1" applyAlignment="1">
      <alignment horizontal="center" vertical="center"/>
    </xf>
    <xf numFmtId="0" fontId="3" fillId="0" borderId="2" xfId="0" applyFont="1" applyBorder="1" applyAlignment="1">
      <alignment horizontal="center" vertical="center"/>
    </xf>
    <xf numFmtId="0" fontId="0" fillId="0" borderId="0" xfId="0" applyFont="1">
      <alignment vertical="center"/>
    </xf>
    <xf numFmtId="176" fontId="11" fillId="0" borderId="2" xfId="0" applyNumberFormat="1" applyFont="1" applyBorder="1" applyAlignment="1">
      <alignment horizontal="center" vertical="center"/>
    </xf>
    <xf numFmtId="176" fontId="11" fillId="0" borderId="2" xfId="0" applyNumberFormat="1" applyFont="1" applyFill="1" applyBorder="1" applyAlignment="1">
      <alignment horizontal="left" vertical="center" wrapText="1"/>
    </xf>
    <xf numFmtId="0" fontId="10" fillId="0" borderId="6" xfId="0" applyNumberFormat="1" applyFont="1" applyFill="1" applyBorder="1" applyAlignment="1">
      <alignment horizontal="left" vertical="center" wrapText="1"/>
    </xf>
    <xf numFmtId="0" fontId="19" fillId="0" borderId="5" xfId="0" applyNumberFormat="1" applyFont="1" applyFill="1" applyBorder="1" applyAlignment="1">
      <alignment horizontal="left" vertical="center" wrapText="1"/>
    </xf>
    <xf numFmtId="0" fontId="19" fillId="0" borderId="2" xfId="0" applyNumberFormat="1" applyFont="1" applyFill="1" applyBorder="1" applyAlignment="1">
      <alignment horizontal="left" vertical="center" wrapText="1"/>
    </xf>
    <xf numFmtId="0" fontId="15" fillId="0" borderId="5" xfId="0" applyNumberFormat="1" applyFont="1" applyFill="1" applyBorder="1" applyAlignment="1">
      <alignment horizontal="left" vertical="center" wrapText="1"/>
    </xf>
    <xf numFmtId="176" fontId="19" fillId="0" borderId="2" xfId="0" applyNumberFormat="1" applyFont="1" applyFill="1" applyBorder="1" applyAlignment="1">
      <alignment horizontal="left" vertical="center"/>
    </xf>
    <xf numFmtId="176" fontId="15" fillId="0" borderId="2" xfId="0" applyNumberFormat="1" applyFont="1" applyFill="1" applyBorder="1" applyAlignment="1">
      <alignment horizontal="left" vertical="center"/>
    </xf>
    <xf numFmtId="0" fontId="10" fillId="0" borderId="2" xfId="0" applyFont="1" applyFill="1" applyBorder="1" applyAlignment="1">
      <alignment horizontal="left" vertical="center" wrapText="1"/>
    </xf>
    <xf numFmtId="176" fontId="10" fillId="0" borderId="4" xfId="0" applyNumberFormat="1" applyFont="1" applyBorder="1" applyAlignment="1">
      <alignment horizontal="center" vertical="center"/>
    </xf>
    <xf numFmtId="176" fontId="10" fillId="0" borderId="5" xfId="0" applyNumberFormat="1" applyFont="1" applyBorder="1" applyAlignment="1">
      <alignment horizontal="center" vertical="center"/>
    </xf>
    <xf numFmtId="179" fontId="10" fillId="0" borderId="2" xfId="49" applyNumberFormat="1" applyFont="1" applyFill="1" applyBorder="1" applyAlignment="1">
      <alignment horizontal="center" vertical="center" wrapText="1"/>
    </xf>
    <xf numFmtId="177" fontId="20" fillId="0" borderId="2" xfId="0" applyNumberFormat="1" applyFont="1" applyFill="1" applyBorder="1" applyAlignment="1">
      <alignment horizontal="center" vertical="center" wrapText="1"/>
    </xf>
    <xf numFmtId="178" fontId="20" fillId="0" borderId="2" xfId="0" applyNumberFormat="1" applyFont="1" applyFill="1" applyBorder="1" applyAlignment="1">
      <alignment horizontal="center" vertical="center" wrapText="1"/>
    </xf>
    <xf numFmtId="176" fontId="10" fillId="0" borderId="2" xfId="0" applyNumberFormat="1" applyFont="1" applyBorder="1" applyAlignment="1">
      <alignment horizontal="center" vertical="center"/>
    </xf>
    <xf numFmtId="0" fontId="21" fillId="0" borderId="2" xfId="0" applyNumberFormat="1" applyFont="1" applyFill="1" applyBorder="1" applyAlignment="1" applyProtection="1">
      <alignment horizontal="center" vertical="center" wrapText="1"/>
    </xf>
    <xf numFmtId="176" fontId="16" fillId="0" borderId="4" xfId="0" applyNumberFormat="1" applyFont="1" applyFill="1" applyBorder="1" applyAlignment="1">
      <alignment horizontal="center" vertical="center"/>
    </xf>
    <xf numFmtId="176" fontId="16" fillId="0" borderId="7" xfId="0" applyNumberFormat="1" applyFont="1" applyFill="1" applyBorder="1" applyAlignment="1">
      <alignment horizontal="center" vertical="center"/>
    </xf>
    <xf numFmtId="177" fontId="10" fillId="0" borderId="2" xfId="0" applyNumberFormat="1" applyFont="1" applyBorder="1" applyAlignment="1">
      <alignment horizontal="center" vertical="center"/>
    </xf>
    <xf numFmtId="0" fontId="10" fillId="0" borderId="2" xfId="0" applyFont="1" applyBorder="1" applyAlignment="1">
      <alignment horizontal="center" vertical="center"/>
    </xf>
    <xf numFmtId="176" fontId="16" fillId="0" borderId="2" xfId="0" applyNumberFormat="1" applyFont="1" applyFill="1" applyBorder="1" applyAlignment="1">
      <alignment horizontal="center" vertical="center"/>
    </xf>
    <xf numFmtId="176" fontId="16" fillId="0" borderId="5" xfId="0" applyNumberFormat="1" applyFont="1" applyFill="1" applyBorder="1" applyAlignment="1">
      <alignment vertical="center"/>
    </xf>
    <xf numFmtId="176" fontId="0" fillId="0" borderId="0" xfId="53" applyNumberFormat="1" applyFont="1" applyFill="1" applyAlignment="1">
      <alignment horizontal="center" vertical="center" wrapText="1"/>
    </xf>
    <xf numFmtId="0" fontId="11" fillId="0" borderId="2" xfId="0" applyFont="1" applyFill="1" applyBorder="1" applyAlignment="1" applyProtection="1">
      <alignment horizontal="center" vertical="center" wrapText="1"/>
    </xf>
    <xf numFmtId="0" fontId="10" fillId="0" borderId="2" xfId="0" applyFont="1" applyFill="1" applyBorder="1" applyAlignment="1">
      <alignment horizontal="left" vertical="center"/>
    </xf>
    <xf numFmtId="176" fontId="11" fillId="0" borderId="2" xfId="49" applyNumberFormat="1" applyFont="1" applyFill="1" applyBorder="1" applyAlignment="1">
      <alignment horizontal="left" vertical="center" wrapText="1"/>
    </xf>
    <xf numFmtId="0" fontId="11" fillId="0" borderId="2" xfId="0" applyFont="1" applyFill="1" applyBorder="1" applyAlignment="1">
      <alignment horizontal="left" vertical="center"/>
    </xf>
    <xf numFmtId="176" fontId="10" fillId="0" borderId="2" xfId="49" applyNumberFormat="1" applyFont="1" applyFill="1" applyBorder="1" applyAlignment="1">
      <alignment horizontal="left" vertical="center" wrapText="1"/>
    </xf>
    <xf numFmtId="0" fontId="11" fillId="0" borderId="0" xfId="0" applyFont="1" applyFill="1" applyAlignment="1">
      <alignment horizontal="left" vertical="center" wrapText="1"/>
    </xf>
    <xf numFmtId="176" fontId="16" fillId="0" borderId="4" xfId="49" applyNumberFormat="1" applyFont="1" applyFill="1" applyBorder="1" applyAlignment="1">
      <alignment horizontal="center" vertical="center" wrapText="1"/>
    </xf>
    <xf numFmtId="176" fontId="16" fillId="0" borderId="7" xfId="49" applyNumberFormat="1" applyFont="1" applyFill="1" applyBorder="1" applyAlignment="1">
      <alignment horizontal="center" vertical="center" wrapText="1"/>
    </xf>
    <xf numFmtId="0" fontId="22" fillId="0" borderId="0" xfId="56" applyFont="1" applyFill="1" applyBorder="1" applyAlignment="1"/>
    <xf numFmtId="0" fontId="11" fillId="0" borderId="2" xfId="0" applyFont="1" applyFill="1" applyBorder="1" applyAlignment="1">
      <alignment horizontal="center" vertical="center" wrapText="1"/>
    </xf>
    <xf numFmtId="176" fontId="11" fillId="0" borderId="2" xfId="0" applyNumberFormat="1" applyFont="1" applyFill="1" applyBorder="1" applyAlignment="1">
      <alignment horizontal="center" vertical="center"/>
    </xf>
    <xf numFmtId="179" fontId="2" fillId="0" borderId="2" xfId="49" applyNumberFormat="1" applyFont="1" applyFill="1" applyBorder="1" applyAlignment="1">
      <alignment horizontal="left" vertical="center" wrapText="1"/>
    </xf>
    <xf numFmtId="0" fontId="2" fillId="0" borderId="2" xfId="0" applyNumberFormat="1" applyFont="1" applyFill="1" applyBorder="1" applyAlignment="1" applyProtection="1">
      <alignment horizontal="left" vertical="center"/>
    </xf>
    <xf numFmtId="180" fontId="2" fillId="0" borderId="2" xfId="0" applyNumberFormat="1" applyFont="1" applyFill="1" applyBorder="1" applyAlignment="1" applyProtection="1">
      <alignment horizontal="center" vertical="center" wrapText="1"/>
    </xf>
    <xf numFmtId="0" fontId="6" fillId="0" borderId="2" xfId="0" applyFont="1" applyFill="1" applyBorder="1" applyAlignment="1">
      <alignment horizontal="center" vertical="center"/>
    </xf>
    <xf numFmtId="176" fontId="2" fillId="0" borderId="2" xfId="0" applyNumberFormat="1" applyFont="1" applyFill="1" applyBorder="1" applyAlignment="1">
      <alignment vertical="center" wrapText="1"/>
    </xf>
    <xf numFmtId="177" fontId="1" fillId="0" borderId="2" xfId="57" applyNumberFormat="1" applyFont="1" applyFill="1" applyBorder="1" applyAlignment="1">
      <alignment horizontal="center" vertical="center"/>
    </xf>
    <xf numFmtId="0" fontId="11" fillId="0" borderId="4" xfId="0" applyFont="1" applyFill="1" applyBorder="1" applyAlignment="1">
      <alignment horizontal="left" vertical="center" wrapText="1"/>
    </xf>
    <xf numFmtId="176" fontId="16" fillId="0" borderId="2" xfId="0" applyNumberFormat="1" applyFont="1" applyFill="1" applyBorder="1" applyAlignment="1" applyProtection="1">
      <alignment horizontal="center" vertical="center" wrapText="1"/>
    </xf>
    <xf numFmtId="176" fontId="4" fillId="0" borderId="2" xfId="0" applyNumberFormat="1"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xf>
    <xf numFmtId="0" fontId="5" fillId="0" borderId="0" xfId="0" applyFont="1" applyFill="1" applyBorder="1" applyAlignment="1">
      <alignment vertical="center" wrapText="1"/>
    </xf>
    <xf numFmtId="0" fontId="0" fillId="0" borderId="0" xfId="0" applyFill="1" applyAlignment="1">
      <alignment horizontal="left" vertical="center"/>
    </xf>
    <xf numFmtId="0" fontId="0" fillId="0" borderId="0" xfId="0" applyFill="1" applyAlignment="1">
      <alignment horizontal="center" vertical="center"/>
    </xf>
    <xf numFmtId="177" fontId="0" fillId="0" borderId="0" xfId="0" applyNumberFormat="1" applyFill="1" applyAlignment="1">
      <alignment horizontal="center" vertical="center"/>
    </xf>
    <xf numFmtId="178" fontId="0" fillId="0" borderId="0" xfId="0" applyNumberFormat="1" applyFill="1" applyAlignment="1">
      <alignment horizontal="left" vertical="center"/>
    </xf>
    <xf numFmtId="0" fontId="0" fillId="0" borderId="0" xfId="0" applyFill="1">
      <alignment vertical="center"/>
    </xf>
    <xf numFmtId="176" fontId="2" fillId="0" borderId="2" xfId="0" applyNumberFormat="1" applyFont="1" applyFill="1" applyBorder="1" applyAlignment="1">
      <alignment horizontal="center" vertical="center"/>
    </xf>
    <xf numFmtId="177" fontId="11" fillId="0" borderId="2"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4" fillId="0" borderId="2" xfId="0" applyFont="1" applyFill="1" applyBorder="1" applyAlignment="1">
      <alignment horizontal="left" vertical="center"/>
    </xf>
    <xf numFmtId="0" fontId="4" fillId="0" borderId="2" xfId="0" applyFont="1" applyFill="1" applyBorder="1">
      <alignment vertical="center"/>
    </xf>
    <xf numFmtId="177" fontId="0" fillId="0" borderId="2" xfId="0" applyNumberFormat="1" applyFill="1" applyBorder="1" applyAlignment="1">
      <alignment horizontal="center" vertical="center"/>
    </xf>
    <xf numFmtId="0" fontId="2" fillId="0" borderId="2" xfId="0" applyFont="1" applyFill="1" applyBorder="1" applyAlignment="1">
      <alignment vertical="center"/>
    </xf>
    <xf numFmtId="0" fontId="0" fillId="0" borderId="2" xfId="0" applyFill="1" applyBorder="1" applyAlignment="1">
      <alignment horizontal="left" vertical="center"/>
    </xf>
    <xf numFmtId="0" fontId="23" fillId="0" borderId="0" xfId="0" applyFont="1" applyFill="1" applyBorder="1" applyAlignment="1">
      <alignment horizontal="center" vertical="center"/>
    </xf>
    <xf numFmtId="0" fontId="2" fillId="0" borderId="0" xfId="0" applyFont="1" applyFill="1" applyBorder="1" applyAlignment="1">
      <alignment horizontal="center"/>
    </xf>
    <xf numFmtId="0" fontId="5" fillId="0" borderId="0" xfId="0" applyFont="1" applyFill="1" applyBorder="1" applyAlignment="1">
      <alignment horizontal="center"/>
    </xf>
    <xf numFmtId="0" fontId="5" fillId="0" borderId="0" xfId="0" applyFont="1" applyFill="1" applyAlignment="1">
      <alignment horizontal="center" vertical="center"/>
    </xf>
    <xf numFmtId="0" fontId="5" fillId="0" borderId="0" xfId="0" applyFont="1" applyFill="1" applyAlignment="1">
      <alignment horizontal="center"/>
    </xf>
    <xf numFmtId="0" fontId="24" fillId="0" borderId="0" xfId="0" applyFont="1" applyFill="1" applyAlignment="1">
      <alignment horizontal="center"/>
    </xf>
    <xf numFmtId="0" fontId="5" fillId="0" borderId="2" xfId="0" applyFont="1" applyFill="1" applyBorder="1" applyAlignment="1">
      <alignment horizontal="center"/>
    </xf>
    <xf numFmtId="0" fontId="13" fillId="0" borderId="0" xfId="0" applyFont="1" applyFill="1" applyAlignment="1">
      <alignment horizontal="center"/>
    </xf>
    <xf numFmtId="0" fontId="25" fillId="0" borderId="0" xfId="0" applyFont="1" applyFill="1" applyAlignment="1">
      <alignment horizontal="center"/>
    </xf>
    <xf numFmtId="0" fontId="24" fillId="0" borderId="0" xfId="0" applyFont="1" applyFill="1" applyBorder="1" applyAlignment="1">
      <alignment horizontal="center"/>
    </xf>
    <xf numFmtId="0" fontId="13" fillId="0" borderId="0" xfId="0" applyFont="1" applyFill="1" applyAlignment="1">
      <alignment horizontal="center" vertical="center"/>
    </xf>
    <xf numFmtId="0" fontId="25" fillId="0" borderId="0" xfId="0" applyFont="1" applyFill="1" applyAlignment="1">
      <alignment horizontal="center" vertical="center"/>
    </xf>
    <xf numFmtId="0" fontId="24" fillId="0" borderId="0" xfId="0" applyFont="1" applyFill="1" applyAlignment="1">
      <alignment horizontal="center" vertical="center"/>
    </xf>
    <xf numFmtId="0" fontId="5" fillId="0" borderId="0" xfId="0" applyFont="1" applyFill="1" applyBorder="1" applyAlignment="1">
      <alignment horizontal="center" vertical="center"/>
    </xf>
    <xf numFmtId="177" fontId="2" fillId="0" borderId="0" xfId="0" applyNumberFormat="1" applyFont="1" applyFill="1" applyAlignment="1">
      <alignment horizontal="center" vertical="center"/>
    </xf>
    <xf numFmtId="0" fontId="2" fillId="0" borderId="0" xfId="0" applyFont="1" applyFill="1" applyAlignment="1">
      <alignment horizontal="center" vertical="center"/>
    </xf>
    <xf numFmtId="0" fontId="26" fillId="0" borderId="0" xfId="0" applyFont="1" applyFill="1" applyBorder="1" applyAlignment="1">
      <alignment horizontal="center" vertical="center" wrapText="1"/>
    </xf>
    <xf numFmtId="0" fontId="27" fillId="0" borderId="0" xfId="0" applyFont="1" applyFill="1" applyAlignment="1">
      <alignment horizontal="center" vertical="center" wrapText="1"/>
    </xf>
    <xf numFmtId="177" fontId="28" fillId="0" borderId="0" xfId="0" applyNumberFormat="1" applyFont="1" applyFill="1" applyBorder="1" applyAlignment="1">
      <alignment horizontal="center" vertical="center" wrapText="1"/>
    </xf>
    <xf numFmtId="177" fontId="26" fillId="0" borderId="0" xfId="0" applyNumberFormat="1" applyFont="1" applyFill="1" applyBorder="1" applyAlignment="1">
      <alignment horizontal="center" vertical="center" wrapText="1"/>
    </xf>
    <xf numFmtId="0" fontId="27" fillId="0" borderId="0" xfId="0" applyFont="1" applyFill="1" applyBorder="1" applyAlignment="1">
      <alignment horizontal="center" vertical="center" wrapText="1"/>
    </xf>
    <xf numFmtId="0" fontId="26" fillId="0" borderId="0" xfId="0" applyFont="1" applyFill="1" applyBorder="1" applyAlignment="1">
      <alignment horizontal="center" vertical="center"/>
    </xf>
    <xf numFmtId="0" fontId="27" fillId="0" borderId="0" xfId="0" applyFont="1" applyFill="1" applyAlignment="1">
      <alignment horizontal="center" vertical="center"/>
    </xf>
    <xf numFmtId="177" fontId="28" fillId="0" borderId="0" xfId="0" applyNumberFormat="1" applyFont="1" applyFill="1" applyBorder="1" applyAlignment="1">
      <alignment horizontal="center" vertical="center"/>
    </xf>
    <xf numFmtId="177" fontId="26"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9" fillId="0" borderId="0" xfId="53" applyNumberFormat="1" applyFont="1" applyFill="1" applyAlignment="1">
      <alignment horizontal="center" vertical="center" wrapText="1"/>
    </xf>
    <xf numFmtId="0" fontId="5" fillId="0" borderId="0" xfId="53" applyNumberFormat="1" applyFont="1" applyFill="1" applyAlignment="1">
      <alignment horizontal="center" vertical="center" wrapText="1"/>
    </xf>
    <xf numFmtId="0" fontId="0" fillId="0" borderId="0" xfId="53" applyNumberFormat="1" applyFont="1" applyFill="1" applyBorder="1" applyAlignment="1">
      <alignment horizontal="center" vertical="center" wrapText="1"/>
    </xf>
    <xf numFmtId="177" fontId="0" fillId="0" borderId="0" xfId="53" applyNumberFormat="1" applyFont="1" applyFill="1" applyBorder="1" applyAlignment="1">
      <alignment horizontal="center" vertical="center" wrapText="1"/>
    </xf>
    <xf numFmtId="177" fontId="0" fillId="0" borderId="0" xfId="53" applyNumberFormat="1" applyFont="1" applyFill="1" applyAlignment="1">
      <alignment horizontal="left" vertical="center" wrapText="1"/>
    </xf>
    <xf numFmtId="0" fontId="0" fillId="0" borderId="0" xfId="53" applyNumberFormat="1" applyFont="1" applyFill="1" applyAlignment="1">
      <alignment horizontal="left" vertical="center" wrapText="1"/>
    </xf>
    <xf numFmtId="0" fontId="13" fillId="0" borderId="2" xfId="0" applyFont="1" applyFill="1" applyBorder="1" applyAlignment="1">
      <alignment horizontal="center" vertical="center"/>
    </xf>
    <xf numFmtId="179" fontId="13" fillId="0" borderId="2" xfId="49" applyNumberFormat="1" applyFont="1" applyFill="1" applyBorder="1" applyAlignment="1">
      <alignment horizontal="center" vertical="center" wrapText="1"/>
    </xf>
    <xf numFmtId="177" fontId="13" fillId="0" borderId="2" xfId="49"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xf>
    <xf numFmtId="177" fontId="5" fillId="0" borderId="2" xfId="0" applyNumberFormat="1" applyFont="1" applyFill="1" applyBorder="1" applyAlignment="1" applyProtection="1">
      <alignment horizontal="center" vertical="center" wrapText="1"/>
    </xf>
    <xf numFmtId="177" fontId="5" fillId="0" borderId="2" xfId="0" applyNumberFormat="1" applyFont="1" applyFill="1" applyBorder="1" applyAlignment="1">
      <alignment horizontal="center" vertical="center"/>
    </xf>
    <xf numFmtId="0" fontId="13"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177" fontId="12" fillId="0" borderId="2" xfId="0" applyNumberFormat="1" applyFont="1" applyFill="1" applyBorder="1" applyAlignment="1">
      <alignment horizontal="center" vertical="center"/>
    </xf>
    <xf numFmtId="177" fontId="13" fillId="0" borderId="2" xfId="0" applyNumberFormat="1" applyFont="1" applyFill="1" applyBorder="1" applyAlignment="1" applyProtection="1">
      <alignment horizontal="center" vertical="center" wrapText="1"/>
    </xf>
    <xf numFmtId="177" fontId="13" fillId="0" borderId="2" xfId="0" applyNumberFormat="1" applyFont="1" applyFill="1" applyBorder="1" applyAlignment="1">
      <alignment horizontal="center" vertical="center"/>
    </xf>
    <xf numFmtId="0" fontId="10" fillId="0" borderId="6" xfId="0" applyNumberFormat="1" applyFont="1" applyFill="1" applyBorder="1" applyAlignment="1">
      <alignment horizontal="center" vertical="center" wrapText="1"/>
    </xf>
    <xf numFmtId="0" fontId="13" fillId="0" borderId="2" xfId="0" applyNumberFormat="1" applyFont="1" applyFill="1" applyBorder="1" applyAlignment="1">
      <alignment horizontal="center" vertical="center" wrapText="1"/>
    </xf>
    <xf numFmtId="177" fontId="5" fillId="0" borderId="2" xfId="49" applyNumberFormat="1" applyFont="1" applyFill="1" applyBorder="1" applyAlignment="1">
      <alignment horizontal="center" vertical="center" wrapText="1"/>
    </xf>
    <xf numFmtId="179" fontId="5" fillId="0" borderId="2" xfId="49"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179" fontId="24" fillId="0" borderId="2" xfId="49" applyNumberFormat="1" applyFont="1" applyFill="1" applyBorder="1" applyAlignment="1">
      <alignment horizontal="center" vertical="center" wrapText="1"/>
    </xf>
    <xf numFmtId="0" fontId="30" fillId="0" borderId="2" xfId="0" applyFont="1" applyFill="1" applyBorder="1" applyAlignment="1">
      <alignment horizontal="center" vertical="center" wrapText="1"/>
    </xf>
    <xf numFmtId="177" fontId="30" fillId="0" borderId="2" xfId="0" applyNumberFormat="1" applyFont="1" applyFill="1" applyBorder="1" applyAlignment="1">
      <alignment horizontal="center" vertical="center"/>
    </xf>
    <xf numFmtId="177" fontId="24" fillId="0" borderId="2" xfId="49" applyNumberFormat="1" applyFont="1" applyFill="1" applyBorder="1" applyAlignment="1">
      <alignment horizontal="center" vertical="center" wrapText="1"/>
    </xf>
    <xf numFmtId="177" fontId="24" fillId="0" borderId="2" xfId="0" applyNumberFormat="1" applyFont="1" applyFill="1" applyBorder="1" applyAlignment="1">
      <alignment horizontal="center" vertical="center"/>
    </xf>
    <xf numFmtId="179" fontId="13" fillId="2" borderId="4" xfId="49" applyNumberFormat="1" applyFont="1" applyFill="1" applyBorder="1" applyAlignment="1">
      <alignment horizontal="center" vertical="center" wrapText="1"/>
    </xf>
    <xf numFmtId="179" fontId="13" fillId="2" borderId="5" xfId="49"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177" fontId="12" fillId="2" borderId="2" xfId="0" applyNumberFormat="1" applyFont="1" applyFill="1" applyBorder="1" applyAlignment="1">
      <alignment horizontal="center" vertical="center"/>
    </xf>
    <xf numFmtId="177" fontId="13" fillId="2" borderId="2" xfId="49"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xf>
    <xf numFmtId="179" fontId="5" fillId="2" borderId="2" xfId="49" applyNumberFormat="1" applyFont="1" applyFill="1" applyBorder="1" applyAlignment="1">
      <alignment horizontal="center" vertical="center" wrapText="1"/>
    </xf>
    <xf numFmtId="0" fontId="31" fillId="0" borderId="6" xfId="0" applyNumberFormat="1" applyFont="1" applyFill="1" applyBorder="1" applyAlignment="1">
      <alignment horizontal="center" vertical="center" wrapText="1"/>
    </xf>
    <xf numFmtId="0" fontId="11" fillId="0" borderId="6" xfId="0" applyNumberFormat="1" applyFont="1" applyFill="1" applyBorder="1" applyAlignment="1">
      <alignment horizontal="center" vertical="center" wrapText="1"/>
    </xf>
    <xf numFmtId="179" fontId="13" fillId="0" borderId="4" xfId="49" applyNumberFormat="1" applyFont="1" applyFill="1" applyBorder="1" applyAlignment="1">
      <alignment horizontal="center" vertical="center" wrapText="1"/>
    </xf>
    <xf numFmtId="179" fontId="13" fillId="0" borderId="5" xfId="49" applyNumberFormat="1" applyFont="1" applyFill="1" applyBorder="1" applyAlignment="1">
      <alignment horizontal="center" vertical="center" wrapText="1"/>
    </xf>
    <xf numFmtId="179" fontId="24" fillId="0" borderId="5" xfId="49" applyNumberFormat="1" applyFont="1" applyFill="1" applyBorder="1" applyAlignment="1">
      <alignment horizontal="center" vertical="center" wrapText="1"/>
    </xf>
    <xf numFmtId="179" fontId="5" fillId="0" borderId="5" xfId="49"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3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28" fillId="0" borderId="0" xfId="0" applyFont="1" applyFill="1" applyBorder="1" applyAlignment="1">
      <alignment horizontal="center" vertical="center"/>
    </xf>
    <xf numFmtId="0" fontId="2" fillId="0" borderId="0" xfId="53" applyNumberFormat="1" applyFont="1" applyFill="1" applyAlignment="1">
      <alignment horizontal="left" vertical="center" wrapText="1"/>
    </xf>
    <xf numFmtId="179" fontId="3" fillId="0" borderId="2" xfId="49" applyNumberFormat="1" applyFont="1" applyFill="1" applyBorder="1" applyAlignment="1">
      <alignment horizontal="center" vertical="center" wrapText="1"/>
    </xf>
    <xf numFmtId="0" fontId="3" fillId="0" borderId="2" xfId="0" applyFont="1" applyFill="1" applyBorder="1" applyAlignment="1">
      <alignment horizontal="center" vertical="center"/>
    </xf>
    <xf numFmtId="0" fontId="6" fillId="0" borderId="2" xfId="0" applyFont="1" applyFill="1" applyBorder="1" applyAlignment="1" applyProtection="1">
      <alignment horizontal="center" vertical="center" wrapText="1"/>
    </xf>
    <xf numFmtId="181" fontId="5" fillId="0" borderId="2" xfId="0" applyNumberFormat="1" applyFont="1" applyFill="1" applyBorder="1" applyAlignment="1">
      <alignment horizontal="center" vertical="center" wrapText="1"/>
    </xf>
    <xf numFmtId="179" fontId="2" fillId="0" borderId="2" xfId="49" applyNumberFormat="1" applyFont="1" applyFill="1" applyBorder="1" applyAlignment="1">
      <alignment horizontal="center" vertical="center" wrapText="1"/>
    </xf>
    <xf numFmtId="179" fontId="33" fillId="0" borderId="2" xfId="49" applyNumberFormat="1" applyFont="1" applyFill="1" applyBorder="1" applyAlignment="1">
      <alignment horizontal="center" vertical="center" wrapText="1"/>
    </xf>
    <xf numFmtId="179" fontId="2" fillId="2" borderId="2" xfId="49" applyNumberFormat="1" applyFont="1" applyFill="1" applyBorder="1" applyAlignment="1">
      <alignment horizontal="center" vertical="center" wrapText="1"/>
    </xf>
    <xf numFmtId="0" fontId="34" fillId="0" borderId="2" xfId="0" applyFont="1" applyFill="1" applyBorder="1" applyAlignment="1">
      <alignment horizontal="center" vertical="center" wrapText="1"/>
    </xf>
    <xf numFmtId="0" fontId="24" fillId="0" borderId="2" xfId="0" applyNumberFormat="1" applyFont="1" applyFill="1" applyBorder="1" applyAlignment="1">
      <alignment horizontal="center" vertical="center" wrapText="1"/>
    </xf>
    <xf numFmtId="177" fontId="13" fillId="2" borderId="2" xfId="0" applyNumberFormat="1" applyFont="1" applyFill="1" applyBorder="1" applyAlignment="1">
      <alignment horizontal="center" vertical="center"/>
    </xf>
    <xf numFmtId="179" fontId="13" fillId="2" borderId="2" xfId="49" applyNumberFormat="1" applyFont="1" applyFill="1" applyBorder="1" applyAlignment="1">
      <alignment horizontal="center" vertical="center" wrapText="1"/>
    </xf>
    <xf numFmtId="0" fontId="31" fillId="0" borderId="6" xfId="0" applyNumberFormat="1" applyFont="1" applyFill="1" applyBorder="1" applyAlignment="1">
      <alignment horizontal="left" vertical="center" wrapText="1"/>
    </xf>
    <xf numFmtId="0" fontId="33" fillId="0" borderId="2" xfId="0" applyFont="1" applyFill="1" applyBorder="1" applyAlignment="1">
      <alignment horizontal="center" vertical="center" wrapText="1"/>
    </xf>
    <xf numFmtId="0" fontId="30" fillId="0" borderId="2" xfId="0" applyNumberFormat="1" applyFont="1" applyFill="1" applyBorder="1" applyAlignment="1">
      <alignment horizontal="center" vertical="center" wrapText="1"/>
    </xf>
    <xf numFmtId="179" fontId="3" fillId="2" borderId="2" xfId="49" applyNumberFormat="1" applyFont="1" applyFill="1" applyBorder="1" applyAlignment="1">
      <alignment horizontal="center" vertical="center" wrapText="1"/>
    </xf>
    <xf numFmtId="0" fontId="33" fillId="0" borderId="2" xfId="0" applyFont="1" applyFill="1" applyBorder="1" applyAlignment="1">
      <alignment horizontal="center" vertical="center"/>
    </xf>
    <xf numFmtId="0" fontId="35" fillId="0" borderId="6" xfId="0" applyNumberFormat="1" applyFont="1" applyFill="1" applyBorder="1" applyAlignment="1">
      <alignment horizontal="center" vertical="center" wrapText="1"/>
    </xf>
    <xf numFmtId="0" fontId="25" fillId="0" borderId="2" xfId="0" applyNumberFormat="1" applyFont="1" applyFill="1" applyBorder="1" applyAlignment="1">
      <alignment horizontal="center" vertical="center" wrapText="1"/>
    </xf>
    <xf numFmtId="0" fontId="31" fillId="0" borderId="2" xfId="0" applyNumberFormat="1" applyFont="1" applyFill="1" applyBorder="1" applyAlignment="1">
      <alignment horizontal="center" vertical="center" wrapText="1"/>
    </xf>
    <xf numFmtId="0" fontId="36" fillId="0" borderId="2" xfId="0" applyFont="1" applyFill="1" applyBorder="1" applyAlignment="1">
      <alignment horizontal="center" vertical="center" wrapText="1"/>
    </xf>
    <xf numFmtId="177" fontId="36" fillId="0" borderId="2" xfId="0" applyNumberFormat="1" applyFont="1" applyFill="1" applyBorder="1" applyAlignment="1">
      <alignment horizontal="center" vertical="center"/>
    </xf>
    <xf numFmtId="177" fontId="25" fillId="0" borderId="2" xfId="49" applyNumberFormat="1" applyFont="1" applyFill="1" applyBorder="1" applyAlignment="1">
      <alignment horizontal="center" vertical="center" wrapText="1"/>
    </xf>
    <xf numFmtId="177" fontId="25" fillId="0" borderId="2" xfId="0" applyNumberFormat="1" applyFont="1" applyFill="1" applyBorder="1" applyAlignment="1">
      <alignment horizontal="center" vertical="center"/>
    </xf>
    <xf numFmtId="179" fontId="25" fillId="0" borderId="2" xfId="49" applyNumberFormat="1" applyFont="1" applyFill="1" applyBorder="1" applyAlignment="1">
      <alignment horizontal="center" vertical="center" wrapText="1"/>
    </xf>
    <xf numFmtId="179" fontId="37" fillId="0" borderId="2" xfId="49"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179" fontId="13" fillId="0" borderId="8" xfId="49" applyNumberFormat="1" applyFont="1" applyFill="1" applyBorder="1" applyAlignment="1">
      <alignment horizontal="center" vertical="center" wrapText="1"/>
    </xf>
    <xf numFmtId="179" fontId="13" fillId="0" borderId="9" xfId="49"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179" fontId="5" fillId="0" borderId="1" xfId="49"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177" fontId="6" fillId="0" borderId="3" xfId="0" applyNumberFormat="1" applyFont="1" applyFill="1" applyBorder="1" applyAlignment="1">
      <alignment horizontal="center" vertical="center"/>
    </xf>
    <xf numFmtId="177" fontId="5" fillId="0" borderId="3" xfId="49" applyNumberFormat="1" applyFont="1" applyFill="1" applyBorder="1" applyAlignment="1">
      <alignment horizontal="center" vertical="center" wrapText="1"/>
    </xf>
    <xf numFmtId="177" fontId="5" fillId="0" borderId="3" xfId="0" applyNumberFormat="1" applyFont="1" applyFill="1" applyBorder="1" applyAlignment="1">
      <alignment horizontal="center" vertical="center"/>
    </xf>
    <xf numFmtId="177" fontId="12" fillId="0" borderId="1" xfId="0" applyNumberFormat="1" applyFont="1" applyFill="1" applyBorder="1" applyAlignment="1">
      <alignment horizontal="center" vertical="center"/>
    </xf>
    <xf numFmtId="177" fontId="13" fillId="0" borderId="1" xfId="49"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9" fontId="2" fillId="0" borderId="1" xfId="49" applyNumberFormat="1" applyFont="1" applyFill="1" applyBorder="1" applyAlignment="1">
      <alignment horizontal="center" vertical="center" wrapText="1"/>
    </xf>
    <xf numFmtId="179" fontId="5" fillId="0" borderId="3" xfId="49" applyNumberFormat="1" applyFont="1" applyFill="1" applyBorder="1" applyAlignment="1">
      <alignment horizontal="center" vertical="center" wrapText="1"/>
    </xf>
    <xf numFmtId="179" fontId="13" fillId="2" borderId="8" xfId="49" applyNumberFormat="1" applyFont="1" applyFill="1" applyBorder="1" applyAlignment="1">
      <alignment horizontal="center" vertical="center" wrapText="1"/>
    </xf>
    <xf numFmtId="179" fontId="13" fillId="2" borderId="9" xfId="49"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7" fontId="12" fillId="2" borderId="1" xfId="0" applyNumberFormat="1" applyFont="1" applyFill="1" applyBorder="1" applyAlignment="1">
      <alignment horizontal="center" vertical="center"/>
    </xf>
    <xf numFmtId="177" fontId="13" fillId="2" borderId="1" xfId="49" applyNumberFormat="1" applyFont="1" applyFill="1" applyBorder="1" applyAlignment="1">
      <alignment horizontal="center" vertical="center" wrapText="1"/>
    </xf>
    <xf numFmtId="177" fontId="5" fillId="2" borderId="1" xfId="0" applyNumberFormat="1" applyFont="1" applyFill="1" applyBorder="1" applyAlignment="1">
      <alignment horizontal="center" vertical="center"/>
    </xf>
    <xf numFmtId="179" fontId="5" fillId="2" borderId="1" xfId="49"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11" fillId="0" borderId="10"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11" xfId="0" applyFont="1" applyFill="1" applyBorder="1" applyAlignment="1">
      <alignment horizontal="center" vertical="center" wrapText="1"/>
    </xf>
    <xf numFmtId="179" fontId="13" fillId="0" borderId="12" xfId="49" applyNumberFormat="1" applyFont="1" applyFill="1" applyBorder="1" applyAlignment="1">
      <alignment horizontal="center" vertical="center" wrapText="1"/>
    </xf>
    <xf numFmtId="179" fontId="13" fillId="0" borderId="3" xfId="49"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177" fontId="12" fillId="0" borderId="3" xfId="0" applyNumberFormat="1" applyFont="1" applyFill="1" applyBorder="1" applyAlignment="1">
      <alignment horizontal="center" vertical="center"/>
    </xf>
    <xf numFmtId="177" fontId="13" fillId="0" borderId="3" xfId="49" applyNumberFormat="1" applyFont="1" applyFill="1" applyBorder="1" applyAlignment="1">
      <alignment horizontal="center" vertical="center" wrapText="1"/>
    </xf>
    <xf numFmtId="0" fontId="10" fillId="0" borderId="10" xfId="0" applyNumberFormat="1" applyFont="1" applyFill="1" applyBorder="1" applyAlignment="1">
      <alignment horizontal="center" vertical="center" wrapText="1"/>
    </xf>
    <xf numFmtId="0" fontId="13" fillId="0" borderId="3" xfId="0" applyFont="1" applyFill="1" applyBorder="1" applyAlignment="1">
      <alignment horizontal="center" vertical="center" wrapText="1"/>
    </xf>
    <xf numFmtId="179" fontId="2" fillId="2" borderId="1" xfId="49" applyNumberFormat="1" applyFont="1" applyFill="1" applyBorder="1" applyAlignment="1">
      <alignment horizontal="center" vertical="center" wrapText="1"/>
    </xf>
    <xf numFmtId="179" fontId="2" fillId="0" borderId="3" xfId="49" applyNumberFormat="1" applyFont="1" applyFill="1" applyBorder="1" applyAlignment="1">
      <alignment horizontal="center" vertical="center" wrapText="1"/>
    </xf>
    <xf numFmtId="177" fontId="31" fillId="0" borderId="2" xfId="0" applyNumberFormat="1" applyFont="1" applyFill="1" applyBorder="1" applyAlignment="1">
      <alignment horizontal="center" vertical="center" wrapText="1"/>
    </xf>
    <xf numFmtId="177" fontId="5" fillId="0" borderId="1" xfId="49"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0" fontId="36" fillId="0" borderId="6" xfId="0" applyNumberFormat="1" applyFont="1" applyFill="1" applyBorder="1" applyAlignment="1">
      <alignment horizontal="center" vertical="center" wrapText="1"/>
    </xf>
    <xf numFmtId="0" fontId="36"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13" fillId="0" borderId="3" xfId="0" applyNumberFormat="1" applyFont="1" applyFill="1" applyBorder="1" applyAlignment="1">
      <alignment horizontal="center" vertical="center" wrapText="1"/>
    </xf>
    <xf numFmtId="177" fontId="38" fillId="0" borderId="2" xfId="0"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39" fillId="0" borderId="2" xfId="0" applyFont="1" applyFill="1" applyBorder="1" applyAlignment="1">
      <alignment horizontal="center" vertical="center"/>
    </xf>
    <xf numFmtId="0" fontId="13" fillId="0" borderId="1" xfId="0" applyFont="1" applyFill="1" applyBorder="1" applyAlignment="1">
      <alignment horizontal="center" vertical="center" wrapText="1"/>
    </xf>
    <xf numFmtId="0" fontId="5" fillId="0" borderId="2" xfId="0" applyFont="1" applyFill="1" applyBorder="1" applyAlignment="1">
      <alignment horizontal="left" vertical="center" wrapText="1"/>
    </xf>
    <xf numFmtId="178" fontId="11" fillId="0" borderId="2" xfId="0" applyNumberFormat="1" applyFont="1" applyFill="1" applyBorder="1" applyAlignment="1">
      <alignment horizontal="center" vertical="center" wrapText="1"/>
    </xf>
    <xf numFmtId="177" fontId="13"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40" fillId="0" borderId="2" xfId="0" applyFont="1" applyFill="1" applyBorder="1" applyAlignment="1">
      <alignment horizontal="center" vertical="center" wrapText="1"/>
    </xf>
    <xf numFmtId="177" fontId="40" fillId="0" borderId="2" xfId="0" applyNumberFormat="1" applyFont="1" applyFill="1" applyBorder="1" applyAlignment="1">
      <alignment horizontal="center" vertical="center" wrapText="1"/>
    </xf>
    <xf numFmtId="0" fontId="24" fillId="0" borderId="3" xfId="0" applyFont="1" applyFill="1" applyBorder="1" applyAlignment="1">
      <alignment horizontal="center" vertical="center" wrapText="1"/>
    </xf>
    <xf numFmtId="0" fontId="31" fillId="0" borderId="2" xfId="0" applyNumberFormat="1" applyFont="1" applyFill="1" applyBorder="1" applyAlignment="1">
      <alignment horizontal="left" vertical="center" wrapText="1"/>
    </xf>
    <xf numFmtId="0" fontId="30" fillId="0" borderId="3" xfId="0" applyFont="1" applyFill="1" applyBorder="1" applyAlignment="1">
      <alignment horizontal="center" vertical="center" wrapText="1"/>
    </xf>
    <xf numFmtId="177" fontId="30" fillId="0" borderId="3" xfId="0" applyNumberFormat="1" applyFont="1" applyFill="1" applyBorder="1" applyAlignment="1">
      <alignment horizontal="center" vertical="center"/>
    </xf>
    <xf numFmtId="177" fontId="24" fillId="0" borderId="3" xfId="49" applyNumberFormat="1" applyFont="1" applyFill="1" applyBorder="1" applyAlignment="1">
      <alignment horizontal="center" vertical="center" wrapText="1"/>
    </xf>
    <xf numFmtId="177" fontId="24" fillId="0" borderId="3" xfId="0" applyNumberFormat="1" applyFont="1" applyFill="1" applyBorder="1" applyAlignment="1">
      <alignment horizontal="center" vertical="center"/>
    </xf>
    <xf numFmtId="179" fontId="24" fillId="0" borderId="3" xfId="49" applyNumberFormat="1" applyFont="1" applyFill="1" applyBorder="1" applyAlignment="1">
      <alignment horizontal="center" vertical="center" wrapText="1"/>
    </xf>
    <xf numFmtId="179" fontId="3" fillId="0" borderId="1" xfId="49" applyNumberFormat="1" applyFont="1" applyFill="1" applyBorder="1" applyAlignment="1">
      <alignment horizontal="center" vertical="center" wrapText="1"/>
    </xf>
    <xf numFmtId="179" fontId="13" fillId="0" borderId="1" xfId="49"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9" fontId="33" fillId="0" borderId="3" xfId="49"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176" fontId="31" fillId="0" borderId="2" xfId="0" applyNumberFormat="1" applyFont="1" applyFill="1" applyBorder="1" applyAlignment="1">
      <alignment horizontal="center" vertical="center"/>
    </xf>
    <xf numFmtId="0" fontId="31" fillId="0" borderId="2" xfId="0" applyNumberFormat="1" applyFont="1" applyFill="1" applyBorder="1" applyAlignment="1">
      <alignment horizontal="center" vertical="center"/>
    </xf>
    <xf numFmtId="0" fontId="31" fillId="0" borderId="2" xfId="0" applyNumberFormat="1" applyFont="1" applyFill="1" applyBorder="1" applyAlignment="1">
      <alignment horizontal="left" vertical="center"/>
    </xf>
    <xf numFmtId="177" fontId="13" fillId="2" borderId="1" xfId="0" applyNumberFormat="1" applyFont="1" applyFill="1" applyBorder="1" applyAlignment="1">
      <alignment horizontal="center" vertical="center"/>
    </xf>
    <xf numFmtId="179" fontId="13" fillId="2" borderId="1" xfId="49" applyNumberFormat="1" applyFont="1" applyFill="1" applyBorder="1" applyAlignment="1">
      <alignment horizontal="center" vertical="center" wrapText="1"/>
    </xf>
    <xf numFmtId="179" fontId="3" fillId="2" borderId="1" xfId="49" applyNumberFormat="1" applyFont="1" applyFill="1" applyBorder="1" applyAlignment="1">
      <alignment horizontal="center" vertical="center" wrapText="1"/>
    </xf>
    <xf numFmtId="177" fontId="33" fillId="0" borderId="2" xfId="0" applyNumberFormat="1" applyFont="1" applyFill="1" applyBorder="1" applyAlignment="1">
      <alignment horizontal="center" vertical="center" wrapText="1"/>
    </xf>
    <xf numFmtId="0" fontId="24" fillId="0" borderId="0" xfId="0" applyFont="1" applyFill="1" applyBorder="1" applyAlignment="1">
      <alignment horizontal="center" vertical="center" wrapText="1"/>
    </xf>
    <xf numFmtId="0" fontId="35" fillId="0" borderId="6" xfId="0" applyNumberFormat="1" applyFont="1" applyFill="1" applyBorder="1" applyAlignment="1">
      <alignment horizontal="left" vertical="center" wrapText="1"/>
    </xf>
    <xf numFmtId="0" fontId="35" fillId="0" borderId="2" xfId="0" applyNumberFormat="1" applyFont="1" applyFill="1" applyBorder="1" applyAlignment="1">
      <alignment horizontal="left" vertical="center" wrapText="1"/>
    </xf>
    <xf numFmtId="0" fontId="31" fillId="0" borderId="10" xfId="0" applyNumberFormat="1" applyFont="1" applyFill="1" applyBorder="1" applyAlignment="1">
      <alignment horizontal="center" vertical="center" wrapText="1"/>
    </xf>
    <xf numFmtId="0" fontId="13" fillId="0" borderId="11" xfId="0" applyFont="1" applyFill="1" applyBorder="1" applyAlignment="1">
      <alignment horizontal="center" vertical="center" wrapText="1"/>
    </xf>
    <xf numFmtId="179" fontId="13" fillId="2" borderId="13" xfId="49" applyNumberFormat="1" applyFont="1" applyFill="1" applyBorder="1" applyAlignment="1">
      <alignment horizontal="center" vertical="center" wrapText="1"/>
    </xf>
    <xf numFmtId="179" fontId="13" fillId="2" borderId="14" xfId="49" applyNumberFormat="1" applyFont="1" applyFill="1" applyBorder="1" applyAlignment="1">
      <alignment horizontal="center" vertical="center" wrapText="1"/>
    </xf>
    <xf numFmtId="0" fontId="12" fillId="2" borderId="11" xfId="0" applyFont="1" applyFill="1" applyBorder="1" applyAlignment="1">
      <alignment horizontal="center" vertical="center" wrapText="1"/>
    </xf>
    <xf numFmtId="177" fontId="12" fillId="2" borderId="11" xfId="0" applyNumberFormat="1" applyFont="1" applyFill="1" applyBorder="1" applyAlignment="1">
      <alignment horizontal="center" vertical="center"/>
    </xf>
    <xf numFmtId="177" fontId="13" fillId="2" borderId="11" xfId="49" applyNumberFormat="1" applyFont="1" applyFill="1" applyBorder="1" applyAlignment="1">
      <alignment horizontal="center" vertical="center" wrapText="1"/>
    </xf>
    <xf numFmtId="177" fontId="13" fillId="2" borderId="11" xfId="0" applyNumberFormat="1" applyFont="1" applyFill="1" applyBorder="1" applyAlignment="1">
      <alignment horizontal="center" vertical="center"/>
    </xf>
    <xf numFmtId="179" fontId="13" fillId="2" borderId="11" xfId="49" applyNumberFormat="1" applyFont="1" applyFill="1" applyBorder="1" applyAlignment="1">
      <alignment horizontal="center" vertical="center" wrapText="1"/>
    </xf>
    <xf numFmtId="0" fontId="25" fillId="0" borderId="11" xfId="0" applyFont="1" applyFill="1" applyBorder="1" applyAlignment="1">
      <alignment horizontal="center" vertical="center" wrapText="1"/>
    </xf>
    <xf numFmtId="179" fontId="25" fillId="2" borderId="13" xfId="49" applyNumberFormat="1" applyFont="1" applyFill="1" applyBorder="1" applyAlignment="1">
      <alignment horizontal="center" vertical="center" wrapText="1"/>
    </xf>
    <xf numFmtId="179" fontId="25" fillId="2" borderId="14" xfId="49" applyNumberFormat="1" applyFont="1" applyFill="1" applyBorder="1" applyAlignment="1">
      <alignment horizontal="center" vertical="center" wrapText="1"/>
    </xf>
    <xf numFmtId="0" fontId="36" fillId="2" borderId="11" xfId="0" applyFont="1" applyFill="1" applyBorder="1" applyAlignment="1">
      <alignment horizontal="center" vertical="center" wrapText="1"/>
    </xf>
    <xf numFmtId="177" fontId="36" fillId="2" borderId="11" xfId="0" applyNumberFormat="1" applyFont="1" applyFill="1" applyBorder="1" applyAlignment="1">
      <alignment horizontal="center" vertical="center"/>
    </xf>
    <xf numFmtId="177" fontId="25" fillId="2" borderId="11" xfId="49" applyNumberFormat="1" applyFont="1" applyFill="1" applyBorder="1" applyAlignment="1">
      <alignment horizontal="center" vertical="center" wrapText="1"/>
    </xf>
    <xf numFmtId="177" fontId="25" fillId="2" borderId="11" xfId="0" applyNumberFormat="1" applyFont="1" applyFill="1" applyBorder="1" applyAlignment="1">
      <alignment horizontal="center" vertical="center"/>
    </xf>
    <xf numFmtId="179" fontId="25" fillId="2" borderId="11" xfId="49" applyNumberFormat="1" applyFont="1" applyFill="1" applyBorder="1" applyAlignment="1">
      <alignment horizontal="center" vertical="center" wrapText="1"/>
    </xf>
    <xf numFmtId="179" fontId="7" fillId="0" borderId="15" xfId="49" applyNumberFormat="1" applyFont="1" applyFill="1" applyBorder="1" applyAlignment="1">
      <alignment horizontal="center" vertical="center" wrapText="1"/>
    </xf>
    <xf numFmtId="179" fontId="7" fillId="0" borderId="16" xfId="49" applyNumberFormat="1" applyFont="1" applyFill="1" applyBorder="1" applyAlignment="1">
      <alignment horizontal="center" vertical="center" wrapText="1"/>
    </xf>
    <xf numFmtId="177" fontId="7" fillId="0" borderId="16" xfId="49" applyNumberFormat="1" applyFont="1" applyFill="1" applyBorder="1" applyAlignment="1">
      <alignment horizontal="center" vertical="center" wrapText="1"/>
    </xf>
    <xf numFmtId="179" fontId="3" fillId="2" borderId="11" xfId="49" applyNumberFormat="1" applyFont="1" applyFill="1" applyBorder="1" applyAlignment="1">
      <alignment horizontal="center" vertical="center" wrapText="1"/>
    </xf>
    <xf numFmtId="179" fontId="37" fillId="2" borderId="11" xfId="49" applyNumberFormat="1" applyFont="1" applyFill="1" applyBorder="1" applyAlignment="1">
      <alignment horizontal="center" vertical="center" wrapText="1"/>
    </xf>
    <xf numFmtId="179" fontId="3" fillId="0" borderId="16" xfId="49" applyNumberFormat="1" applyFont="1" applyFill="1" applyBorder="1" applyAlignment="1">
      <alignment horizontal="center" vertical="center" wrapText="1"/>
    </xf>
    <xf numFmtId="179" fontId="7" fillId="0" borderId="12" xfId="49" applyNumberFormat="1" applyFont="1" applyFill="1" applyBorder="1" applyAlignment="1">
      <alignment horizontal="center" vertical="center" wrapText="1"/>
    </xf>
    <xf numFmtId="0" fontId="10" fillId="0" borderId="5" xfId="0" applyNumberFormat="1" applyFont="1" applyFill="1" applyBorder="1" applyAlignment="1">
      <alignment horizontal="center" vertical="center" wrapText="1"/>
    </xf>
    <xf numFmtId="0" fontId="11" fillId="0" borderId="5" xfId="0" applyNumberFormat="1" applyFont="1" applyFill="1" applyBorder="1" applyAlignment="1">
      <alignment horizontal="center" vertical="center" wrapText="1"/>
    </xf>
    <xf numFmtId="178" fontId="24" fillId="0" borderId="2" xfId="49" applyNumberFormat="1" applyFont="1" applyFill="1" applyBorder="1" applyAlignment="1">
      <alignment horizontal="center" vertical="center" wrapText="1"/>
    </xf>
    <xf numFmtId="0" fontId="41" fillId="0" borderId="2" xfId="0" applyFont="1" applyFill="1" applyBorder="1" applyAlignment="1">
      <alignment horizontal="center" vertical="center" wrapText="1"/>
    </xf>
    <xf numFmtId="182" fontId="5" fillId="0" borderId="17" xfId="0" applyNumberFormat="1" applyFont="1" applyFill="1" applyBorder="1" applyAlignment="1">
      <alignment horizontal="center" vertical="center" wrapText="1" shrinkToFit="1"/>
    </xf>
    <xf numFmtId="0" fontId="13" fillId="0" borderId="4" xfId="0" applyFont="1" applyFill="1" applyBorder="1" applyAlignment="1">
      <alignment horizontal="center" vertical="center" wrapText="1"/>
    </xf>
    <xf numFmtId="0" fontId="42" fillId="0" borderId="2" xfId="0" applyFont="1" applyFill="1" applyBorder="1" applyAlignment="1">
      <alignment horizontal="center" vertical="center" wrapText="1"/>
    </xf>
    <xf numFmtId="182" fontId="24" fillId="0" borderId="17" xfId="0" applyNumberFormat="1" applyFont="1" applyFill="1" applyBorder="1" applyAlignment="1">
      <alignment horizontal="center" vertical="center" wrapText="1" shrinkToFit="1"/>
    </xf>
    <xf numFmtId="0" fontId="25" fillId="0" borderId="4"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2" xfId="0" applyFont="1" applyFill="1" applyBorder="1" applyAlignment="1">
      <alignment horizontal="center" vertical="center"/>
    </xf>
    <xf numFmtId="179" fontId="43" fillId="0" borderId="18" xfId="49" applyNumberFormat="1" applyFont="1" applyFill="1" applyBorder="1" applyAlignment="1">
      <alignment horizontal="center" vertical="center" wrapText="1"/>
    </xf>
    <xf numFmtId="179" fontId="43" fillId="0" borderId="7" xfId="49" applyNumberFormat="1" applyFont="1" applyFill="1" applyBorder="1" applyAlignment="1">
      <alignment horizontal="center" vertical="center" wrapText="1"/>
    </xf>
    <xf numFmtId="177" fontId="43" fillId="0" borderId="7" xfId="49" applyNumberFormat="1" applyFont="1" applyFill="1" applyBorder="1" applyAlignment="1">
      <alignment horizontal="center" vertical="center" wrapText="1"/>
    </xf>
    <xf numFmtId="0" fontId="24" fillId="0" borderId="2" xfId="0" applyFont="1" applyFill="1" applyBorder="1" applyAlignment="1">
      <alignment horizontal="center" vertical="center"/>
    </xf>
    <xf numFmtId="0" fontId="13" fillId="2" borderId="4"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2" xfId="0" applyFont="1" applyFill="1" applyBorder="1" applyAlignment="1">
      <alignment horizontal="center" vertical="center"/>
    </xf>
    <xf numFmtId="177" fontId="25" fillId="2" borderId="2" xfId="0" applyNumberFormat="1" applyFont="1" applyFill="1" applyBorder="1" applyAlignment="1">
      <alignment horizontal="center" vertical="center"/>
    </xf>
    <xf numFmtId="0" fontId="25" fillId="2" borderId="2" xfId="0" applyFont="1" applyFill="1" applyBorder="1" applyAlignment="1">
      <alignment horizontal="center" vertical="center"/>
    </xf>
    <xf numFmtId="182" fontId="5" fillId="0" borderId="17" xfId="0" applyNumberFormat="1" applyFont="1" applyFill="1" applyBorder="1" applyAlignment="1">
      <alignment horizontal="center" vertical="center" shrinkToFit="1"/>
    </xf>
    <xf numFmtId="0" fontId="38" fillId="0" borderId="2" xfId="0" applyFont="1" applyFill="1" applyBorder="1" applyAlignment="1">
      <alignment horizontal="left" vertical="center" wrapText="1"/>
    </xf>
    <xf numFmtId="0" fontId="44" fillId="0" borderId="2" xfId="0" applyFont="1" applyFill="1" applyBorder="1" applyAlignment="1">
      <alignment horizontal="center" vertical="center" wrapText="1"/>
    </xf>
    <xf numFmtId="182" fontId="24" fillId="0" borderId="17" xfId="0" applyNumberFormat="1" applyFont="1" applyFill="1" applyBorder="1" applyAlignment="1">
      <alignment horizontal="center" vertical="center" shrinkToFit="1"/>
    </xf>
    <xf numFmtId="0" fontId="37" fillId="0" borderId="2" xfId="0" applyFont="1" applyFill="1" applyBorder="1" applyAlignment="1">
      <alignment horizontal="center" vertical="center"/>
    </xf>
    <xf numFmtId="179" fontId="3" fillId="0" borderId="7" xfId="49" applyNumberFormat="1" applyFont="1" applyFill="1" applyBorder="1" applyAlignment="1">
      <alignment horizontal="center" vertical="center" wrapText="1"/>
    </xf>
    <xf numFmtId="179" fontId="43" fillId="0" borderId="5" xfId="49"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37" fillId="2" borderId="2" xfId="0" applyFont="1" applyFill="1" applyBorder="1" applyAlignment="1">
      <alignment horizontal="center" vertical="center"/>
    </xf>
    <xf numFmtId="183" fontId="13" fillId="0" borderId="2" xfId="49"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12" fillId="0" borderId="4"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30" fillId="0" borderId="2" xfId="0" applyFont="1" applyFill="1" applyBorder="1" applyAlignment="1" applyProtection="1">
      <alignment horizontal="center" vertical="center" wrapText="1"/>
    </xf>
    <xf numFmtId="0" fontId="24" fillId="0" borderId="5" xfId="0" applyFont="1" applyFill="1" applyBorder="1" applyAlignment="1">
      <alignment horizontal="center" vertical="center" wrapText="1"/>
    </xf>
    <xf numFmtId="0" fontId="45" fillId="0" borderId="2" xfId="0" applyFont="1" applyFill="1" applyBorder="1" applyAlignment="1">
      <alignment horizontal="center" vertical="center" wrapText="1"/>
    </xf>
    <xf numFmtId="0" fontId="45" fillId="0" borderId="2" xfId="0" applyFont="1" applyFill="1" applyBorder="1" applyAlignment="1">
      <alignment horizontal="center" wrapText="1"/>
    </xf>
    <xf numFmtId="0" fontId="33" fillId="0" borderId="2" xfId="0" applyFont="1" applyFill="1" applyBorder="1" applyAlignment="1">
      <alignment horizontal="center" wrapText="1"/>
    </xf>
    <xf numFmtId="0" fontId="33" fillId="0" borderId="2" xfId="0" applyFont="1" applyFill="1" applyBorder="1" applyAlignment="1">
      <alignment horizontal="center" vertical="top" wrapText="1"/>
    </xf>
    <xf numFmtId="0" fontId="46" fillId="0" borderId="4" xfId="0" applyFont="1" applyFill="1" applyBorder="1" applyAlignment="1">
      <alignment horizontal="center" vertical="center" shrinkToFit="1"/>
    </xf>
    <xf numFmtId="0" fontId="46" fillId="0" borderId="7" xfId="0" applyFont="1" applyFill="1" applyBorder="1" applyAlignment="1">
      <alignment horizontal="center" vertical="center" shrinkToFit="1"/>
    </xf>
    <xf numFmtId="177" fontId="46" fillId="0" borderId="7" xfId="0" applyNumberFormat="1"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4" fillId="0" borderId="2" xfId="0" applyFont="1" applyFill="1" applyBorder="1" applyAlignment="1">
      <alignment horizontal="center" vertical="center" shrinkToFit="1"/>
    </xf>
    <xf numFmtId="180" fontId="24" fillId="0" borderId="2" xfId="0" applyNumberFormat="1" applyFont="1" applyFill="1" applyBorder="1" applyAlignment="1">
      <alignment horizontal="center" vertical="center"/>
    </xf>
    <xf numFmtId="0" fontId="47" fillId="0" borderId="7" xfId="0" applyFont="1" applyFill="1" applyBorder="1" applyAlignment="1">
      <alignment horizontal="center" vertical="center" shrinkToFit="1"/>
    </xf>
    <xf numFmtId="0" fontId="46" fillId="0" borderId="5" xfId="0" applyFont="1" applyFill="1" applyBorder="1" applyAlignment="1">
      <alignment horizontal="center" vertical="center" shrinkToFit="1"/>
    </xf>
    <xf numFmtId="177" fontId="30" fillId="0" borderId="2" xfId="0" applyNumberFormat="1" applyFont="1" applyFill="1" applyBorder="1" applyAlignment="1">
      <alignment vertical="center"/>
    </xf>
    <xf numFmtId="180" fontId="5" fillId="0" borderId="2"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176" fontId="35" fillId="0" borderId="2" xfId="0" applyNumberFormat="1" applyFont="1" applyFill="1" applyBorder="1" applyAlignment="1">
      <alignment horizontal="left" vertical="center"/>
    </xf>
    <xf numFmtId="0" fontId="35" fillId="0" borderId="2" xfId="0" applyNumberFormat="1" applyFont="1" applyFill="1" applyBorder="1" applyAlignment="1">
      <alignment horizontal="left" vertical="center"/>
    </xf>
    <xf numFmtId="0" fontId="36" fillId="0" borderId="1" xfId="0" applyFont="1" applyFill="1" applyBorder="1" applyAlignment="1">
      <alignment horizontal="center" vertical="center" wrapText="1"/>
    </xf>
    <xf numFmtId="177" fontId="36" fillId="0" borderId="1" xfId="0" applyNumberFormat="1" applyFont="1" applyFill="1" applyBorder="1" applyAlignment="1">
      <alignment horizontal="center" vertical="center"/>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xf>
    <xf numFmtId="0" fontId="24" fillId="0" borderId="1" xfId="0" applyFont="1" applyFill="1" applyBorder="1" applyAlignment="1">
      <alignment horizontal="center" vertical="center" wrapText="1"/>
    </xf>
    <xf numFmtId="176" fontId="31" fillId="0" borderId="2" xfId="0" applyNumberFormat="1" applyFont="1" applyFill="1" applyBorder="1" applyAlignment="1">
      <alignment horizontal="left" vertical="center"/>
    </xf>
    <xf numFmtId="0" fontId="31" fillId="0" borderId="2" xfId="0" applyFont="1" applyFill="1" applyBorder="1" applyAlignment="1">
      <alignment horizontal="center" vertical="center"/>
    </xf>
    <xf numFmtId="177" fontId="30" fillId="0" borderId="1" xfId="0" applyNumberFormat="1" applyFont="1" applyFill="1" applyBorder="1" applyAlignment="1">
      <alignment horizontal="center" vertical="center"/>
    </xf>
    <xf numFmtId="0" fontId="24" fillId="0" borderId="1" xfId="0" applyFont="1" applyFill="1" applyBorder="1" applyAlignment="1">
      <alignment horizontal="center" vertical="center"/>
    </xf>
    <xf numFmtId="177" fontId="24" fillId="0" borderId="1" xfId="0" applyNumberFormat="1" applyFont="1" applyFill="1" applyBorder="1" applyAlignment="1">
      <alignment horizontal="center" vertical="center"/>
    </xf>
    <xf numFmtId="0" fontId="12" fillId="0" borderId="1" xfId="0" applyFont="1" applyFill="1" applyBorder="1" applyAlignment="1" applyProtection="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center" wrapText="1"/>
    </xf>
    <xf numFmtId="0" fontId="37"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xf>
    <xf numFmtId="177" fontId="13" fillId="0" borderId="3" xfId="0" applyNumberFormat="1" applyFont="1" applyFill="1" applyBorder="1" applyAlignment="1">
      <alignment horizontal="center" vertical="center"/>
    </xf>
    <xf numFmtId="0" fontId="5" fillId="0" borderId="0" xfId="0" applyFont="1" applyFill="1" applyAlignment="1">
      <alignment horizontal="center" vertical="center" wrapText="1"/>
    </xf>
    <xf numFmtId="0" fontId="13" fillId="3" borderId="0" xfId="0" applyFont="1" applyFill="1" applyAlignment="1">
      <alignment horizontal="center" vertical="center"/>
    </xf>
    <xf numFmtId="0" fontId="4" fillId="0" borderId="0" xfId="0" applyFont="1" applyFill="1" applyBorder="1" applyAlignment="1">
      <alignment horizontal="center" vertical="center" wrapText="1"/>
    </xf>
    <xf numFmtId="177"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xf>
    <xf numFmtId="177" fontId="4" fillId="0" borderId="0" xfId="0" applyNumberFormat="1" applyFont="1" applyFill="1" applyBorder="1" applyAlignment="1">
      <alignment horizontal="center" vertical="center"/>
    </xf>
    <xf numFmtId="0" fontId="6" fillId="0" borderId="0" xfId="53" applyNumberFormat="1" applyFont="1" applyFill="1" applyAlignment="1">
      <alignment horizontal="center" vertical="center" wrapText="1"/>
    </xf>
    <xf numFmtId="0" fontId="6" fillId="0" borderId="6" xfId="0" applyNumberFormat="1" applyFont="1" applyFill="1" applyBorder="1" applyAlignment="1">
      <alignment horizontal="center" vertical="center" wrapText="1"/>
    </xf>
    <xf numFmtId="0" fontId="11" fillId="0" borderId="4"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48" fillId="0" borderId="2" xfId="0" applyFont="1" applyFill="1" applyBorder="1" applyAlignment="1">
      <alignment horizontal="center" vertical="center" wrapText="1"/>
    </xf>
    <xf numFmtId="0" fontId="6" fillId="0" borderId="7" xfId="0" applyNumberFormat="1" applyFont="1" applyFill="1" applyBorder="1" applyAlignment="1">
      <alignment horizontal="center" vertical="center" wrapText="1"/>
    </xf>
    <xf numFmtId="0" fontId="5" fillId="0" borderId="5"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179" fontId="5" fillId="0" borderId="7" xfId="49"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176" fontId="13" fillId="0" borderId="2" xfId="0" applyNumberFormat="1" applyFont="1" applyFill="1" applyBorder="1" applyAlignment="1">
      <alignment horizontal="center" vertical="center"/>
    </xf>
    <xf numFmtId="0" fontId="12" fillId="0" borderId="18"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49" fillId="0" borderId="2" xfId="0" applyFont="1" applyFill="1" applyBorder="1" applyAlignment="1">
      <alignment horizontal="center" vertical="center"/>
    </xf>
    <xf numFmtId="176" fontId="13" fillId="0" borderId="2" xfId="49" applyNumberFormat="1" applyFont="1" applyFill="1" applyBorder="1" applyAlignment="1">
      <alignment horizontal="center" vertical="center" wrapText="1"/>
    </xf>
    <xf numFmtId="176" fontId="12" fillId="0" borderId="2" xfId="0" applyNumberFormat="1" applyFont="1" applyFill="1" applyBorder="1" applyAlignment="1">
      <alignment horizontal="center" vertical="center"/>
    </xf>
    <xf numFmtId="0" fontId="12" fillId="0" borderId="2" xfId="0" applyNumberFormat="1" applyFont="1" applyFill="1" applyBorder="1" applyAlignment="1">
      <alignment horizontal="center" vertical="center"/>
    </xf>
    <xf numFmtId="176" fontId="13" fillId="0" borderId="1" xfId="0" applyNumberFormat="1" applyFont="1" applyFill="1" applyBorder="1" applyAlignment="1">
      <alignment horizontal="center" vertical="center"/>
    </xf>
    <xf numFmtId="177" fontId="2" fillId="0" borderId="2" xfId="0" applyNumberFormat="1" applyFont="1" applyFill="1" applyBorder="1" applyAlignment="1">
      <alignment horizontal="center" vertical="center" wrapText="1"/>
    </xf>
    <xf numFmtId="0" fontId="6" fillId="0" borderId="10" xfId="0" applyNumberFormat="1" applyFont="1" applyFill="1" applyBorder="1" applyAlignment="1">
      <alignment horizontal="center" vertical="center" wrapText="1"/>
    </xf>
    <xf numFmtId="179" fontId="13" fillId="0" borderId="13" xfId="49" applyNumberFormat="1" applyFont="1" applyFill="1" applyBorder="1" applyAlignment="1">
      <alignment horizontal="center" vertical="center" wrapText="1"/>
    </xf>
    <xf numFmtId="179" fontId="13" fillId="0" borderId="14" xfId="49"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177" fontId="12" fillId="0" borderId="11" xfId="0" applyNumberFormat="1" applyFont="1" applyFill="1" applyBorder="1" applyAlignment="1">
      <alignment horizontal="center" vertical="center"/>
    </xf>
    <xf numFmtId="177" fontId="13" fillId="0" borderId="11" xfId="49" applyNumberFormat="1" applyFont="1" applyFill="1" applyBorder="1" applyAlignment="1">
      <alignment horizontal="center" vertical="center" wrapText="1"/>
    </xf>
    <xf numFmtId="176" fontId="13" fillId="0" borderId="11" xfId="0" applyNumberFormat="1" applyFont="1" applyFill="1" applyBorder="1" applyAlignment="1">
      <alignment horizontal="center" vertical="center"/>
    </xf>
    <xf numFmtId="179" fontId="13" fillId="0" borderId="11" xfId="49" applyNumberFormat="1" applyFont="1" applyFill="1" applyBorder="1" applyAlignment="1">
      <alignment horizontal="center" vertical="center" wrapText="1"/>
    </xf>
    <xf numFmtId="179" fontId="3" fillId="0" borderId="11" xfId="49" applyNumberFormat="1" applyFont="1" applyFill="1" applyBorder="1" applyAlignment="1">
      <alignment horizontal="center" vertical="center" wrapText="1"/>
    </xf>
    <xf numFmtId="179" fontId="43" fillId="0" borderId="16" xfId="49" applyNumberFormat="1" applyFont="1" applyFill="1" applyBorder="1" applyAlignment="1">
      <alignment horizontal="center" vertical="center" wrapText="1"/>
    </xf>
    <xf numFmtId="177" fontId="43" fillId="0" borderId="16" xfId="49"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6" fillId="0" borderId="5" xfId="0" applyNumberFormat="1" applyFont="1" applyFill="1" applyBorder="1" applyAlignment="1">
      <alignment horizontal="center" vertical="center" wrapText="1"/>
    </xf>
    <xf numFmtId="179" fontId="43" fillId="0" borderId="12" xfId="49" applyNumberFormat="1" applyFont="1" applyFill="1" applyBorder="1" applyAlignment="1">
      <alignment horizontal="center" vertical="center" wrapText="1"/>
    </xf>
    <xf numFmtId="178" fontId="5" fillId="0" borderId="2" xfId="49" applyNumberFormat="1" applyFont="1" applyFill="1" applyBorder="1" applyAlignment="1">
      <alignment horizontal="center" vertical="center" wrapText="1"/>
    </xf>
    <xf numFmtId="178" fontId="13" fillId="0" borderId="2" xfId="49" applyNumberFormat="1" applyFont="1" applyFill="1" applyBorder="1" applyAlignment="1">
      <alignment horizontal="center" vertical="center" wrapText="1"/>
    </xf>
    <xf numFmtId="176" fontId="19" fillId="0" borderId="2" xfId="0" applyNumberFormat="1" applyFont="1" applyFill="1" applyBorder="1" applyAlignment="1">
      <alignment horizontal="center" vertical="center"/>
    </xf>
    <xf numFmtId="0" fontId="19" fillId="0" borderId="2" xfId="0" applyNumberFormat="1" applyFont="1" applyFill="1" applyBorder="1" applyAlignment="1">
      <alignment horizontal="center" vertical="center" wrapText="1"/>
    </xf>
    <xf numFmtId="179" fontId="13" fillId="0" borderId="7" xfId="49" applyNumberFormat="1" applyFont="1" applyFill="1" applyBorder="1" applyAlignment="1">
      <alignment horizontal="center" vertical="center" wrapText="1"/>
    </xf>
    <xf numFmtId="0" fontId="13" fillId="0" borderId="19" xfId="0" applyFont="1" applyFill="1" applyBorder="1" applyAlignment="1">
      <alignment horizontal="center" vertical="center"/>
    </xf>
    <xf numFmtId="0" fontId="13" fillId="0" borderId="19" xfId="0" applyFont="1" applyFill="1" applyBorder="1" applyAlignment="1">
      <alignment horizontal="center" vertical="center" wrapText="1"/>
    </xf>
    <xf numFmtId="0" fontId="50" fillId="0" borderId="2" xfId="0" applyFont="1" applyFill="1" applyBorder="1" applyAlignment="1">
      <alignment horizontal="center" vertical="center" wrapText="1"/>
    </xf>
    <xf numFmtId="0" fontId="50" fillId="0" borderId="2" xfId="0" applyFont="1" applyFill="1" applyBorder="1" applyAlignment="1">
      <alignment horizontal="center" wrapText="1"/>
    </xf>
    <xf numFmtId="0" fontId="2" fillId="0" borderId="2" xfId="0" applyFont="1" applyFill="1" applyBorder="1" applyAlignment="1">
      <alignment horizontal="center" wrapText="1"/>
    </xf>
    <xf numFmtId="0" fontId="2" fillId="0" borderId="2" xfId="0" applyFont="1" applyFill="1" applyBorder="1" applyAlignment="1">
      <alignment horizontal="center" vertical="top" wrapText="1"/>
    </xf>
    <xf numFmtId="0" fontId="10" fillId="0" borderId="2" xfId="0" applyNumberFormat="1" applyFont="1" applyFill="1" applyBorder="1" applyAlignment="1">
      <alignment horizontal="center" vertical="center"/>
    </xf>
    <xf numFmtId="0" fontId="11" fillId="0" borderId="2" xfId="0" applyNumberFormat="1" applyFont="1" applyFill="1" applyBorder="1" applyAlignment="1">
      <alignment horizontal="center" vertical="center"/>
    </xf>
    <xf numFmtId="0" fontId="5" fillId="0" borderId="7"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177" fontId="6" fillId="3" borderId="2" xfId="0" applyNumberFormat="1" applyFont="1" applyFill="1" applyBorder="1" applyAlignment="1">
      <alignment horizontal="center" vertical="center"/>
    </xf>
    <xf numFmtId="0" fontId="5" fillId="3" borderId="2" xfId="0" applyFont="1" applyFill="1" applyBorder="1" applyAlignment="1">
      <alignment horizontal="center" vertical="center"/>
    </xf>
    <xf numFmtId="176" fontId="5" fillId="3" borderId="2" xfId="0" applyNumberFormat="1" applyFont="1" applyFill="1" applyBorder="1" applyAlignment="1">
      <alignment horizontal="center" vertical="center"/>
    </xf>
    <xf numFmtId="0" fontId="2" fillId="3" borderId="2"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177" fontId="2" fillId="0" borderId="0" xfId="0" applyNumberFormat="1" applyFont="1" applyFill="1" applyBorder="1" applyAlignment="1">
      <alignment horizontal="center" vertical="center"/>
    </xf>
    <xf numFmtId="0" fontId="7" fillId="0" borderId="0" xfId="0" applyFont="1" applyFill="1" applyBorder="1" applyAlignment="1">
      <alignment horizontal="center" vertical="center"/>
    </xf>
    <xf numFmtId="49" fontId="11" fillId="0" borderId="2" xfId="55" applyNumberFormat="1" applyFont="1" applyFill="1" applyBorder="1" applyAlignment="1">
      <alignment horizontal="center" vertical="center" wrapText="1"/>
    </xf>
    <xf numFmtId="0" fontId="11" fillId="0" borderId="2" xfId="55" applyFont="1" applyFill="1" applyBorder="1" applyAlignment="1">
      <alignment horizontal="center" vertical="center" wrapText="1"/>
    </xf>
    <xf numFmtId="0" fontId="11" fillId="0" borderId="4" xfId="55" applyFont="1" applyFill="1" applyBorder="1" applyAlignment="1">
      <alignment horizontal="center" vertical="center" wrapText="1"/>
    </xf>
    <xf numFmtId="177" fontId="51" fillId="0" borderId="2" xfId="58" applyNumberFormat="1" applyFont="1" applyFill="1" applyBorder="1" applyAlignment="1">
      <alignment horizontal="center" vertical="center" wrapText="1"/>
    </xf>
    <xf numFmtId="0" fontId="11" fillId="4" borderId="2" xfId="0" applyNumberFormat="1" applyFont="1" applyFill="1" applyBorder="1" applyAlignment="1">
      <alignment horizontal="left" vertical="center" wrapText="1"/>
    </xf>
    <xf numFmtId="0" fontId="11" fillId="4" borderId="2" xfId="0" applyNumberFormat="1" applyFont="1" applyFill="1" applyBorder="1" applyAlignment="1">
      <alignment horizontal="center" vertical="center" wrapText="1"/>
    </xf>
    <xf numFmtId="177" fontId="11" fillId="4" borderId="2" xfId="0" applyNumberFormat="1" applyFont="1" applyFill="1" applyBorder="1" applyAlignment="1" applyProtection="1">
      <alignment horizontal="center" vertical="center" wrapText="1"/>
    </xf>
    <xf numFmtId="176" fontId="11" fillId="4" borderId="2" xfId="0" applyNumberFormat="1" applyFont="1" applyFill="1" applyBorder="1" applyAlignment="1">
      <alignment horizontal="center" vertical="center"/>
    </xf>
    <xf numFmtId="177" fontId="11" fillId="4" borderId="2" xfId="55" applyNumberFormat="1" applyFont="1" applyFill="1" applyBorder="1" applyAlignment="1">
      <alignment horizontal="center" vertical="center" wrapText="1"/>
    </xf>
    <xf numFmtId="0" fontId="6" fillId="4" borderId="2" xfId="0" applyNumberFormat="1" applyFont="1" applyFill="1" applyBorder="1" applyAlignment="1">
      <alignment horizontal="left" vertical="center" wrapText="1"/>
    </xf>
    <xf numFmtId="0" fontId="6" fillId="4" borderId="2" xfId="0" applyNumberFormat="1" applyFont="1" applyFill="1" applyBorder="1" applyAlignment="1">
      <alignment horizontal="center" vertical="center" wrapText="1"/>
    </xf>
    <xf numFmtId="177" fontId="11" fillId="4" borderId="2" xfId="0" applyNumberFormat="1" applyFont="1" applyFill="1" applyBorder="1" applyAlignment="1">
      <alignment horizontal="center" vertical="center" wrapText="1"/>
    </xf>
    <xf numFmtId="176" fontId="11" fillId="4" borderId="2" xfId="0" applyNumberFormat="1" applyFont="1" applyFill="1" applyBorder="1" applyAlignment="1">
      <alignment horizontal="center" vertical="center" wrapText="1"/>
    </xf>
    <xf numFmtId="0" fontId="2" fillId="4" borderId="2" xfId="0" applyFont="1" applyFill="1" applyBorder="1" applyAlignment="1">
      <alignment horizontal="left" vertical="center"/>
    </xf>
    <xf numFmtId="0" fontId="2" fillId="4" borderId="2" xfId="0" applyFont="1" applyFill="1" applyBorder="1" applyAlignment="1">
      <alignment horizontal="center" vertical="center" wrapText="1"/>
    </xf>
    <xf numFmtId="0" fontId="2" fillId="4" borderId="2" xfId="0" applyFont="1" applyFill="1" applyBorder="1" applyAlignment="1" applyProtection="1">
      <alignment horizontal="center" vertical="center" wrapText="1"/>
    </xf>
    <xf numFmtId="0" fontId="6" fillId="4" borderId="2" xfId="0" applyFont="1" applyFill="1" applyBorder="1" applyAlignment="1" applyProtection="1">
      <alignment horizontal="center" vertical="center" wrapText="1"/>
    </xf>
    <xf numFmtId="0" fontId="5"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3" fillId="0" borderId="0" xfId="0" applyFont="1" applyFill="1" applyBorder="1" applyAlignment="1">
      <alignment vertical="center"/>
    </xf>
    <xf numFmtId="0" fontId="33" fillId="0" borderId="0" xfId="0" applyFont="1" applyFill="1" applyBorder="1" applyAlignment="1">
      <alignment vertical="center" wrapText="1"/>
    </xf>
    <xf numFmtId="0" fontId="24" fillId="5" borderId="0" xfId="0" applyFont="1" applyFill="1" applyBorder="1" applyAlignment="1">
      <alignment vertical="center" wrapText="1"/>
    </xf>
    <xf numFmtId="0" fontId="33" fillId="5" borderId="0" xfId="0" applyFont="1" applyFill="1" applyBorder="1" applyAlignment="1">
      <alignment vertical="center" wrapText="1"/>
    </xf>
    <xf numFmtId="0" fontId="24" fillId="0" borderId="0" xfId="0" applyFont="1" applyFill="1" applyBorder="1" applyAlignment="1">
      <alignment vertical="center" wrapText="1"/>
    </xf>
    <xf numFmtId="0" fontId="2" fillId="5" borderId="0" xfId="0" applyFont="1" applyFill="1" applyBorder="1" applyAlignment="1">
      <alignment vertical="center" wrapText="1"/>
    </xf>
    <xf numFmtId="0" fontId="52" fillId="0" borderId="0" xfId="56" applyFont="1" applyFill="1" applyBorder="1" applyAlignment="1"/>
    <xf numFmtId="0" fontId="53" fillId="0" borderId="0" xfId="56" applyFont="1" applyFill="1" applyBorder="1" applyAlignment="1"/>
    <xf numFmtId="0" fontId="33" fillId="3" borderId="0" xfId="0" applyFont="1" applyFill="1" applyBorder="1" applyAlignment="1">
      <alignment vertical="center" wrapText="1"/>
    </xf>
    <xf numFmtId="0" fontId="33" fillId="0" borderId="0" xfId="0" applyFont="1" applyFill="1" applyAlignment="1">
      <alignment vertical="center" wrapText="1"/>
    </xf>
    <xf numFmtId="176"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40" fillId="0" borderId="0" xfId="0" applyFont="1" applyFill="1" applyBorder="1" applyAlignment="1">
      <alignment horizontal="center" vertical="center"/>
    </xf>
    <xf numFmtId="176" fontId="40" fillId="0" borderId="0" xfId="0" applyNumberFormat="1" applyFont="1" applyFill="1" applyBorder="1" applyAlignment="1">
      <alignment horizontal="center" vertical="center"/>
    </xf>
    <xf numFmtId="0" fontId="40" fillId="0" borderId="0" xfId="0" applyNumberFormat="1" applyFont="1" applyFill="1" applyBorder="1" applyAlignment="1">
      <alignment horizontal="center" vertical="center"/>
    </xf>
    <xf numFmtId="49" fontId="11" fillId="0" borderId="5" xfId="55" applyNumberFormat="1" applyFont="1" applyFill="1" applyBorder="1" applyAlignment="1">
      <alignment horizontal="left" vertical="center" wrapText="1"/>
    </xf>
    <xf numFmtId="0" fontId="11" fillId="0" borderId="2" xfId="55" applyFont="1" applyFill="1" applyBorder="1" applyAlignment="1">
      <alignment horizontal="left" vertical="center" wrapText="1"/>
    </xf>
    <xf numFmtId="176" fontId="11" fillId="0" borderId="4" xfId="55" applyNumberFormat="1" applyFont="1" applyFill="1" applyBorder="1" applyAlignment="1">
      <alignment horizontal="center" vertical="center" wrapText="1"/>
    </xf>
    <xf numFmtId="0" fontId="11" fillId="0" borderId="4" xfId="55" applyNumberFormat="1" applyFont="1" applyFill="1" applyBorder="1" applyAlignment="1">
      <alignment horizontal="center" vertical="center" wrapText="1"/>
    </xf>
    <xf numFmtId="0" fontId="11" fillId="0" borderId="5" xfId="0" applyNumberFormat="1" applyFont="1" applyFill="1" applyBorder="1" applyAlignment="1">
      <alignment horizontal="left" vertical="center" wrapText="1"/>
    </xf>
    <xf numFmtId="0" fontId="2" fillId="0" borderId="2" xfId="0" applyNumberFormat="1" applyFont="1" applyFill="1" applyBorder="1" applyAlignment="1">
      <alignment horizontal="center" vertical="center" wrapText="1"/>
    </xf>
    <xf numFmtId="0" fontId="2" fillId="0" borderId="5" xfId="0" applyFont="1" applyFill="1" applyBorder="1" applyAlignment="1">
      <alignment horizontal="left" vertical="center"/>
    </xf>
    <xf numFmtId="177" fontId="2" fillId="0" borderId="2" xfId="0" applyNumberFormat="1" applyFont="1" applyFill="1" applyBorder="1" applyAlignment="1">
      <alignment horizontal="center" vertical="center"/>
    </xf>
    <xf numFmtId="0" fontId="2" fillId="0" borderId="2" xfId="0" applyNumberFormat="1" applyFont="1" applyFill="1" applyBorder="1" applyAlignment="1">
      <alignment horizontal="center" vertical="center"/>
    </xf>
    <xf numFmtId="177" fontId="31" fillId="0" borderId="2" xfId="55" applyNumberFormat="1" applyFont="1" applyFill="1" applyBorder="1" applyAlignment="1">
      <alignment horizontal="center" vertical="center" wrapText="1"/>
    </xf>
    <xf numFmtId="0" fontId="11" fillId="5" borderId="5" xfId="0" applyNumberFormat="1" applyFont="1" applyFill="1" applyBorder="1" applyAlignment="1">
      <alignment horizontal="left" vertical="center" wrapText="1"/>
    </xf>
    <xf numFmtId="0" fontId="11" fillId="5" borderId="2" xfId="0" applyNumberFormat="1" applyFont="1" applyFill="1" applyBorder="1" applyAlignment="1">
      <alignment horizontal="left" vertical="center" wrapText="1"/>
    </xf>
    <xf numFmtId="0" fontId="11" fillId="5" borderId="2" xfId="0" applyNumberFormat="1" applyFont="1" applyFill="1" applyBorder="1" applyAlignment="1">
      <alignment horizontal="center" vertical="center" wrapText="1"/>
    </xf>
    <xf numFmtId="177" fontId="11" fillId="5" borderId="2" xfId="0" applyNumberFormat="1" applyFont="1" applyFill="1" applyBorder="1" applyAlignment="1" applyProtection="1">
      <alignment horizontal="center" vertical="center" wrapText="1"/>
    </xf>
    <xf numFmtId="177" fontId="11" fillId="5" borderId="2" xfId="0" applyNumberFormat="1" applyFont="1" applyFill="1" applyBorder="1" applyAlignment="1">
      <alignment horizontal="center" vertical="center" wrapText="1"/>
    </xf>
    <xf numFmtId="176" fontId="11" fillId="5" borderId="2" xfId="0" applyNumberFormat="1" applyFont="1" applyFill="1" applyBorder="1" applyAlignment="1">
      <alignment horizontal="center" vertical="center"/>
    </xf>
    <xf numFmtId="0" fontId="11" fillId="5" borderId="2" xfId="0" applyNumberFormat="1" applyFont="1" applyFill="1" applyBorder="1" applyAlignment="1">
      <alignment horizontal="center" vertical="center"/>
    </xf>
    <xf numFmtId="0" fontId="54" fillId="5" borderId="0" xfId="0" applyFont="1" applyFill="1">
      <alignment vertical="center"/>
    </xf>
    <xf numFmtId="177" fontId="31" fillId="5" borderId="2" xfId="55" applyNumberFormat="1" applyFont="1" applyFill="1" applyBorder="1" applyAlignment="1">
      <alignment horizontal="center" vertical="center" wrapText="1"/>
    </xf>
    <xf numFmtId="177" fontId="30" fillId="5" borderId="2" xfId="55" applyNumberFormat="1" applyFont="1" applyFill="1" applyBorder="1" applyAlignment="1">
      <alignment horizontal="center" vertical="center" wrapText="1"/>
    </xf>
    <xf numFmtId="177" fontId="30" fillId="0" borderId="2" xfId="55" applyNumberFormat="1" applyFont="1" applyFill="1" applyBorder="1" applyAlignment="1">
      <alignment horizontal="center" vertical="center" wrapText="1"/>
    </xf>
    <xf numFmtId="0" fontId="11" fillId="5" borderId="5" xfId="0" applyNumberFormat="1" applyFont="1" applyFill="1" applyBorder="1" applyAlignment="1">
      <alignment horizontal="center" vertical="center" wrapText="1"/>
    </xf>
    <xf numFmtId="176" fontId="11" fillId="0" borderId="5" xfId="0" applyNumberFormat="1" applyFont="1" applyFill="1" applyBorder="1" applyAlignment="1">
      <alignment horizontal="left" vertical="center"/>
    </xf>
    <xf numFmtId="0" fontId="0" fillId="0" borderId="2" xfId="0" applyFont="1" applyFill="1" applyBorder="1" applyAlignment="1">
      <alignment horizontal="center" vertical="center"/>
    </xf>
    <xf numFmtId="0" fontId="2" fillId="5" borderId="2" xfId="0" applyFont="1" applyFill="1" applyBorder="1" applyAlignment="1" applyProtection="1">
      <alignment horizontal="center" vertical="center" wrapText="1"/>
    </xf>
    <xf numFmtId="0" fontId="11" fillId="5" borderId="2" xfId="0" applyFont="1" applyFill="1" applyBorder="1" applyAlignment="1">
      <alignment horizontal="left" vertical="center"/>
    </xf>
    <xf numFmtId="0" fontId="31" fillId="5" borderId="5" xfId="0" applyNumberFormat="1" applyFont="1" applyFill="1" applyBorder="1" applyAlignment="1">
      <alignment horizontal="left" vertical="center" wrapText="1"/>
    </xf>
    <xf numFmtId="0" fontId="31" fillId="5" borderId="2" xfId="0" applyFont="1" applyFill="1" applyBorder="1" applyAlignment="1">
      <alignment horizontal="left" vertical="center"/>
    </xf>
    <xf numFmtId="0" fontId="31" fillId="5" borderId="2" xfId="0" applyNumberFormat="1" applyFont="1" applyFill="1" applyBorder="1" applyAlignment="1">
      <alignment horizontal="center" vertical="center" wrapText="1"/>
    </xf>
    <xf numFmtId="177" fontId="11" fillId="5" borderId="2" xfId="55" applyNumberFormat="1" applyFont="1" applyFill="1" applyBorder="1" applyAlignment="1">
      <alignment horizontal="center" vertical="center" wrapText="1"/>
    </xf>
    <xf numFmtId="0" fontId="2" fillId="5" borderId="0" xfId="0" applyFont="1" applyFill="1" applyAlignment="1">
      <alignment vertical="center" wrapText="1"/>
    </xf>
    <xf numFmtId="177" fontId="55" fillId="0" borderId="2" xfId="55" applyNumberFormat="1" applyFont="1" applyFill="1" applyBorder="1" applyAlignment="1">
      <alignment horizontal="center" vertical="center" wrapText="1"/>
    </xf>
    <xf numFmtId="177" fontId="56" fillId="0" borderId="2" xfId="55" applyNumberFormat="1" applyFont="1" applyFill="1" applyBorder="1" applyAlignment="1">
      <alignment horizontal="center" vertical="center" wrapText="1"/>
    </xf>
    <xf numFmtId="179" fontId="2" fillId="5" borderId="2" xfId="49" applyNumberFormat="1" applyFont="1" applyFill="1" applyBorder="1" applyAlignment="1">
      <alignment horizontal="left" vertical="center" wrapText="1"/>
    </xf>
    <xf numFmtId="0" fontId="2" fillId="5" borderId="2" xfId="0" applyNumberFormat="1" applyFont="1" applyFill="1" applyBorder="1" applyAlignment="1" applyProtection="1">
      <alignment horizontal="left" vertical="center"/>
    </xf>
    <xf numFmtId="0" fontId="11" fillId="5" borderId="2" xfId="0" applyFont="1" applyFill="1" applyBorder="1" applyAlignment="1">
      <alignment horizontal="center" vertical="center"/>
    </xf>
    <xf numFmtId="177" fontId="55" fillId="5" borderId="2" xfId="55" applyNumberFormat="1" applyFont="1" applyFill="1" applyBorder="1" applyAlignment="1">
      <alignment horizontal="center" vertical="center" wrapText="1"/>
    </xf>
    <xf numFmtId="0" fontId="33" fillId="5" borderId="2" xfId="0" applyNumberFormat="1" applyFont="1" applyFill="1" applyBorder="1" applyAlignment="1" applyProtection="1">
      <alignment horizontal="left" vertical="center"/>
    </xf>
    <xf numFmtId="0" fontId="31" fillId="5" borderId="2" xfId="0" applyFont="1" applyFill="1" applyBorder="1" applyAlignment="1">
      <alignment horizontal="center" vertical="center"/>
    </xf>
    <xf numFmtId="177" fontId="31" fillId="5" borderId="2" xfId="0" applyNumberFormat="1" applyFont="1" applyFill="1" applyBorder="1" applyAlignment="1">
      <alignment horizontal="center" vertical="center" wrapText="1"/>
    </xf>
    <xf numFmtId="176" fontId="31" fillId="5" borderId="2" xfId="0" applyNumberFormat="1" applyFont="1" applyFill="1" applyBorder="1" applyAlignment="1">
      <alignment horizontal="center" vertical="center"/>
    </xf>
    <xf numFmtId="177" fontId="24" fillId="5" borderId="2" xfId="55" applyNumberFormat="1" applyFont="1" applyFill="1" applyBorder="1" applyAlignment="1">
      <alignment horizontal="center" vertical="center" wrapText="1"/>
    </xf>
    <xf numFmtId="0" fontId="31" fillId="5" borderId="5" xfId="0" applyNumberFormat="1" applyFont="1" applyFill="1" applyBorder="1" applyAlignment="1">
      <alignment horizontal="center" vertical="center" wrapText="1"/>
    </xf>
    <xf numFmtId="0" fontId="33" fillId="5" borderId="2" xfId="0" applyFont="1" applyFill="1" applyBorder="1" applyAlignment="1" applyProtection="1">
      <alignment horizontal="center" vertical="center" wrapText="1"/>
    </xf>
    <xf numFmtId="0" fontId="31" fillId="5" borderId="2" xfId="0" applyNumberFormat="1" applyFont="1" applyFill="1" applyBorder="1" applyAlignment="1">
      <alignment horizontal="center" vertical="center"/>
    </xf>
    <xf numFmtId="0" fontId="33" fillId="5" borderId="2" xfId="0" applyNumberFormat="1" applyFont="1" applyFill="1" applyBorder="1" applyAlignment="1" applyProtection="1">
      <alignment horizontal="center" vertical="center"/>
    </xf>
    <xf numFmtId="0" fontId="11" fillId="5" borderId="2" xfId="0" applyNumberFormat="1" applyFont="1" applyFill="1" applyBorder="1" applyAlignment="1">
      <alignment horizontal="left" vertical="center"/>
    </xf>
    <xf numFmtId="0" fontId="2" fillId="5" borderId="2" xfId="0" applyFont="1" applyFill="1" applyBorder="1" applyAlignment="1">
      <alignment horizontal="center" vertical="center" wrapText="1"/>
    </xf>
    <xf numFmtId="0" fontId="33" fillId="5" borderId="2" xfId="0" applyFont="1" applyFill="1" applyBorder="1" applyAlignment="1">
      <alignment horizontal="center" vertical="center" wrapText="1"/>
    </xf>
    <xf numFmtId="0" fontId="31" fillId="5" borderId="2" xfId="0" applyNumberFormat="1" applyFont="1" applyFill="1" applyBorder="1" applyAlignment="1">
      <alignment horizontal="left" vertical="center" wrapText="1"/>
    </xf>
    <xf numFmtId="0" fontId="24" fillId="5" borderId="2" xfId="0" applyFont="1" applyFill="1" applyBorder="1" applyAlignment="1">
      <alignment horizontal="center" vertical="center" wrapText="1"/>
    </xf>
    <xf numFmtId="0" fontId="57" fillId="0" borderId="2" xfId="0" applyNumberFormat="1" applyFont="1" applyFill="1" applyBorder="1" applyAlignment="1">
      <alignment horizontal="center" vertical="center" wrapText="1"/>
    </xf>
    <xf numFmtId="0" fontId="33" fillId="0" borderId="0" xfId="0" applyFont="1" applyFill="1" applyAlignment="1">
      <alignment horizontal="center" vertical="center" wrapText="1"/>
    </xf>
    <xf numFmtId="177" fontId="58" fillId="5" borderId="2" xfId="55" applyNumberFormat="1" applyFont="1" applyFill="1" applyBorder="1" applyAlignment="1">
      <alignment horizontal="center" vertical="center" wrapText="1"/>
    </xf>
    <xf numFmtId="177" fontId="59" fillId="0" borderId="2" xfId="57" applyNumberFormat="1" applyFont="1" applyFill="1" applyBorder="1" applyAlignment="1">
      <alignment horizontal="center" vertical="center"/>
    </xf>
    <xf numFmtId="176" fontId="11" fillId="2" borderId="5" xfId="0" applyNumberFormat="1" applyFont="1" applyFill="1" applyBorder="1" applyAlignment="1">
      <alignment horizontal="left" vertical="center"/>
    </xf>
    <xf numFmtId="176" fontId="11" fillId="2" borderId="2" xfId="0" applyNumberFormat="1" applyFont="1" applyFill="1" applyBorder="1" applyAlignment="1">
      <alignment horizontal="left" vertical="center" wrapText="1"/>
    </xf>
    <xf numFmtId="176" fontId="11" fillId="2" borderId="2" xfId="0" applyNumberFormat="1" applyFont="1" applyFill="1" applyBorder="1" applyAlignment="1">
      <alignment horizontal="center" vertical="center"/>
    </xf>
    <xf numFmtId="177" fontId="11" fillId="2" borderId="2" xfId="0" applyNumberFormat="1" applyFont="1" applyFill="1" applyBorder="1" applyAlignment="1">
      <alignment horizontal="center" vertical="center"/>
    </xf>
    <xf numFmtId="0" fontId="11" fillId="2" borderId="2"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11" fillId="3" borderId="5" xfId="0" applyNumberFormat="1" applyFont="1" applyFill="1" applyBorder="1" applyAlignment="1">
      <alignment horizontal="left" vertical="center" wrapText="1"/>
    </xf>
    <xf numFmtId="0" fontId="11" fillId="3" borderId="2" xfId="0" applyNumberFormat="1" applyFont="1" applyFill="1" applyBorder="1" applyAlignment="1">
      <alignment horizontal="left" vertical="center" wrapText="1"/>
    </xf>
    <xf numFmtId="0" fontId="11" fillId="3" borderId="2" xfId="0" applyNumberFormat="1" applyFont="1" applyFill="1" applyBorder="1" applyAlignment="1">
      <alignment horizontal="center" vertical="center" wrapText="1"/>
    </xf>
    <xf numFmtId="177" fontId="11" fillId="3" borderId="2" xfId="0" applyNumberFormat="1" applyFont="1" applyFill="1" applyBorder="1" applyAlignment="1">
      <alignment horizontal="center" vertical="center" wrapText="1"/>
    </xf>
    <xf numFmtId="177" fontId="31" fillId="3" borderId="2" xfId="55" applyNumberFormat="1" applyFont="1" applyFill="1" applyBorder="1" applyAlignment="1">
      <alignment horizontal="center" vertical="center" wrapText="1"/>
    </xf>
    <xf numFmtId="0" fontId="33" fillId="3" borderId="0" xfId="0" applyFont="1" applyFill="1" applyAlignment="1">
      <alignment horizontal="center" vertical="center" wrapText="1"/>
    </xf>
    <xf numFmtId="0" fontId="2" fillId="0" borderId="2" xfId="0" applyNumberFormat="1" applyFont="1" applyFill="1" applyBorder="1" applyAlignment="1">
      <alignment horizontal="left" vertical="center" wrapText="1"/>
    </xf>
    <xf numFmtId="0" fontId="11" fillId="0" borderId="5" xfId="0" applyNumberFormat="1" applyFont="1" applyFill="1" applyBorder="1" applyAlignment="1">
      <alignment horizontal="left" vertical="center"/>
    </xf>
    <xf numFmtId="0" fontId="2" fillId="0" borderId="0" xfId="0" applyFont="1" applyFill="1" applyAlignment="1">
      <alignment horizontal="center" vertical="center" wrapText="1"/>
    </xf>
    <xf numFmtId="0" fontId="6" fillId="0" borderId="5" xfId="0" applyNumberFormat="1" applyFont="1" applyFill="1" applyBorder="1" applyAlignment="1">
      <alignment horizontal="left" vertical="center" wrapText="1"/>
    </xf>
    <xf numFmtId="176" fontId="11" fillId="5" borderId="2" xfId="0" applyNumberFormat="1" applyFont="1" applyFill="1" applyBorder="1" applyAlignment="1">
      <alignment horizontal="center" vertical="center" wrapText="1"/>
    </xf>
    <xf numFmtId="0" fontId="2" fillId="3" borderId="2" xfId="0" applyFont="1" applyFill="1" applyBorder="1" applyAlignment="1" applyProtection="1">
      <alignment horizontal="center" vertical="center" wrapText="1"/>
    </xf>
    <xf numFmtId="0" fontId="33" fillId="5" borderId="0" xfId="0" applyFont="1" applyFill="1" applyAlignment="1">
      <alignment horizontal="center" vertical="center" wrapText="1"/>
    </xf>
    <xf numFmtId="0" fontId="2" fillId="2" borderId="5" xfId="0" applyFont="1" applyFill="1" applyBorder="1" applyAlignment="1">
      <alignment horizontal="left" vertical="center"/>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176"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177" fontId="2" fillId="2" borderId="2" xfId="0" applyNumberFormat="1" applyFont="1" applyFill="1" applyBorder="1" applyAlignment="1">
      <alignment horizontal="center" vertical="center"/>
    </xf>
    <xf numFmtId="0" fontId="60" fillId="5" borderId="0" xfId="0" applyFont="1" applyFill="1" applyAlignment="1">
      <alignment vertical="center"/>
    </xf>
    <xf numFmtId="0" fontId="60" fillId="0" borderId="0" xfId="0" applyFont="1" applyFill="1" applyAlignment="1">
      <alignment vertical="center"/>
    </xf>
    <xf numFmtId="0" fontId="15" fillId="5" borderId="0" xfId="0" applyFont="1" applyFill="1" applyAlignment="1">
      <alignment horizontal="center" vertical="center"/>
    </xf>
    <xf numFmtId="0" fontId="15" fillId="2" borderId="0" xfId="0" applyFont="1" applyFill="1" applyAlignment="1">
      <alignment horizontal="center" vertical="center"/>
    </xf>
    <xf numFmtId="0" fontId="15" fillId="0" borderId="0" xfId="0" applyFont="1" applyFill="1" applyAlignment="1">
      <alignment horizontal="center" vertical="center"/>
    </xf>
    <xf numFmtId="0" fontId="38" fillId="5" borderId="0" xfId="0" applyFont="1" applyFill="1" applyAlignment="1">
      <alignment horizontal="center" vertical="center"/>
    </xf>
    <xf numFmtId="0" fontId="38" fillId="2" borderId="0" xfId="0" applyFont="1" applyFill="1" applyAlignment="1">
      <alignment horizontal="center" vertical="center"/>
    </xf>
    <xf numFmtId="0" fontId="38" fillId="0" borderId="0" xfId="0" applyFont="1" applyFill="1" applyAlignment="1">
      <alignment horizontal="center" vertical="center"/>
    </xf>
    <xf numFmtId="0" fontId="60" fillId="0" borderId="0" xfId="0" applyFont="1" applyFill="1" applyAlignment="1">
      <alignment horizontal="center" vertical="center"/>
    </xf>
    <xf numFmtId="0" fontId="61" fillId="0" borderId="0" xfId="0" applyFont="1" applyFill="1" applyAlignment="1">
      <alignment vertical="center"/>
    </xf>
    <xf numFmtId="0" fontId="62" fillId="0" borderId="0" xfId="0" applyFont="1" applyFill="1" applyAlignment="1">
      <alignment vertical="center"/>
    </xf>
    <xf numFmtId="0" fontId="60" fillId="0" borderId="0" xfId="0" applyFont="1" applyFill="1" applyAlignment="1">
      <alignment vertical="center" wrapText="1"/>
    </xf>
    <xf numFmtId="0" fontId="63" fillId="0" borderId="2" xfId="0" applyNumberFormat="1" applyFont="1" applyFill="1" applyBorder="1" applyAlignment="1">
      <alignment horizontal="left" vertical="center" wrapText="1"/>
    </xf>
    <xf numFmtId="0" fontId="64" fillId="0" borderId="2" xfId="0" applyNumberFormat="1" applyFont="1" applyFill="1" applyBorder="1" applyAlignment="1">
      <alignment horizontal="left" vertical="center" wrapText="1"/>
    </xf>
    <xf numFmtId="0" fontId="63" fillId="0" borderId="5" xfId="0" applyNumberFormat="1" applyFont="1" applyFill="1" applyBorder="1" applyAlignment="1">
      <alignment horizontal="left" vertical="center" wrapText="1"/>
    </xf>
    <xf numFmtId="0" fontId="64" fillId="0" borderId="5" xfId="0" applyNumberFormat="1" applyFont="1" applyFill="1" applyBorder="1" applyAlignment="1">
      <alignment horizontal="left" vertical="center" wrapText="1"/>
    </xf>
    <xf numFmtId="0" fontId="60" fillId="0" borderId="0" xfId="0" applyNumberFormat="1" applyFont="1" applyFill="1" applyBorder="1" applyAlignment="1"/>
    <xf numFmtId="0" fontId="15" fillId="0" borderId="0" xfId="0" applyNumberFormat="1" applyFont="1" applyFill="1" applyBorder="1" applyAlignment="1"/>
    <xf numFmtId="0" fontId="15" fillId="3" borderId="0" xfId="0" applyNumberFormat="1" applyFont="1" applyFill="1" applyBorder="1" applyAlignment="1"/>
    <xf numFmtId="0" fontId="0" fillId="0" borderId="0" xfId="0" applyNumberFormat="1" applyFont="1" applyFill="1" applyBorder="1" applyAlignment="1">
      <alignment vertical="center"/>
    </xf>
    <xf numFmtId="0" fontId="60" fillId="0" borderId="0" xfId="0" applyNumberFormat="1" applyFont="1" applyFill="1" applyBorder="1" applyAlignment="1" applyProtection="1">
      <alignment horizontal="center"/>
    </xf>
    <xf numFmtId="0" fontId="15" fillId="0" borderId="0" xfId="0" applyNumberFormat="1" applyFont="1" applyFill="1" applyBorder="1" applyAlignment="1" applyProtection="1">
      <alignment horizontal="left"/>
    </xf>
    <xf numFmtId="0" fontId="65" fillId="0" borderId="0" xfId="0" applyNumberFormat="1" applyFont="1" applyFill="1" applyBorder="1" applyAlignment="1" applyProtection="1"/>
    <xf numFmtId="0" fontId="15" fillId="0" borderId="0" xfId="0" applyNumberFormat="1" applyFont="1" applyFill="1" applyBorder="1" applyAlignment="1" applyProtection="1"/>
    <xf numFmtId="0" fontId="60" fillId="3" borderId="0" xfId="0" applyNumberFormat="1" applyFont="1" applyFill="1" applyBorder="1" applyAlignment="1" applyProtection="1">
      <alignment horizontal="center"/>
    </xf>
    <xf numFmtId="177" fontId="60" fillId="0" borderId="0" xfId="0" applyNumberFormat="1" applyFont="1" applyFill="1" applyBorder="1" applyAlignment="1" applyProtection="1">
      <alignment horizontal="left"/>
    </xf>
    <xf numFmtId="176" fontId="60" fillId="0" borderId="0" xfId="0" applyNumberFormat="1" applyFont="1" applyFill="1" applyBorder="1" applyAlignment="1" applyProtection="1">
      <alignment horizontal="left"/>
      <protection locked="0"/>
    </xf>
    <xf numFmtId="176" fontId="60" fillId="0" borderId="0" xfId="0" applyNumberFormat="1" applyFont="1" applyFill="1" applyBorder="1" applyAlignment="1" applyProtection="1">
      <alignment horizontal="left"/>
    </xf>
    <xf numFmtId="0" fontId="66" fillId="0" borderId="0" xfId="0" applyNumberFormat="1" applyFont="1" applyFill="1" applyBorder="1" applyAlignment="1" applyProtection="1">
      <alignment horizontal="center"/>
    </xf>
    <xf numFmtId="0" fontId="67"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left" vertical="center"/>
    </xf>
    <xf numFmtId="0" fontId="68" fillId="0" borderId="0" xfId="0" applyNumberFormat="1" applyFont="1" applyFill="1" applyBorder="1" applyAlignment="1" applyProtection="1">
      <alignment horizontal="center" vertical="center"/>
    </xf>
    <xf numFmtId="0" fontId="15" fillId="0" borderId="0" xfId="0" applyNumberFormat="1" applyFont="1" applyFill="1" applyBorder="1" applyAlignment="1" applyProtection="1">
      <alignment horizontal="center" vertical="center"/>
    </xf>
    <xf numFmtId="177" fontId="67" fillId="0" borderId="0" xfId="0" applyNumberFormat="1" applyFont="1" applyFill="1" applyBorder="1" applyAlignment="1" applyProtection="1">
      <alignment horizontal="left" vertical="center"/>
    </xf>
    <xf numFmtId="176" fontId="67" fillId="0" borderId="0" xfId="0" applyNumberFormat="1" applyFont="1" applyFill="1" applyBorder="1" applyAlignment="1" applyProtection="1">
      <alignment horizontal="left" vertical="center"/>
      <protection locked="0"/>
    </xf>
    <xf numFmtId="176" fontId="67" fillId="0" borderId="0" xfId="0" applyNumberFormat="1" applyFont="1" applyFill="1" applyBorder="1" applyAlignment="1" applyProtection="1">
      <alignment horizontal="left" vertical="center"/>
    </xf>
    <xf numFmtId="0" fontId="60" fillId="0" borderId="0" xfId="0" applyNumberFormat="1" applyFont="1" applyFill="1" applyBorder="1" applyAlignment="1" applyProtection="1">
      <alignment horizontal="left" vertical="center"/>
    </xf>
    <xf numFmtId="0" fontId="60" fillId="0" borderId="0" xfId="0" applyNumberFormat="1" applyFont="1" applyFill="1" applyBorder="1" applyAlignment="1" applyProtection="1">
      <alignment horizontal="center" vertical="center"/>
    </xf>
    <xf numFmtId="177" fontId="60" fillId="0" borderId="0" xfId="0" applyNumberFormat="1" applyFont="1" applyFill="1" applyBorder="1" applyAlignment="1" applyProtection="1">
      <alignment horizontal="left" vertical="center"/>
    </xf>
    <xf numFmtId="176" fontId="60" fillId="0" borderId="0" xfId="0" applyNumberFormat="1" applyFont="1" applyFill="1" applyBorder="1" applyAlignment="1" applyProtection="1">
      <alignment horizontal="left" vertical="center"/>
      <protection locked="0"/>
    </xf>
    <xf numFmtId="176" fontId="60" fillId="0" borderId="0" xfId="0" applyNumberFormat="1" applyFont="1" applyFill="1" applyBorder="1" applyAlignment="1" applyProtection="1">
      <alignment horizontal="left" vertical="center"/>
    </xf>
    <xf numFmtId="0" fontId="15" fillId="0" borderId="20" xfId="0" applyNumberFormat="1" applyFont="1" applyFill="1" applyBorder="1" applyAlignment="1" applyProtection="1">
      <alignment horizontal="center" vertical="center" wrapText="1"/>
    </xf>
    <xf numFmtId="0" fontId="15" fillId="0" borderId="21" xfId="0" applyNumberFormat="1" applyFont="1" applyFill="1" applyBorder="1" applyAlignment="1" applyProtection="1">
      <alignment horizontal="center" vertical="center" wrapText="1"/>
    </xf>
    <xf numFmtId="0" fontId="69" fillId="0" borderId="21" xfId="0" applyNumberFormat="1"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15" fillId="0" borderId="21" xfId="0" applyNumberFormat="1" applyFont="1" applyFill="1" applyBorder="1" applyAlignment="1" applyProtection="1">
      <alignment horizontal="center" vertical="center"/>
    </xf>
    <xf numFmtId="177" fontId="15" fillId="0" borderId="21" xfId="0" applyNumberFormat="1" applyFont="1" applyFill="1" applyBorder="1" applyAlignment="1" applyProtection="1">
      <alignment horizontal="left" vertical="center" wrapText="1"/>
    </xf>
    <xf numFmtId="0" fontId="15" fillId="0" borderId="21" xfId="0" applyNumberFormat="1" applyFont="1" applyFill="1" applyBorder="1" applyAlignment="1" applyProtection="1">
      <alignment horizontal="center" vertical="center"/>
      <protection locked="0"/>
    </xf>
    <xf numFmtId="176" fontId="15" fillId="0" borderId="21" xfId="0" applyNumberFormat="1" applyFont="1" applyFill="1" applyBorder="1" applyAlignment="1" applyProtection="1">
      <alignment horizontal="left" vertical="center" wrapText="1"/>
    </xf>
    <xf numFmtId="0" fontId="15" fillId="0" borderId="6" xfId="0" applyNumberFormat="1" applyFont="1" applyFill="1" applyBorder="1" applyAlignment="1" applyProtection="1">
      <alignment horizontal="center" vertical="center" wrapText="1"/>
    </xf>
    <xf numFmtId="0" fontId="15" fillId="0" borderId="2" xfId="0" applyNumberFormat="1" applyFont="1" applyFill="1" applyBorder="1" applyAlignment="1" applyProtection="1">
      <alignment horizontal="center" vertical="center" wrapText="1"/>
    </xf>
    <xf numFmtId="0" fontId="69" fillId="0" borderId="2" xfId="0" applyNumberFormat="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15" fillId="3" borderId="2" xfId="0" applyNumberFormat="1" applyFont="1" applyFill="1" applyBorder="1" applyAlignment="1" applyProtection="1">
      <alignment horizontal="center" vertical="center" wrapText="1"/>
    </xf>
    <xf numFmtId="177" fontId="15" fillId="0" borderId="2" xfId="0" applyNumberFormat="1" applyFont="1" applyFill="1" applyBorder="1" applyAlignment="1" applyProtection="1">
      <alignment horizontal="left" vertical="center" wrapText="1"/>
    </xf>
    <xf numFmtId="0" fontId="15" fillId="3" borderId="2" xfId="0" applyNumberFormat="1" applyFont="1" applyFill="1" applyBorder="1" applyAlignment="1" applyProtection="1">
      <alignment horizontal="center" vertical="center" wrapText="1"/>
      <protection locked="0"/>
    </xf>
    <xf numFmtId="176" fontId="15" fillId="0" borderId="2" xfId="0" applyNumberFormat="1" applyFont="1" applyFill="1" applyBorder="1" applyAlignment="1" applyProtection="1">
      <alignment horizontal="left" vertical="center" wrapText="1"/>
    </xf>
    <xf numFmtId="0" fontId="57" fillId="0" borderId="6" xfId="0" applyNumberFormat="1" applyFont="1" applyFill="1" applyBorder="1" applyAlignment="1" applyProtection="1">
      <alignment horizontal="center" vertical="center" wrapText="1"/>
    </xf>
    <xf numFmtId="0" fontId="70" fillId="0" borderId="2" xfId="0" applyNumberFormat="1" applyFont="1" applyFill="1" applyBorder="1" applyAlignment="1" applyProtection="1">
      <alignment horizontal="left" vertical="center" wrapText="1"/>
    </xf>
    <xf numFmtId="0" fontId="70" fillId="0" borderId="2" xfId="0" applyNumberFormat="1" applyFont="1" applyFill="1" applyBorder="1" applyAlignment="1" applyProtection="1">
      <alignment horizontal="center" vertical="center" wrapText="1"/>
    </xf>
    <xf numFmtId="176" fontId="70" fillId="0" borderId="2" xfId="0" applyNumberFormat="1" applyFont="1" applyFill="1" applyBorder="1" applyAlignment="1" applyProtection="1">
      <alignment horizontal="center" vertical="center" wrapText="1"/>
    </xf>
    <xf numFmtId="177" fontId="15" fillId="3" borderId="2" xfId="0" applyNumberFormat="1" applyFont="1" applyFill="1" applyBorder="1" applyAlignment="1" applyProtection="1">
      <alignment horizontal="center" vertical="center" wrapText="1"/>
    </xf>
    <xf numFmtId="176" fontId="15" fillId="3" borderId="4" xfId="0" applyNumberFormat="1" applyFont="1" applyFill="1" applyBorder="1" applyAlignment="1" applyProtection="1">
      <alignment horizontal="center" vertical="center" wrapText="1"/>
      <protection locked="0"/>
    </xf>
    <xf numFmtId="176" fontId="15" fillId="3" borderId="4" xfId="0" applyNumberFormat="1" applyFont="1" applyFill="1" applyBorder="1" applyAlignment="1" applyProtection="1">
      <alignment horizontal="center" vertical="center" wrapText="1"/>
    </xf>
    <xf numFmtId="176" fontId="70" fillId="0" borderId="2" xfId="0" applyNumberFormat="1" applyFont="1" applyFill="1" applyBorder="1" applyAlignment="1" applyProtection="1">
      <alignment horizontal="left" vertical="center" wrapText="1"/>
    </xf>
    <xf numFmtId="177" fontId="70" fillId="0" borderId="2" xfId="0" applyNumberFormat="1" applyFont="1" applyFill="1" applyBorder="1" applyAlignment="1" applyProtection="1">
      <alignment horizontal="center" vertical="center" wrapText="1"/>
    </xf>
    <xf numFmtId="176" fontId="70" fillId="0" borderId="4" xfId="0" applyNumberFormat="1" applyFont="1" applyFill="1" applyBorder="1" applyAlignment="1" applyProtection="1">
      <alignment horizontal="center" vertical="center" wrapText="1"/>
      <protection locked="0"/>
    </xf>
    <xf numFmtId="176" fontId="71" fillId="0" borderId="6" xfId="0" applyNumberFormat="1" applyFont="1" applyFill="1" applyBorder="1" applyAlignment="1" applyProtection="1">
      <alignment horizontal="left" vertical="center" wrapText="1"/>
    </xf>
    <xf numFmtId="0" fontId="71" fillId="0" borderId="2" xfId="0" applyNumberFormat="1" applyFont="1" applyFill="1" applyBorder="1" applyAlignment="1" applyProtection="1">
      <alignment horizontal="left" vertical="top" wrapText="1"/>
    </xf>
    <xf numFmtId="0" fontId="72" fillId="0" borderId="2" xfId="0" applyNumberFormat="1" applyFont="1" applyFill="1" applyBorder="1" applyAlignment="1" applyProtection="1">
      <alignment horizontal="center" vertical="top" wrapText="1"/>
    </xf>
    <xf numFmtId="178" fontId="72" fillId="0" borderId="2" xfId="0" applyNumberFormat="1" applyFont="1" applyFill="1" applyBorder="1" applyAlignment="1" applyProtection="1">
      <alignment horizontal="right" vertical="center" wrapText="1"/>
    </xf>
    <xf numFmtId="0" fontId="72" fillId="0" borderId="6" xfId="0" applyNumberFormat="1" applyFont="1" applyFill="1" applyBorder="1" applyAlignment="1" applyProtection="1">
      <alignment horizontal="left" vertical="top" wrapText="1"/>
    </xf>
    <xf numFmtId="0" fontId="72" fillId="0" borderId="2" xfId="0" applyNumberFormat="1" applyFont="1" applyFill="1" applyBorder="1" applyAlignment="1" applyProtection="1">
      <alignment horizontal="left" vertical="top" wrapText="1"/>
    </xf>
    <xf numFmtId="0" fontId="72" fillId="0" borderId="2" xfId="0" applyNumberFormat="1" applyFont="1" applyFill="1" applyBorder="1" applyAlignment="1" applyProtection="1">
      <alignment horizontal="center" vertical="center" wrapText="1"/>
    </xf>
    <xf numFmtId="176" fontId="72" fillId="0" borderId="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center" vertical="center" wrapText="1"/>
    </xf>
    <xf numFmtId="178" fontId="72" fillId="0" borderId="2" xfId="0" applyNumberFormat="1" applyFont="1" applyFill="1" applyBorder="1" applyAlignment="1" applyProtection="1">
      <alignment horizontal="center" vertical="center" wrapText="1"/>
    </xf>
    <xf numFmtId="0" fontId="72" fillId="0" borderId="2" xfId="0" applyNumberFormat="1" applyFont="1" applyFill="1" applyBorder="1" applyAlignment="1" applyProtection="1">
      <alignment horizontal="left" vertical="center" wrapText="1"/>
    </xf>
    <xf numFmtId="0" fontId="73" fillId="0" borderId="2" xfId="0" applyNumberFormat="1" applyFont="1" applyFill="1" applyBorder="1" applyAlignment="1" applyProtection="1">
      <alignment horizontal="center" vertical="top" wrapText="1"/>
    </xf>
    <xf numFmtId="180" fontId="72" fillId="0" borderId="2" xfId="0" applyNumberFormat="1" applyFont="1" applyFill="1" applyBorder="1" applyAlignment="1" applyProtection="1">
      <alignment horizontal="center" vertical="center" wrapText="1"/>
    </xf>
    <xf numFmtId="0" fontId="73" fillId="0" borderId="2" xfId="0" applyNumberFormat="1" applyFont="1" applyFill="1" applyBorder="1" applyAlignment="1" applyProtection="1">
      <alignment horizontal="left" vertical="center" wrapText="1"/>
    </xf>
    <xf numFmtId="177" fontId="72" fillId="0" borderId="2" xfId="0" applyNumberFormat="1" applyFont="1" applyFill="1" applyBorder="1" applyAlignment="1" applyProtection="1">
      <alignment horizontal="center" vertical="center" wrapText="1"/>
    </xf>
    <xf numFmtId="0" fontId="71" fillId="0" borderId="2" xfId="0" applyNumberFormat="1" applyFont="1" applyFill="1" applyBorder="1" applyAlignment="1" applyProtection="1">
      <alignment horizontal="left" vertical="center" wrapText="1"/>
    </xf>
    <xf numFmtId="0" fontId="72" fillId="0" borderId="6" xfId="0" applyNumberFormat="1" applyFont="1" applyFill="1" applyBorder="1" applyAlignment="1" applyProtection="1">
      <alignment horizontal="left" vertical="center" wrapText="1"/>
    </xf>
    <xf numFmtId="0" fontId="73" fillId="0" borderId="6" xfId="0" applyNumberFormat="1" applyFont="1" applyFill="1" applyBorder="1" applyAlignment="1" applyProtection="1">
      <alignment horizontal="left" vertical="center" wrapText="1"/>
    </xf>
    <xf numFmtId="0" fontId="38" fillId="0" borderId="2" xfId="0" applyNumberFormat="1" applyFont="1" applyFill="1" applyBorder="1" applyAlignment="1" applyProtection="1">
      <alignment horizontal="left" vertical="top" wrapText="1"/>
    </xf>
    <xf numFmtId="0" fontId="38" fillId="0" borderId="2" xfId="0" applyNumberFormat="1" applyFont="1" applyFill="1" applyBorder="1" applyAlignment="1" applyProtection="1">
      <alignment horizontal="left" vertical="center" wrapText="1"/>
    </xf>
    <xf numFmtId="0" fontId="73" fillId="0" borderId="2" xfId="0" applyNumberFormat="1" applyFont="1" applyFill="1" applyBorder="1" applyAlignment="1" applyProtection="1">
      <alignment horizontal="left" vertical="top" wrapText="1"/>
    </xf>
    <xf numFmtId="0" fontId="73" fillId="0" borderId="6" xfId="0" applyNumberFormat="1" applyFont="1" applyFill="1" applyBorder="1" applyAlignment="1" applyProtection="1">
      <alignment horizontal="left" vertical="top" wrapText="1"/>
    </xf>
    <xf numFmtId="0" fontId="74" fillId="0" borderId="2" xfId="0" applyFont="1" applyBorder="1" applyAlignment="1" applyProtection="1">
      <alignment horizontal="center" vertical="center"/>
    </xf>
    <xf numFmtId="0" fontId="75" fillId="0" borderId="22" xfId="0" applyNumberFormat="1" applyFont="1" applyFill="1" applyBorder="1" applyAlignment="1" applyProtection="1">
      <alignment horizontal="center"/>
    </xf>
    <xf numFmtId="0" fontId="75" fillId="0" borderId="23" xfId="0" applyNumberFormat="1" applyFont="1" applyFill="1" applyBorder="1" applyAlignment="1" applyProtection="1">
      <alignment horizontal="center"/>
    </xf>
    <xf numFmtId="0" fontId="65" fillId="0" borderId="23" xfId="0" applyNumberFormat="1" applyFont="1" applyFill="1" applyBorder="1" applyAlignment="1" applyProtection="1"/>
    <xf numFmtId="0" fontId="15" fillId="0" borderId="23" xfId="0" applyNumberFormat="1" applyFont="1" applyFill="1" applyBorder="1" applyAlignment="1" applyProtection="1"/>
    <xf numFmtId="0" fontId="60" fillId="3" borderId="23" xfId="0" applyNumberFormat="1" applyFont="1" applyFill="1" applyBorder="1" applyAlignment="1" applyProtection="1">
      <alignment horizontal="center"/>
    </xf>
    <xf numFmtId="177" fontId="75" fillId="0" borderId="23" xfId="0" applyNumberFormat="1" applyFont="1" applyFill="1" applyBorder="1" applyAlignment="1" applyProtection="1">
      <alignment horizontal="center"/>
    </xf>
    <xf numFmtId="176" fontId="75" fillId="0" borderId="23" xfId="0" applyNumberFormat="1" applyFont="1" applyFill="1" applyBorder="1" applyAlignment="1" applyProtection="1">
      <alignment horizontal="center"/>
      <protection locked="0"/>
    </xf>
    <xf numFmtId="176" fontId="75" fillId="0" borderId="23" xfId="0" applyNumberFormat="1" applyFont="1" applyFill="1" applyBorder="1" applyAlignment="1" applyProtection="1">
      <alignment horizontal="center"/>
    </xf>
    <xf numFmtId="0" fontId="66" fillId="0" borderId="0" xfId="0" applyNumberFormat="1" applyFont="1" applyFill="1" applyBorder="1" applyAlignment="1" applyProtection="1">
      <alignment horizontal="center" vertical="center"/>
    </xf>
    <xf numFmtId="0" fontId="66" fillId="0" borderId="24" xfId="0" applyNumberFormat="1" applyFont="1" applyFill="1" applyBorder="1" applyAlignment="1" applyProtection="1">
      <alignment horizontal="center" vertical="center" wrapText="1"/>
    </xf>
    <xf numFmtId="0" fontId="66" fillId="0" borderId="25" xfId="0" applyNumberFormat="1" applyFont="1" applyFill="1" applyBorder="1" applyAlignment="1" applyProtection="1">
      <alignment horizontal="center" vertical="center" wrapText="1"/>
    </xf>
    <xf numFmtId="0" fontId="66" fillId="3" borderId="25" xfId="0" applyNumberFormat="1" applyFont="1" applyFill="1" applyBorder="1" applyAlignment="1" applyProtection="1">
      <alignment horizontal="center" vertical="center" wrapText="1"/>
    </xf>
    <xf numFmtId="0" fontId="18" fillId="0" borderId="25" xfId="0" applyNumberFormat="1" applyFont="1" applyFill="1" applyBorder="1" applyAlignment="1" applyProtection="1">
      <alignment horizontal="center" vertical="center" wrapText="1"/>
    </xf>
    <xf numFmtId="0" fontId="66" fillId="0" borderId="26" xfId="0" applyNumberFormat="1" applyFont="1" applyFill="1" applyBorder="1" applyAlignment="1" applyProtection="1">
      <alignment horizontal="center"/>
    </xf>
    <xf numFmtId="0" fontId="0" fillId="0" borderId="0" xfId="0" applyFont="1" applyAlignment="1">
      <alignment horizontal="left" vertical="top" wrapText="1"/>
    </xf>
    <xf numFmtId="0" fontId="0" fillId="0" borderId="0" xfId="0" applyAlignment="1">
      <alignment horizontal="left" vertical="top"/>
    </xf>
    <xf numFmtId="0" fontId="65" fillId="0" borderId="0" xfId="0" applyFont="1" applyFill="1" applyBorder="1" applyAlignment="1">
      <alignment vertical="center"/>
    </xf>
    <xf numFmtId="0" fontId="76" fillId="0" borderId="0" xfId="0" applyFont="1" applyFill="1" applyBorder="1" applyAlignment="1">
      <alignment horizontal="center" vertical="center" wrapText="1"/>
    </xf>
    <xf numFmtId="0" fontId="77" fillId="0" borderId="0" xfId="0" applyFont="1" applyFill="1" applyBorder="1" applyAlignment="1">
      <alignment horizontal="center" vertical="center"/>
    </xf>
    <xf numFmtId="177" fontId="78" fillId="0" borderId="0" xfId="0" applyNumberFormat="1" applyFont="1" applyFill="1" applyAlignment="1">
      <alignment horizontal="center" vertical="center"/>
    </xf>
    <xf numFmtId="0" fontId="79" fillId="0" borderId="0" xfId="0" applyFont="1" applyFill="1" applyBorder="1" applyAlignment="1">
      <alignment horizontal="left" vertical="center"/>
    </xf>
    <xf numFmtId="0" fontId="80" fillId="0" borderId="0" xfId="0" applyFont="1" applyFill="1" applyBorder="1" applyAlignment="1">
      <alignment horizontal="left" vertical="center"/>
    </xf>
    <xf numFmtId="0" fontId="26" fillId="0" borderId="0" xfId="0" applyFont="1" applyFill="1" applyBorder="1" applyAlignment="1">
      <alignment horizontal="left" vertical="center"/>
    </xf>
    <xf numFmtId="0" fontId="80" fillId="0" borderId="0" xfId="0" applyFont="1" applyFill="1" applyBorder="1" applyAlignment="1">
      <alignment horizontal="center" vertical="center"/>
    </xf>
    <xf numFmtId="0" fontId="79" fillId="0" borderId="0" xfId="0" applyFont="1" applyFill="1" applyAlignment="1">
      <alignment horizontal="center" vertical="center"/>
    </xf>
  </cellXfs>
  <cellStyles count="6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百分比 4" xfId="50"/>
    <cellStyle name="常规 422" xfId="51"/>
    <cellStyle name="常规 2 2" xfId="52"/>
    <cellStyle name="常规 5" xfId="53"/>
    <cellStyle name="常规 18" xfId="54"/>
    <cellStyle name="常规 13 2" xfId="55"/>
    <cellStyle name="常规_0#变更表格（A50-A58）" xfId="56"/>
    <cellStyle name="常规 2 7" xfId="57"/>
    <cellStyle name="常规 3" xfId="58"/>
    <cellStyle name="常规 3 2" xfId="59"/>
    <cellStyle name="常规_Sheet1" xfId="60"/>
  </cellStyles>
  <dxfs count="3">
    <dxf>
      <font>
        <color rgb="FFFFFFFF"/>
      </font>
    </dxf>
    <dxf>
      <font>
        <b val="0"/>
        <i val="0"/>
        <color indexed="9"/>
      </font>
    </dxf>
    <dxf>
      <font>
        <b val="0"/>
        <i val="0"/>
        <strike val="0"/>
        <color indexed="9"/>
      </font>
    </dxf>
  </dxfs>
  <tableStyles count="0" defaultTableStyle="TableStyleMedium2" defaultPivotStyle="PivotStyleLight16"/>
  <colors>
    <mruColors>
      <color rgb="00333333"/>
      <color rgb="0000B0F0"/>
      <color rgb="00FFFFFF"/>
      <color rgb="0092D050"/>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4" Type="http://schemas.openxmlformats.org/officeDocument/2006/relationships/styles" Target="styles.xml"/><Relationship Id="rId23" Type="http://schemas.openxmlformats.org/officeDocument/2006/relationships/sharedStrings" Target="sharedStrings.xml"/><Relationship Id="rId22" Type="http://schemas.openxmlformats.org/officeDocument/2006/relationships/theme" Target="theme/theme1.xml"/><Relationship Id="rId21" Type="http://schemas.openxmlformats.org/officeDocument/2006/relationships/externalLink" Target="externalLinks/externalLink1.xml"/><Relationship Id="rId20" Type="http://schemas.openxmlformats.org/officeDocument/2006/relationships/customXml" Target="../customXml/item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1</xdr:row>
      <xdr:rowOff>0</xdr:rowOff>
    </xdr:from>
    <xdr:to>
      <xdr:col>0</xdr:col>
      <xdr:colOff>105410</xdr:colOff>
      <xdr:row>1</xdr:row>
      <xdr:rowOff>182880</xdr:rowOff>
    </xdr:to>
    <xdr:pic>
      <xdr:nvPicPr>
        <xdr:cNvPr id="5113273" name="图片 14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4" name="图片 14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5" name="图片 14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6" name="图片 14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7" name="图片 14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8" name="图片 14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79" name="图片 14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0" name="图片 14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1" name="图片 14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2" name="图片 14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3" name="图片 14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4" name="图片 14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5" name="图片 14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6" name="图片 14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7" name="图片 14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8" name="图片 14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89" name="图片 14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0" name="图片 14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1" name="图片 14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2" name="图片 15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3" name="图片 15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4" name="图片 15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5" name="图片 15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6" name="图片 15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7" name="图片 15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8" name="图片 15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299" name="图片 15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0" name="图片 15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1" name="图片 15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2" name="图片 15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3" name="图片 15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4" name="图片 15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5" name="图片 15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6" name="图片 15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7" name="图片 15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8" name="图片 15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09" name="图片 15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0" name="图片 15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1" name="图片 15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2" name="图片 15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3" name="图片 15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4" name="图片 15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5" name="图片 15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6" name="图片 15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7" name="图片 15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8" name="图片 15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19" name="图片 15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0" name="图片 15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1" name="图片 15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2" name="图片 15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3" name="图片 15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4" name="图片 15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5" name="图片 15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6" name="图片 15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7" name="图片 15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8" name="图片 15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29" name="图片 15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0" name="图片 15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1" name="图片 15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2" name="图片 15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3" name="图片 15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4" name="图片 15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5" name="图片 15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6" name="图片 15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7" name="图片 15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8" name="图片 15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39" name="图片 15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0" name="图片 15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1" name="图片 15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2" name="图片 15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3" name="图片 15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4" name="图片 15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5" name="图片 15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6" name="图片 15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7" name="图片 15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8" name="图片 15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49" name="图片 15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0" name="图片 15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1" name="图片 15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2" name="图片 15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3" name="图片 15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4" name="图片 15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5" name="图片 15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6" name="图片 15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7" name="图片 15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8" name="图片 15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59" name="图片 15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0" name="图片 15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1" name="图片 15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2" name="图片 15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3" name="图片 15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4" name="图片 15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5" name="图片 15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6" name="图片 15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7" name="图片 15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8" name="图片 15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69" name="图片 15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0" name="图片 15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1" name="图片 15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2" name="图片 15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3" name="图片 15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4" name="图片 15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5" name="图片 15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6" name="图片 15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7" name="图片 15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8" name="图片 15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79" name="图片 15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0" name="图片 15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1" name="图片 15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2" name="图片 15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3" name="图片 15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4" name="图片 15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5" name="图片 15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6" name="图片 15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7" name="图片 15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8" name="图片 15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89" name="图片 15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0" name="图片 15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1" name="图片 15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2" name="图片 16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3" name="图片 16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4" name="图片 16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5" name="图片 16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6" name="图片 16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7" name="图片 16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8" name="图片 16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399" name="图片 16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0" name="图片 16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1" name="图片 16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2" name="图片 16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3" name="图片 16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4" name="图片 16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5" name="图片 16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6" name="图片 16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7" name="图片 16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8" name="图片 16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09" name="图片 16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0" name="图片 16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1" name="图片 16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2" name="图片 16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3" name="图片 16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4" name="图片 16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5" name="图片 16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6" name="图片 16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7" name="图片 16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8" name="图片 16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19" name="图片 16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0" name="图片 16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1" name="图片 16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2" name="图片 16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3" name="图片 16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4" name="图片 16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5" name="图片 16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6" name="图片 16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7" name="图片 16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8" name="图片 16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29" name="图片 16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0" name="图片 16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1" name="图片 16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2" name="图片 16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3" name="图片 16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4" name="图片 16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5" name="图片 16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6" name="图片 16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7" name="图片 16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8" name="图片 16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39" name="图片 16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0" name="图片 16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1" name="图片 16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2" name="图片 16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3" name="图片 16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4" name="图片 16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5" name="图片 16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6" name="图片 16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7" name="图片 16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8" name="图片 16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49" name="图片 16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0" name="图片 16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1" name="图片 16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2" name="图片 16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3" name="图片 16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4" name="图片 16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5" name="图片 16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6" name="图片 16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7" name="图片 16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8" name="图片 16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59" name="图片 16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0" name="图片 16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1" name="图片 16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2" name="图片 16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3" name="图片 16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4" name="图片 16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5" name="图片 16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6" name="图片 16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7" name="图片 16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8" name="图片 16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69" name="图片 16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0" name="图片 16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1" name="图片 16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2" name="图片 16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3" name="图片 16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4" name="图片 16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5" name="图片 16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6" name="图片 16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7" name="图片 16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8" name="图片 16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79" name="图片 16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0" name="图片 16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1" name="图片 16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2" name="图片 16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3" name="图片 16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4" name="图片 16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5" name="图片 16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6" name="图片 16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7" name="图片 16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8" name="图片 16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89" name="图片 16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0" name="图片 16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1" name="图片 16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2" name="图片 17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3" name="图片 17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4" name="图片 17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5" name="图片 17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6" name="图片 17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7" name="图片 17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8" name="图片 17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499" name="图片 17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0" name="图片 17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1" name="图片 17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2" name="图片 17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3" name="图片 17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4" name="图片 17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5" name="图片 17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6" name="图片 17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7" name="图片 17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8" name="图片 17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09" name="图片 17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0" name="图片 17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1" name="图片 17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2" name="图片 17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3" name="图片 17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4" name="图片 17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5" name="图片 17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6" name="图片 17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7" name="图片 17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8" name="图片 17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19" name="图片 17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0" name="图片 17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1" name="图片 17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2" name="图片 17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3" name="图片 17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4" name="图片 17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5" name="图片 17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6" name="图片 17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7" name="图片 17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8" name="图片 17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29" name="图片 17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0" name="图片 17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1" name="图片 17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2" name="图片 17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3" name="图片 17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4" name="图片 17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5" name="图片 17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6" name="图片 17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7" name="图片 17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8" name="图片 17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39" name="图片 17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0" name="图片 17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1" name="图片 17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2" name="图片 17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3" name="图片 17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4" name="图片 17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5" name="图片 17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6" name="图片 17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7" name="图片 17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8" name="图片 17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49" name="图片 17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0" name="图片 17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1" name="图片 17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2" name="图片 17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3" name="图片 17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4" name="图片 17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5" name="图片 17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6" name="图片 17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7" name="图片 17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8" name="图片 17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59" name="图片 17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0" name="图片 17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1" name="图片 17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2" name="图片 17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3" name="图片 17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4" name="图片 17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5" name="图片 17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6" name="图片 17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7" name="图片 17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8" name="图片 17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69" name="图片 17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0" name="图片 17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1" name="图片 17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2" name="图片 17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3" name="图片 17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4" name="图片 17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5" name="图片 17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6" name="图片 17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7" name="图片 17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8" name="图片 17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79" name="图片 17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0" name="图片 17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1" name="图片 17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2" name="图片 17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3" name="图片 17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4" name="图片 17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5" name="图片 17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6" name="图片 17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7" name="图片 17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8" name="图片 17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89" name="图片 17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0" name="图片 17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1" name="图片 17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2" name="图片 18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3" name="图片 18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4" name="图片 18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5" name="图片 18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6" name="图片 18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7" name="图片 18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8" name="图片 18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599" name="图片 18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0" name="图片 18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1" name="图片 18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2" name="图片 18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3" name="图片 18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4" name="图片 18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5" name="图片 18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6" name="图片 18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7" name="图片 18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8" name="图片 18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09" name="图片 18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0" name="图片 18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1" name="图片 18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2" name="图片 18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3" name="图片 18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4" name="图片 18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5" name="图片 18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6" name="图片 18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7" name="图片 18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8" name="图片 18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19" name="图片 18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0" name="图片 18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1" name="图片 18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2" name="图片 18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3" name="图片 18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4" name="图片 18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5" name="图片 18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6" name="图片 18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7" name="图片 18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8" name="图片 18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29" name="图片 18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0" name="图片 18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1" name="图片 18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2" name="图片 18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3" name="图片 18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4" name="图片 18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5" name="图片 18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6" name="图片 18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7" name="图片 18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8" name="图片 18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39" name="图片 18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0" name="图片 18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1" name="图片 18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2" name="图片 18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3" name="图片 18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4" name="图片 18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5" name="图片 18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6" name="图片 18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7" name="图片 18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8" name="图片 18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49" name="图片 18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0" name="图片 18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1" name="图片 18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2" name="图片 18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3" name="图片 18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4" name="图片 18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5" name="图片 18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6" name="图片 18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7" name="图片 18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8" name="图片 18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59" name="图片 18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0" name="图片 18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1" name="图片 18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2" name="图片 18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3" name="图片 18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4" name="图片 18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5" name="图片 18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6" name="图片 18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7" name="图片 18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8" name="图片 18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69" name="图片 18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0" name="图片 18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1" name="图片 18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2" name="图片 18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3" name="图片 18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4" name="图片 18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5" name="图片 18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6" name="图片 18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7" name="图片 18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8" name="图片 18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79" name="图片 18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0" name="图片 18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1" name="图片 18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2" name="图片 18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3" name="图片 18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4" name="图片 18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5" name="图片 18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6" name="图片 18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7" name="图片 18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8" name="图片 18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89" name="图片 18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0" name="图片 18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1" name="图片 18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2" name="图片 19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3" name="图片 19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4" name="图片 19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5" name="图片 19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6" name="图片 19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7" name="图片 19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8" name="图片 19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699" name="图片 19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0" name="图片 19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1" name="图片 19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2" name="图片 19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3" name="图片 19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4" name="图片 19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5" name="图片 19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6" name="图片 19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7" name="图片 19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8" name="图片 19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09" name="图片 19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0" name="图片 19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1" name="图片 19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2" name="图片 19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3" name="图片 19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4" name="图片 19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5" name="图片 19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6" name="图片 19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7" name="图片 19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8" name="图片 19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19" name="图片 19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0" name="图片 19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1" name="图片 19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2" name="图片 19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3" name="图片 19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4" name="图片 19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5" name="图片 19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6" name="图片 19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7" name="图片 19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8" name="图片 19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29" name="图片 19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0" name="图片 19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1" name="图片 19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2" name="图片 19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3" name="图片 19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4" name="图片 19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5" name="图片 19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6" name="图片 19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7" name="图片 19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8" name="图片 19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39" name="图片 19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0" name="图片 19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1" name="图片 19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2" name="图片 19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3" name="图片 19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4" name="图片 19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5" name="图片 19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6" name="图片 19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7" name="图片 19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8" name="图片 19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49" name="图片 19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0" name="图片 19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1" name="图片 19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2" name="图片 19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3" name="图片 19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4" name="图片 19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5" name="图片 19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6" name="图片 19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7" name="图片 19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8" name="图片 19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59" name="图片 19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0" name="图片 19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1" name="图片 19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2" name="图片 19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3" name="图片 19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4" name="图片 19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5" name="图片 19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6" name="图片 19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7" name="图片 19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8" name="图片 19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69" name="图片 19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0" name="图片 19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1" name="图片 19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2" name="图片 19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3" name="图片 19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4" name="图片 19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5" name="图片 19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6" name="图片 19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7" name="图片 19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8" name="图片 19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79" name="图片 19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0" name="图片 19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1" name="图片 19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2" name="图片 19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3" name="图片 19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4" name="图片 19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5" name="图片 19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6" name="图片 19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7" name="图片 19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8" name="图片 19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89" name="图片 19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0" name="图片 19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1" name="图片 19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2" name="图片 20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3" name="图片 20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4" name="图片 20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5" name="图片 20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6" name="图片 20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7" name="图片 20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8" name="图片 20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799" name="图片 20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0" name="图片 20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1" name="图片 20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2" name="图片 20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3" name="图片 20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4" name="图片 20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5" name="图片 20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6" name="图片 20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7" name="图片 20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8" name="图片 20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09" name="图片 20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0" name="图片 20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1" name="图片 20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2" name="图片 20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3" name="图片 20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4" name="图片 20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5" name="图片 20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6" name="图片 20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7" name="图片 20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8" name="图片 20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19" name="图片 20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0" name="图片 20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1" name="图片 20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2" name="图片 20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3" name="图片 20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4" name="图片 20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5" name="图片 20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6" name="图片 20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7" name="图片 20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8" name="图片 20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29" name="图片 20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0" name="图片 20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1" name="图片 20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2" name="图片 20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3" name="图片 20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4" name="图片 20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5" name="图片 20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6" name="图片 20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7" name="图片 20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8" name="图片 20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39" name="图片 20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0" name="图片 20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1" name="图片 20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2" name="图片 20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3" name="图片 20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4" name="图片 20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5" name="图片 20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6" name="图片 20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7" name="图片 20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8" name="图片 20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49" name="图片 20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0" name="图片 20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1" name="图片 20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2" name="图片 20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3" name="图片 20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4" name="图片 20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5" name="图片 20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6" name="图片 20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7" name="图片 20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8" name="图片 20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59" name="图片 20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0" name="图片 20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1" name="图片 20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2" name="图片 20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3" name="图片 20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4" name="图片 20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5" name="图片 20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6" name="图片 20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7" name="图片 20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8" name="图片 20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69" name="图片 20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0" name="图片 20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1" name="图片 20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2" name="图片 20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3" name="图片 20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4" name="图片 20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5" name="图片 20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6" name="图片 20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7" name="图片 20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8" name="图片 20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79" name="图片 20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0" name="图片 20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1" name="图片 20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2" name="图片 20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3" name="图片 20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4" name="图片 20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5" name="图片 20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6" name="图片 20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7" name="图片 20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8" name="图片 20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89" name="图片 20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0" name="图片 20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1" name="图片 20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2" name="图片 21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3" name="图片 21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4" name="图片 21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5" name="图片 21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6" name="图片 21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7" name="图片 21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8" name="图片 21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899" name="图片 21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0" name="图片 21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1" name="图片 21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2" name="图片 21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3" name="图片 21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4" name="图片 21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5" name="图片 21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6" name="图片 21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7" name="图片 21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8" name="图片 21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09" name="图片 21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0" name="图片 21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1" name="图片 21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2" name="图片 21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3" name="图片 21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4" name="图片 21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5" name="图片 21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6" name="图片 21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7" name="图片 21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8" name="图片 21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19" name="图片 21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0" name="图片 21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1" name="图片 21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2" name="图片 21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3" name="图片 21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4" name="图片 21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5" name="图片 21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6" name="图片 21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7" name="图片 21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8" name="图片 21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29" name="图片 21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0" name="图片 21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1" name="图片 21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2" name="图片 21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3" name="图片 21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4" name="图片 21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5" name="图片 21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6" name="图片 21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7" name="图片 21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8" name="图片 21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39" name="图片 21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0" name="图片 21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1" name="图片 21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2" name="图片 21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3" name="图片 21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4" name="图片 21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5" name="图片 21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6" name="图片 21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7" name="图片 21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8" name="图片 21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49" name="图片 21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0" name="图片 21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1" name="图片 21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2" name="图片 21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3" name="图片 21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4" name="图片 21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5" name="图片 21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6" name="图片 21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7" name="图片 21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8" name="图片 21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59" name="图片 21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0" name="图片 21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1" name="图片 21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2" name="图片 21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3" name="图片 21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4" name="图片 21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5" name="图片 21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6" name="图片 21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7" name="图片 21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8" name="图片 21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69" name="图片 21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0" name="图片 21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1" name="图片 21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2" name="图片 21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3" name="图片 21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4" name="图片 21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5" name="图片 21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6" name="图片 21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7" name="图片 21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8" name="图片 21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79" name="图片 21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0" name="图片 21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1" name="图片 21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2" name="图片 21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3" name="图片 21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4" name="图片 21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5" name="图片 21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6" name="图片 21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7" name="图片 21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8" name="图片 21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89" name="图片 21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0" name="图片 21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1" name="图片 21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2" name="图片 22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3" name="图片 22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4" name="图片 22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5" name="图片 22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6" name="图片 22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7" name="图片 22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8" name="图片 22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3999" name="图片 22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0" name="图片 22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1" name="图片 22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2" name="图片 22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3" name="图片 22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4" name="图片 22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5" name="图片 22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6" name="图片 22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7" name="图片 22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8" name="图片 22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09" name="图片 22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0" name="图片 22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1" name="图片 22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2" name="图片 22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3" name="图片 22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4" name="图片 22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5" name="图片 22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6" name="图片 22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7" name="图片 22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8" name="图片 22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19" name="图片 22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0" name="图片 22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1" name="图片 22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2" name="图片 22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3" name="图片 22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4" name="图片 22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5" name="图片 22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6" name="图片 22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7" name="图片 22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8" name="图片 22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29" name="图片 22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0" name="图片 22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1" name="图片 22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2" name="图片 22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3" name="图片 22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4" name="图片 22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5" name="图片 22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6" name="图片 22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7" name="图片 22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8" name="图片 22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39" name="图片 22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0" name="图片 22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1" name="图片 22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2" name="图片 22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3" name="图片 22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4" name="图片 22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5" name="图片 22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6" name="图片 22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7" name="图片 22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8" name="图片 22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49" name="图片 22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0" name="图片 22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1" name="图片 22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2" name="图片 22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3" name="图片 22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4" name="图片 22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5" name="图片 22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6" name="图片 22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7" name="图片 22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8" name="图片 22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59" name="图片 22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0" name="图片 22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1" name="图片 22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2" name="图片 22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3" name="图片 22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4" name="图片 22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5" name="图片 22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6" name="图片 22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7" name="图片 22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8" name="图片 22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69" name="图片 22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0" name="图片 22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1" name="图片 22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2" name="图片 22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3" name="图片 22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4" name="图片 22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5" name="图片 22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6" name="图片 22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7" name="图片 22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8" name="图片 22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79" name="图片 22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0" name="图片 22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1" name="图片 22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2" name="图片 22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3" name="图片 22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4" name="图片 22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5" name="图片 22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6" name="图片 22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7" name="图片 22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8" name="图片 22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89" name="图片 22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0" name="图片 22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1" name="图片 22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2" name="图片 23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3" name="图片 23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4" name="图片 23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5" name="图片 23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6" name="图片 23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7" name="图片 23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8" name="图片 23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099" name="图片 23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0" name="图片 23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1" name="图片 23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2" name="图片 23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3" name="图片 23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4" name="图片 23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5" name="图片 23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6" name="图片 23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7" name="图片 23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8" name="图片 23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09" name="图片 23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0" name="图片 23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1" name="图片 23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2" name="图片 23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3" name="图片 23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4" name="图片 23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5" name="图片 23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6" name="图片 23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7" name="图片 23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8" name="图片 23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19" name="图片 23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0" name="图片 23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1" name="图片 23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2" name="图片 23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3" name="图片 23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4" name="图片 23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5" name="图片 23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6" name="图片 23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7" name="图片 23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8" name="图片 23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29" name="图片 23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0" name="图片 23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1" name="图片 23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2" name="图片 23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3" name="图片 23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4" name="图片 23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5" name="图片 23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6" name="图片 23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7" name="图片 23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8" name="图片 23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39" name="图片 23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0" name="图片 23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1" name="图片 23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2" name="图片 23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3" name="图片 23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4" name="图片 23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5" name="图片 23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6" name="图片 23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7" name="图片 23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8" name="图片 23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49" name="图片 23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0" name="图片 23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1" name="图片 23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2" name="图片 23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3" name="图片 23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4" name="图片 23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5" name="图片 23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6" name="图片 23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7" name="图片 23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8" name="图片 23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59" name="图片 23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0" name="图片 23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1" name="图片 23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2" name="图片 23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3" name="图片 23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4" name="图片 23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5" name="图片 23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6" name="图片 23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7" name="图片 23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8" name="图片 23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69" name="图片 23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0" name="图片 23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1" name="图片 23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2" name="图片 23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3" name="图片 23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4" name="图片 23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5" name="图片 23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6" name="图片 23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7" name="图片 23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8" name="图片 23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79" name="图片 23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0" name="图片 23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1" name="图片 23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2" name="图片 23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3" name="图片 23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4" name="图片 23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5" name="图片 23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6" name="图片 23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7" name="图片 23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8" name="图片 23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89" name="图片 23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0" name="图片 23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1" name="图片 23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2" name="图片 24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3" name="图片 24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4" name="图片 24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5" name="图片 24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6" name="图片 24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7" name="图片 24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8" name="图片 24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199" name="图片 24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0" name="图片 24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1" name="图片 24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2" name="图片 24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3" name="图片 24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4" name="图片 24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5" name="图片 24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6" name="图片 24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7" name="图片 24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8" name="图片 24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09" name="图片 24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0" name="图片 24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1" name="图片 24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2" name="图片 24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3" name="图片 24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4" name="图片 24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5" name="图片 24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6" name="图片 24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7" name="图片 24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8" name="图片 24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19" name="图片 24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0" name="图片 24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1" name="图片 24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2" name="图片 24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3" name="图片 24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4" name="图片 24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5" name="图片 24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6" name="图片 24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7" name="图片 24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8" name="图片 24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29" name="图片 24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0" name="图片 24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1" name="图片 24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2" name="图片 24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3" name="图片 24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4" name="图片 24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5" name="图片 24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6" name="图片 24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7" name="图片 24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8" name="图片 24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39" name="图片 24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0" name="图片 24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1" name="图片 24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2" name="图片 24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3" name="图片 24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4" name="图片 24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5" name="图片 24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6" name="图片 24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7" name="图片 24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8" name="图片 24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49" name="图片 24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0" name="图片 24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1" name="图片 24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2" name="图片 24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3" name="图片 24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4" name="图片 24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5" name="图片 24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6" name="图片 24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7" name="图片 24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8" name="图片 24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59" name="图片 24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0" name="图片 24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1" name="图片 24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2" name="图片 24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3" name="图片 24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4" name="图片 24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5" name="图片 24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6" name="图片 24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7" name="图片 24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8" name="图片 24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69" name="图片 24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0" name="图片 24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1" name="图片 24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2" name="图片 24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3" name="图片 24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4" name="图片 24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5" name="图片 24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6" name="图片 24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7" name="图片 24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8" name="图片 24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79" name="图片 24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0" name="图片 24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1" name="图片 24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2" name="图片 24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3" name="图片 24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4" name="图片 24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5" name="图片 24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6" name="图片 24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7" name="图片 24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8" name="图片 24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89" name="图片 24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0" name="图片 24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1" name="图片 24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2" name="图片 25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3" name="图片 25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4" name="图片 25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5" name="图片 25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6" name="图片 25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7" name="图片 25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8" name="图片 25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299" name="图片 25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0" name="图片 25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1" name="图片 25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2" name="图片 25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3" name="图片 25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4" name="图片 25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5" name="图片 25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6" name="图片 25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7" name="图片 25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8" name="图片 25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09" name="图片 25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0" name="图片 25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1" name="图片 25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2" name="图片 25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3" name="图片 25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4" name="图片 25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5" name="图片 25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6" name="图片 25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7" name="图片 25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8" name="图片 25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19" name="图片 25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0" name="图片 25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1" name="图片 25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2" name="图片 25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3" name="图片 25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4" name="图片 25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5" name="图片 25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6" name="图片 25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7" name="图片 25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8" name="图片 25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29" name="图片 25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0" name="图片 25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1" name="图片 25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2" name="图片 25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3" name="图片 25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4" name="图片 25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5" name="图片 25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6" name="图片 25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7" name="图片 25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8" name="图片 25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39" name="图片 25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0" name="图片 25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1" name="图片 25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2" name="图片 25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3" name="图片 25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4" name="图片 25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5" name="图片 25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6" name="图片 25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7" name="图片 25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8" name="图片 25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49" name="图片 25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0" name="图片 25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1" name="图片 25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2" name="图片 25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3" name="图片 25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4" name="图片 25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5" name="图片 25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6" name="图片 25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7" name="图片 25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8" name="图片 25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59" name="图片 25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0" name="图片 25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1" name="图片 25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2" name="图片 25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3" name="图片 25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4" name="图片 25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5" name="图片 25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6" name="图片 25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7" name="图片 25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8" name="图片 25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69" name="图片 25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0" name="图片 25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1" name="图片 25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2" name="图片 25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3" name="图片 25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4" name="图片 25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5" name="图片 25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6" name="图片 25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7" name="图片 25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8" name="图片 25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79" name="图片 25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0" name="图片 25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1" name="图片 25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2" name="图片 25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3" name="图片 25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4" name="图片 25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5" name="图片 25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6" name="图片 25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7" name="图片 25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8" name="图片 25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89" name="图片 25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0" name="图片 25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1" name="图片 25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2" name="图片 26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3" name="图片 26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4" name="图片 26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5" name="图片 26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6" name="图片 26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7" name="图片 26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8" name="图片 26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399" name="图片 26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0" name="图片 26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1" name="图片 26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2" name="图片 26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3" name="图片 26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4" name="图片 26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5" name="图片 26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6" name="图片 26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7" name="图片 26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8" name="图片 26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09" name="图片 26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0" name="图片 26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1" name="图片 26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2" name="图片 26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3" name="图片 26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4" name="图片 26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5" name="图片 26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6" name="图片 26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7" name="图片 26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8" name="图片 26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19" name="图片 26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0" name="图片 26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1" name="图片 26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2" name="图片 26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3" name="图片 26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4" name="图片 26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5" name="图片 26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6" name="图片 26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7" name="图片 26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8" name="图片 26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29" name="图片 26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0" name="图片 26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1" name="图片 26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2" name="图片 26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3" name="图片 26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4" name="图片 26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5" name="图片 26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6" name="图片 26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7" name="图片 26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8" name="图片 26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39" name="图片 26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0" name="图片 26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1" name="图片 26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2" name="图片 26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3" name="图片 26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4" name="图片 26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5" name="图片 26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6" name="图片 26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7" name="图片 26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8" name="图片 26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49" name="图片 26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0" name="图片 26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1" name="图片 26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2" name="图片 26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3" name="图片 26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4" name="图片 26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5" name="图片 26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6" name="图片 26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7" name="图片 26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8" name="图片 26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59" name="图片 26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0" name="图片 26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1" name="图片 26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2" name="图片 26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3" name="图片 26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4" name="图片 26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5" name="图片 26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6" name="图片 26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7" name="图片 26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8" name="图片 26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69" name="图片 26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0" name="图片 26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1" name="图片 26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2" name="图片 26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3" name="图片 26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4" name="图片 26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5" name="图片 26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6" name="图片 26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7" name="图片 26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8" name="图片 26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79" name="图片 26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0" name="图片 26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1" name="图片 26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2" name="图片 26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3" name="图片 26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4" name="图片 26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5" name="图片 26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6" name="图片 26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7" name="图片 26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8" name="图片 26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89" name="图片 26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0" name="图片 26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1" name="图片 26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2" name="图片 27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3" name="图片 27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4" name="图片 27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5" name="图片 27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6" name="图片 27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7" name="图片 27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8" name="图片 27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499" name="图片 27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0" name="图片 27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1" name="图片 27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2" name="图片 27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3" name="图片 27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4" name="图片 27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5" name="图片 27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6" name="图片 27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7" name="图片 27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8" name="图片 27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09" name="图片 27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0" name="图片 27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1" name="图片 27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2" name="图片 27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3" name="图片 27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4" name="图片 27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5" name="图片 27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6" name="图片 27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7" name="图片 27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8" name="图片 27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19" name="图片 27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0" name="图片 27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1" name="图片 27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2" name="图片 27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3" name="图片 27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4" name="图片 27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5" name="图片 27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6" name="图片 27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7" name="图片 27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8" name="图片 27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29" name="图片 27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0" name="图片 27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1" name="图片 27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2" name="图片 27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3" name="图片 27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4" name="图片 27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5" name="图片 27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6" name="图片 27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7" name="图片 27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8" name="图片 27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39" name="图片 27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0" name="图片 27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1" name="图片 27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2" name="图片 27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3" name="图片 27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4" name="图片 27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5" name="图片 27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6" name="图片 27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7" name="图片 27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8" name="图片 27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49" name="图片 27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0" name="图片 27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1" name="图片 27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2" name="图片 27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3" name="图片 27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4" name="图片 27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5" name="图片 27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6" name="图片 27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7" name="图片 27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8" name="图片 27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59" name="图片 27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0" name="图片 27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1" name="图片 27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2" name="图片 27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3" name="图片 27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4" name="图片 27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5" name="图片 27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6" name="图片 27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7" name="图片 27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8" name="图片 27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69" name="图片 27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0" name="图片 27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1" name="图片 27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2" name="图片 27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3" name="图片 27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4" name="图片 27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5" name="图片 27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6" name="图片 27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7" name="图片 27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8" name="图片 27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79" name="图片 27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0" name="图片 27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1" name="图片 27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2" name="图片 27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3" name="图片 27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4" name="图片 27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5" name="图片 27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6" name="图片 27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7" name="图片 27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8" name="图片 27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89" name="图片 27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0" name="图片 27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1" name="图片 27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2" name="图片 28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3" name="图片 28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4" name="图片 28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5" name="图片 28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6" name="图片 28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7" name="图片 28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8" name="图片 28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599" name="图片 28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0" name="图片 28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1" name="图片 28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2" name="图片 28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3" name="图片 28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4" name="图片 28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5" name="图片 28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6" name="图片 28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7" name="图片 28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8" name="图片 28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09" name="图片 28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0" name="图片 28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1" name="图片 28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2" name="图片 28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3" name="图片 28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4" name="图片 28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5" name="图片 28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6" name="图片 28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7" name="图片 28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8" name="图片 28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19" name="图片 28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0" name="图片 28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1" name="图片 28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2" name="图片 28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3" name="图片 28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4" name="图片 28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5" name="图片 28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6" name="图片 28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7" name="图片 28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8" name="图片 28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29" name="图片 28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0" name="图片 28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1" name="图片 28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2" name="图片 28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3" name="图片 28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4" name="图片 28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5" name="图片 28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6" name="图片 28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7" name="图片 28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8" name="图片 28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39" name="图片 28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0" name="图片 28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1" name="图片 28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2" name="图片 28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3" name="图片 28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4" name="图片 28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5" name="图片 28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6" name="图片 28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7" name="图片 28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8" name="图片 28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49" name="图片 28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0" name="图片 28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1" name="图片 28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2" name="图片 286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3" name="图片 286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4" name="图片 286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5" name="图片 286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6" name="图片 286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7" name="图片 286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8" name="图片 286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59" name="图片 286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0" name="图片 286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1" name="图片 286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2" name="图片 287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3" name="图片 287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4" name="图片 287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5" name="图片 287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6" name="图片 287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7" name="图片 287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8" name="图片 287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69" name="图片 287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0" name="图片 287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1" name="图片 287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2" name="图片 288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3" name="图片 288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4" name="图片 288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5" name="图片 288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6" name="图片 288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7" name="图片 288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8" name="图片 288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79" name="图片 288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0" name="图片 288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1" name="图片 288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2" name="图片 289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3" name="图片 289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4" name="图片 289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5" name="图片 289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6" name="图片 289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7" name="图片 289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8" name="图片 289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89" name="图片 289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0" name="图片 289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1" name="图片 289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2" name="图片 290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3" name="图片 290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4" name="图片 290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5" name="图片 290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6" name="图片 290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7" name="图片 290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8" name="图片 290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699" name="图片 290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0" name="图片 290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1" name="图片 290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2" name="图片 291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3" name="图片 291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4" name="图片 291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5" name="图片 291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6" name="图片 291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7" name="图片 291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8" name="图片 291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09" name="图片 291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0" name="图片 291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1" name="图片 291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2" name="图片 292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3" name="图片 292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4" name="图片 292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5" name="图片 292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6" name="图片 292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7" name="图片 292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8" name="图片 292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19" name="图片 292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0" name="图片 292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1" name="图片 292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2" name="图片 293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3" name="图片 293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4" name="图片 293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5" name="图片 293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6" name="图片 293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7" name="图片 293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8" name="图片 293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29" name="图片 293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0" name="图片 293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1" name="图片 293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2" name="图片 294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3" name="图片 294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4" name="图片 294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5" name="图片 294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6" name="图片 294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7" name="图片 294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8" name="图片 294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39" name="图片 294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0" name="图片 294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1" name="图片 294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2" name="图片 2950"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3" name="图片 2951"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4" name="图片 2952"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5" name="图片 2953"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6" name="图片 2954"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7" name="图片 2955"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8" name="图片 2956"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49" name="图片 2957"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50" name="图片 2958"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0</xdr:colOff>
      <xdr:row>1</xdr:row>
      <xdr:rowOff>0</xdr:rowOff>
    </xdr:from>
    <xdr:to>
      <xdr:col>0</xdr:col>
      <xdr:colOff>105410</xdr:colOff>
      <xdr:row>1</xdr:row>
      <xdr:rowOff>182880</xdr:rowOff>
    </xdr:to>
    <xdr:pic>
      <xdr:nvPicPr>
        <xdr:cNvPr id="5114751" name="图片 2959" descr="clipboard/drawings/NULL"/>
        <xdr:cNvPicPr>
          <a:picLocks noChangeAspect="1"/>
        </xdr:cNvPicPr>
      </xdr:nvPicPr>
      <xdr:blipFill>
        <a:blip r:embed="rId1" r:link="rId2"/>
        <a:stretch>
          <a:fillRect/>
        </a:stretch>
      </xdr:blipFill>
      <xdr:spPr>
        <a:xfrm>
          <a:off x="0" y="508000"/>
          <a:ext cx="105410" cy="182880"/>
        </a:xfrm>
        <a:prstGeom prst="rect">
          <a:avLst/>
        </a:prstGeom>
        <a:noFill/>
        <a:ln w="9525">
          <a:noFill/>
        </a:ln>
      </xdr:spPr>
    </xdr:pic>
    <xdr:clientData/>
  </xdr:twoCellAnchor>
  <xdr:twoCellAnchor editAs="oneCell">
    <xdr:from>
      <xdr:col>0</xdr:col>
      <xdr:colOff>9525</xdr:colOff>
      <xdr:row>0</xdr:row>
      <xdr:rowOff>354965</xdr:rowOff>
    </xdr:from>
    <xdr:to>
      <xdr:col>0</xdr:col>
      <xdr:colOff>19050</xdr:colOff>
      <xdr:row>1</xdr:row>
      <xdr:rowOff>40005</xdr:rowOff>
    </xdr:to>
    <xdr:pic>
      <xdr:nvPicPr>
        <xdr:cNvPr id="5114752" name="图片 2960" descr="clipboard/drawings/NULL"/>
        <xdr:cNvPicPr>
          <a:picLocks noChangeAspect="1"/>
        </xdr:cNvPicPr>
      </xdr:nvPicPr>
      <xdr:blipFill>
        <a:blip r:embed="rId1" r:link="rId2"/>
        <a:stretch>
          <a:fillRect/>
        </a:stretch>
      </xdr:blipFill>
      <xdr:spPr>
        <a:xfrm rot="-2280000" flipV="1">
          <a:off x="9525" y="354965"/>
          <a:ext cx="9525" cy="1930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-25400</xdr:colOff>
      <xdr:row>33</xdr:row>
      <xdr:rowOff>0</xdr:rowOff>
    </xdr:from>
    <xdr:ext cx="12700" cy="45084"/>
    <xdr:sp>
      <xdr:nvSpPr>
        <xdr:cNvPr id="3" name="figure1"/>
        <xdr:cNvSpPr txBox="1"/>
      </xdr:nvSpPr>
      <xdr:spPr>
        <a:xfrm>
          <a:off x="-25400" y="10274300"/>
          <a:ext cx="12700" cy="44450"/>
        </a:xfrm>
        <a:prstGeom prst="rect">
          <a:avLst/>
        </a:prstGeom>
        <a:solidFill>
          <a:srgbClr val="000000">
            <a:alpha val="100000"/>
          </a:srgbClr>
        </a:solidFill>
        <a:ln cap="flat">
          <a:noFill/>
          <a:prstDash val="soli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36149;&#24030;&#26725;&#26753;&#30456;&#20851;&#36164;&#26009;\1&#12289;&#19971;&#20998;&#20844;&#21496;\1&#28228;&#30707;&#32852;&#32476;1&#26631;&#20256;&#30340;&#36164;&#26009;\&#26631;&#21518;&#39044;&#31639;\&#26631;&#21518;&#39044;&#31639;&#35745;&#31639;&#22871;&#34920;&#65288;2019&#24180;7&#26376;&#26032;&#31649;&#29702;&#21150;&#27861;&#65289;_LLX-&#29579;&#37096;&#382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责任成本编制注意事项"/>
      <sheetName val="封面"/>
      <sheetName val="目录"/>
      <sheetName val="责任成本编制说明"/>
      <sheetName val="桥梁一览表"/>
      <sheetName val="涵洞一览表"/>
      <sheetName val="隧道一览表 "/>
      <sheetName val="参数"/>
      <sheetName val="责任成本汇总表"/>
      <sheetName val="应缴增值税估算表"/>
      <sheetName val="直接工程费进项税"/>
      <sheetName val="资源分类（进项税率参考）"/>
      <sheetName val="责任成本直接工程费"/>
      <sheetName val="资源汇总表"/>
      <sheetName val="专项费用"/>
      <sheetName val="其他直接费"/>
      <sheetName val="间接费（土建、路面项目）"/>
      <sheetName val="间接费（房建项目）"/>
      <sheetName val="间接费（机电交安项目）"/>
      <sheetName val="间接费（绿化项目）"/>
      <sheetName val="间接费（公路养护、抢险类项目）"/>
      <sheetName val="业主不计量但责成本单列的细目工程量统计表"/>
      <sheetName val="砼平均运距表（路基标）"/>
      <sheetName val="路面混合料平均运距（路面标） "/>
      <sheetName val="钢绞线附属工程量统计表"/>
      <sheetName val="钢筋型号统计表"/>
      <sheetName val="直接工程费"/>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7"/>
  <sheetViews>
    <sheetView view="pageBreakPreview" zoomScale="55" zoomScaleNormal="100" workbookViewId="0">
      <selection activeCell="G63" sqref="G63"/>
    </sheetView>
  </sheetViews>
  <sheetFormatPr defaultColWidth="9" defaultRowHeight="14.25"/>
  <cols>
    <col min="9" max="9" width="16.75" customWidth="1"/>
  </cols>
  <sheetData>
    <row r="1" s="719" customFormat="1" ht="40" customHeight="1"/>
    <row r="2" s="719" customFormat="1" ht="40" customHeight="1" spans="1:9">
      <c r="A2" s="720" t="s">
        <v>0</v>
      </c>
      <c r="B2" s="720"/>
      <c r="C2" s="720"/>
      <c r="D2" s="720"/>
      <c r="E2" s="720"/>
      <c r="F2" s="720"/>
      <c r="G2" s="720"/>
      <c r="H2" s="720"/>
      <c r="I2" s="720"/>
    </row>
    <row r="3" s="719" customFormat="1" ht="40" customHeight="1" spans="1:9">
      <c r="A3" s="720" t="s">
        <v>1</v>
      </c>
      <c r="B3" s="720"/>
      <c r="C3" s="720"/>
      <c r="D3" s="720"/>
      <c r="E3" s="720"/>
      <c r="F3" s="720"/>
      <c r="G3" s="720"/>
      <c r="H3" s="720"/>
      <c r="I3" s="720"/>
    </row>
    <row r="4" s="719" customFormat="1" ht="40" customHeight="1" spans="1:9">
      <c r="A4" s="721" t="s">
        <v>2</v>
      </c>
      <c r="B4" s="721"/>
      <c r="C4" s="721"/>
      <c r="D4" s="721"/>
      <c r="E4" s="721"/>
      <c r="F4" s="721"/>
      <c r="G4" s="721"/>
      <c r="H4" s="721"/>
      <c r="I4" s="721"/>
    </row>
    <row r="5" s="719" customFormat="1" ht="40" customHeight="1" spans="1:9">
      <c r="A5" s="721" t="s">
        <v>3</v>
      </c>
      <c r="B5" s="721"/>
      <c r="C5" s="721"/>
      <c r="D5" s="721"/>
      <c r="E5" s="721"/>
      <c r="F5" s="721"/>
      <c r="G5" s="721"/>
      <c r="H5" s="721"/>
      <c r="I5" s="721"/>
    </row>
    <row r="6" s="719" customFormat="1" ht="56" customHeight="1" spans="1:9">
      <c r="A6" s="721" t="s">
        <v>4</v>
      </c>
      <c r="B6" s="721"/>
      <c r="C6" s="721"/>
      <c r="D6" s="721"/>
      <c r="E6" s="721"/>
      <c r="F6" s="721"/>
      <c r="G6" s="721"/>
      <c r="H6" s="721"/>
      <c r="I6" s="721"/>
    </row>
    <row r="7" s="719" customFormat="1" ht="40" customHeight="1" spans="1:9">
      <c r="A7" s="722" t="s">
        <v>5</v>
      </c>
      <c r="B7" s="722"/>
      <c r="C7" s="722"/>
      <c r="D7" s="722"/>
      <c r="E7" s="722"/>
      <c r="F7" s="722"/>
      <c r="G7" s="722"/>
      <c r="H7" s="722"/>
      <c r="I7" s="722"/>
    </row>
    <row r="8" s="719" customFormat="1" ht="40" customHeight="1" spans="1:9">
      <c r="A8" s="722"/>
      <c r="B8" s="722"/>
      <c r="C8" s="722"/>
      <c r="D8" s="722"/>
      <c r="E8" s="722"/>
      <c r="F8" s="722"/>
      <c r="G8" s="722"/>
      <c r="H8" s="722"/>
      <c r="I8" s="722"/>
    </row>
    <row r="9" s="719" customFormat="1" ht="62" customHeight="1" spans="1:9">
      <c r="A9" s="722"/>
      <c r="B9" s="722"/>
      <c r="C9" s="722"/>
      <c r="D9" s="722"/>
      <c r="E9" s="722"/>
      <c r="F9" s="722"/>
      <c r="G9" s="722"/>
      <c r="H9" s="722"/>
      <c r="I9" s="722"/>
    </row>
    <row r="10" s="719" customFormat="1" ht="40" customHeight="1" spans="1:9">
      <c r="A10" s="723"/>
      <c r="B10" s="723"/>
      <c r="C10" s="723"/>
      <c r="D10" s="723"/>
      <c r="E10" s="723"/>
      <c r="F10" s="723"/>
      <c r="G10" s="723"/>
      <c r="H10" s="723"/>
      <c r="I10" s="723"/>
    </row>
    <row r="11" s="719" customFormat="1" ht="40" customHeight="1" spans="1:9">
      <c r="A11" s="723"/>
      <c r="B11" s="723"/>
      <c r="C11" s="723"/>
      <c r="D11" s="723"/>
      <c r="E11" s="723"/>
      <c r="F11" s="723"/>
      <c r="G11" s="723"/>
      <c r="H11" s="723"/>
      <c r="I11" s="723"/>
    </row>
    <row r="12" s="719" customFormat="1" ht="40" customHeight="1" spans="1:9">
      <c r="A12" s="724" t="s">
        <v>6</v>
      </c>
      <c r="B12" s="724"/>
      <c r="C12" s="724"/>
      <c r="D12" s="724"/>
      <c r="E12" s="724"/>
      <c r="F12" s="724"/>
      <c r="G12" s="724"/>
      <c r="H12" s="724"/>
      <c r="I12" s="724"/>
    </row>
    <row r="13" s="719" customFormat="1" ht="40" customHeight="1" spans="1:9">
      <c r="A13" s="724" t="s">
        <v>7</v>
      </c>
      <c r="B13" s="724"/>
      <c r="C13" s="724"/>
      <c r="D13" s="724"/>
      <c r="E13" s="724"/>
      <c r="F13" s="724"/>
      <c r="G13" s="724"/>
      <c r="H13" s="724"/>
      <c r="I13" s="724"/>
    </row>
    <row r="14" s="719" customFormat="1" ht="40" customHeight="1" spans="1:9">
      <c r="A14" s="724" t="s">
        <v>8</v>
      </c>
      <c r="B14" s="724"/>
      <c r="C14" s="724"/>
      <c r="D14" s="724"/>
      <c r="E14" s="724"/>
      <c r="F14" s="724"/>
      <c r="G14" s="724"/>
      <c r="H14" s="724"/>
      <c r="I14" s="724"/>
    </row>
    <row r="15" s="719" customFormat="1" ht="40" hidden="1" customHeight="1" spans="1:9">
      <c r="A15" s="725"/>
      <c r="B15" s="725"/>
      <c r="C15" s="725"/>
      <c r="D15" s="725"/>
      <c r="E15" s="725"/>
      <c r="F15" s="725"/>
      <c r="G15" s="725"/>
      <c r="H15" s="725"/>
      <c r="I15" s="725"/>
    </row>
    <row r="16" s="719" customFormat="1" ht="40" customHeight="1" spans="1:9">
      <c r="A16" s="726" t="s">
        <v>9</v>
      </c>
      <c r="B16" s="726"/>
      <c r="C16" s="726"/>
      <c r="D16" s="726"/>
      <c r="E16" s="726"/>
      <c r="F16" s="726"/>
      <c r="G16" s="726"/>
      <c r="H16" s="726"/>
      <c r="I16" s="726"/>
    </row>
    <row r="17" s="719" customFormat="1" ht="40" customHeight="1" spans="1:9">
      <c r="A17" s="727"/>
      <c r="B17" s="727"/>
      <c r="C17" s="727"/>
      <c r="D17" s="727"/>
      <c r="E17" s="727"/>
      <c r="F17" s="727"/>
      <c r="G17" s="727"/>
      <c r="H17" s="727"/>
      <c r="I17" s="727"/>
    </row>
  </sheetData>
  <mergeCells count="12">
    <mergeCell ref="A2:I2"/>
    <mergeCell ref="A3:I3"/>
    <mergeCell ref="A4:I4"/>
    <mergeCell ref="A5:I5"/>
    <mergeCell ref="A6:I6"/>
    <mergeCell ref="A10:I10"/>
    <mergeCell ref="A11:I11"/>
    <mergeCell ref="A12:I12"/>
    <mergeCell ref="A13:I13"/>
    <mergeCell ref="A14:I14"/>
    <mergeCell ref="A16:I16"/>
    <mergeCell ref="A7:I9"/>
  </mergeCells>
  <pageMargins left="0.75" right="0.75" top="1" bottom="1" header="0.5" footer="0.5"/>
  <pageSetup paperSize="9" scale="90"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view="pageBreakPreview" zoomScaleNormal="100" workbookViewId="0">
      <pane ySplit="4" topLeftCell="A5" activePane="bottomLeft" state="frozen"/>
      <selection/>
      <selection pane="bottomLeft" activeCell="G63" sqref="G63"/>
    </sheetView>
  </sheetViews>
  <sheetFormatPr defaultColWidth="9" defaultRowHeight="21" customHeight="1" outlineLevelCol="6"/>
  <cols>
    <col min="1" max="1" width="10" style="495" customWidth="1"/>
    <col min="2" max="2" width="33.3" style="495" customWidth="1"/>
    <col min="3" max="3" width="5.8" style="496" customWidth="1"/>
    <col min="4" max="4" width="8.6" style="496" customWidth="1"/>
    <col min="5" max="5" width="10.6" style="496" customWidth="1"/>
    <col min="6" max="6" width="12.6" style="496" customWidth="1"/>
    <col min="7" max="7" width="7.2" style="497" customWidth="1"/>
    <col min="8" max="9" width="9" style="141"/>
    <col min="10" max="10" width="9.3" style="141"/>
    <col min="11" max="16384" width="9" style="141"/>
  </cols>
  <sheetData>
    <row r="1" s="141" customFormat="1" ht="32" customHeight="1" spans="1:7">
      <c r="A1" s="498" t="s">
        <v>0</v>
      </c>
      <c r="B1" s="498"/>
      <c r="C1" s="498"/>
      <c r="D1" s="498"/>
      <c r="E1" s="498"/>
      <c r="F1" s="498"/>
      <c r="G1" s="498"/>
    </row>
    <row r="2" s="141" customFormat="1" ht="32" customHeight="1" spans="1:7">
      <c r="A2" s="498" t="s">
        <v>1</v>
      </c>
      <c r="B2" s="498"/>
      <c r="C2" s="498"/>
      <c r="D2" s="498"/>
      <c r="E2" s="498"/>
      <c r="F2" s="498"/>
      <c r="G2" s="498"/>
    </row>
    <row r="3" s="141" customFormat="1" ht="25" customHeight="1" spans="1:7">
      <c r="A3" s="498" t="s">
        <v>188</v>
      </c>
      <c r="B3" s="498"/>
      <c r="C3" s="498"/>
      <c r="D3" s="498"/>
      <c r="E3" s="498"/>
      <c r="F3" s="498"/>
      <c r="G3" s="498"/>
    </row>
    <row r="4" s="225" customFormat="1" ht="28.3" customHeight="1" spans="1:7">
      <c r="A4" s="499" t="s">
        <v>189</v>
      </c>
      <c r="B4" s="500" t="s">
        <v>190</v>
      </c>
      <c r="C4" s="500" t="s">
        <v>15</v>
      </c>
      <c r="D4" s="501" t="s">
        <v>191</v>
      </c>
      <c r="E4" s="501" t="s">
        <v>192</v>
      </c>
      <c r="F4" s="501" t="s">
        <v>194</v>
      </c>
      <c r="G4" s="502" t="s">
        <v>195</v>
      </c>
    </row>
    <row r="5" s="2" customFormat="1" ht="25.5" customHeight="1" spans="1:7">
      <c r="A5" s="25">
        <v>105</v>
      </c>
      <c r="B5" s="25" t="s">
        <v>1052</v>
      </c>
      <c r="C5" s="26"/>
      <c r="D5" s="26"/>
      <c r="E5" s="26"/>
      <c r="F5" s="28"/>
      <c r="G5" s="29"/>
    </row>
    <row r="6" s="2" customFormat="1" ht="25.5" customHeight="1" spans="1:7">
      <c r="A6" s="30" t="s">
        <v>1053</v>
      </c>
      <c r="B6" s="30" t="s">
        <v>1054</v>
      </c>
      <c r="C6" s="26"/>
      <c r="D6" s="26"/>
      <c r="E6" s="26"/>
      <c r="F6" s="28"/>
      <c r="G6" s="29"/>
    </row>
    <row r="7" s="2" customFormat="1" ht="25.5" customHeight="1" spans="1:7">
      <c r="A7" s="503" t="s">
        <v>1055</v>
      </c>
      <c r="B7" s="503" t="s">
        <v>211</v>
      </c>
      <c r="C7" s="504" t="s">
        <v>201</v>
      </c>
      <c r="D7" s="505">
        <v>1</v>
      </c>
      <c r="E7" s="505">
        <v>515918.5</v>
      </c>
      <c r="F7" s="506">
        <v>515918.5</v>
      </c>
      <c r="G7" s="507"/>
    </row>
    <row r="8" s="2" customFormat="1" ht="25.5" customHeight="1" spans="1:7">
      <c r="A8" s="25" t="s">
        <v>938</v>
      </c>
      <c r="B8" s="25" t="s">
        <v>939</v>
      </c>
      <c r="C8" s="26" t="s">
        <v>859</v>
      </c>
      <c r="D8" s="26"/>
      <c r="E8" s="31"/>
      <c r="F8" s="28"/>
      <c r="G8" s="29"/>
    </row>
    <row r="9" s="2" customFormat="1" ht="25.5" customHeight="1" spans="1:7">
      <c r="A9" s="42" t="s">
        <v>940</v>
      </c>
      <c r="B9" s="42" t="s">
        <v>941</v>
      </c>
      <c r="C9" s="26"/>
      <c r="D9" s="26"/>
      <c r="E9" s="31"/>
      <c r="F9" s="28"/>
      <c r="G9" s="29"/>
    </row>
    <row r="10" s="2" customFormat="1" ht="25.5" customHeight="1" spans="1:7">
      <c r="A10" s="508" t="s">
        <v>942</v>
      </c>
      <c r="B10" s="508" t="s">
        <v>943</v>
      </c>
      <c r="C10" s="509" t="s">
        <v>859</v>
      </c>
      <c r="D10" s="504">
        <v>1070</v>
      </c>
      <c r="E10" s="510">
        <v>7.27</v>
      </c>
      <c r="F10" s="511">
        <v>7777.16</v>
      </c>
      <c r="G10" s="507"/>
    </row>
    <row r="11" s="2" customFormat="1" ht="25.5" customHeight="1" spans="1:7">
      <c r="A11" s="25">
        <v>703</v>
      </c>
      <c r="B11" s="25" t="s">
        <v>1056</v>
      </c>
      <c r="C11" s="26"/>
      <c r="D11" s="27"/>
      <c r="E11" s="26"/>
      <c r="F11" s="28"/>
      <c r="G11" s="29"/>
    </row>
    <row r="12" s="2" customFormat="1" ht="25.5" customHeight="1" spans="1:7">
      <c r="A12" s="25" t="s">
        <v>969</v>
      </c>
      <c r="B12" s="25" t="s">
        <v>970</v>
      </c>
      <c r="C12" s="26" t="s">
        <v>224</v>
      </c>
      <c r="D12" s="27"/>
      <c r="E12" s="31"/>
      <c r="F12" s="28"/>
      <c r="G12" s="29"/>
    </row>
    <row r="13" s="2" customFormat="1" ht="25.5" customHeight="1" spans="1:7">
      <c r="A13" s="37" t="s">
        <v>971</v>
      </c>
      <c r="B13" s="37" t="s">
        <v>972</v>
      </c>
      <c r="C13" s="38" t="s">
        <v>224</v>
      </c>
      <c r="D13" s="27"/>
      <c r="E13" s="31"/>
      <c r="F13" s="28"/>
      <c r="G13" s="29"/>
    </row>
    <row r="14" s="2" customFormat="1" ht="25.5" customHeight="1" spans="1:7">
      <c r="A14" s="512" t="s">
        <v>977</v>
      </c>
      <c r="B14" s="512" t="s">
        <v>978</v>
      </c>
      <c r="C14" s="513" t="s">
        <v>224</v>
      </c>
      <c r="D14" s="514">
        <v>1579</v>
      </c>
      <c r="E14" s="510">
        <v>18.6</v>
      </c>
      <c r="F14" s="511">
        <v>29375.45</v>
      </c>
      <c r="G14" s="507"/>
    </row>
    <row r="15" s="2" customFormat="1" ht="25.5" customHeight="1" spans="1:7">
      <c r="A15" s="512" t="s">
        <v>979</v>
      </c>
      <c r="B15" s="512" t="s">
        <v>980</v>
      </c>
      <c r="C15" s="513" t="s">
        <v>224</v>
      </c>
      <c r="D15" s="514">
        <v>15487</v>
      </c>
      <c r="E15" s="510">
        <v>18.6</v>
      </c>
      <c r="F15" s="511">
        <v>288117.53</v>
      </c>
      <c r="G15" s="507"/>
    </row>
    <row r="16" s="2" customFormat="1" ht="25.5" customHeight="1" spans="1:7">
      <c r="A16" s="32">
        <v>705</v>
      </c>
      <c r="B16" s="33" t="s">
        <v>1057</v>
      </c>
      <c r="C16" s="34"/>
      <c r="D16" s="27"/>
      <c r="E16" s="26"/>
      <c r="F16" s="28"/>
      <c r="G16" s="29"/>
    </row>
    <row r="17" s="2" customFormat="1" ht="25.5" customHeight="1" spans="1:7">
      <c r="A17" s="35" t="s">
        <v>1058</v>
      </c>
      <c r="B17" s="41" t="s">
        <v>1059</v>
      </c>
      <c r="C17" s="34" t="s">
        <v>1060</v>
      </c>
      <c r="D17" s="27"/>
      <c r="E17" s="26"/>
      <c r="F17" s="28"/>
      <c r="G17" s="29"/>
    </row>
    <row r="18" s="3" customFormat="1" ht="25.5" customHeight="1" spans="1:7">
      <c r="A18" s="44" t="s">
        <v>1061</v>
      </c>
      <c r="B18" s="44" t="s">
        <v>1062</v>
      </c>
      <c r="C18" s="68" t="s">
        <v>988</v>
      </c>
      <c r="D18" s="27"/>
      <c r="E18" s="26"/>
      <c r="F18" s="28"/>
      <c r="G18" s="29"/>
    </row>
    <row r="19" s="3" customFormat="1" ht="25.5" customHeight="1" spans="1:7">
      <c r="A19" s="515" t="s">
        <v>1063</v>
      </c>
      <c r="B19" s="516" t="s">
        <v>1064</v>
      </c>
      <c r="C19" s="517" t="s">
        <v>988</v>
      </c>
      <c r="D19" s="514">
        <v>568</v>
      </c>
      <c r="E19" s="504">
        <v>586.08</v>
      </c>
      <c r="F19" s="511">
        <v>332895.49</v>
      </c>
      <c r="G19" s="29"/>
    </row>
    <row r="20" s="3" customFormat="1" ht="25.5" customHeight="1" spans="1:7">
      <c r="A20" s="515" t="s">
        <v>1065</v>
      </c>
      <c r="B20" s="516" t="s">
        <v>1003</v>
      </c>
      <c r="C20" s="517" t="s">
        <v>988</v>
      </c>
      <c r="D20" s="514">
        <v>758</v>
      </c>
      <c r="E20" s="504">
        <v>76.41</v>
      </c>
      <c r="F20" s="511">
        <v>57920.22</v>
      </c>
      <c r="G20" s="29"/>
    </row>
    <row r="21" s="3" customFormat="1" ht="25.5" customHeight="1" spans="1:7">
      <c r="A21" s="515" t="s">
        <v>1066</v>
      </c>
      <c r="B21" s="516" t="s">
        <v>1011</v>
      </c>
      <c r="C21" s="517" t="s">
        <v>988</v>
      </c>
      <c r="D21" s="514">
        <v>379</v>
      </c>
      <c r="E21" s="504">
        <v>182.99</v>
      </c>
      <c r="F21" s="511">
        <v>69352.36</v>
      </c>
      <c r="G21" s="29"/>
    </row>
    <row r="22" ht="15" customHeight="1"/>
  </sheetData>
  <mergeCells count="3">
    <mergeCell ref="A1:G1"/>
    <mergeCell ref="A2:G2"/>
    <mergeCell ref="A3:G3"/>
  </mergeCells>
  <conditionalFormatting sqref="D7:E7">
    <cfRule type="cellIs" dxfId="0" priority="74" operator="equal">
      <formula>0</formula>
    </cfRule>
  </conditionalFormatting>
  <conditionalFormatting sqref="F7">
    <cfRule type="cellIs" dxfId="0" priority="75" operator="equal">
      <formula>0</formula>
    </cfRule>
  </conditionalFormatting>
  <conditionalFormatting sqref="E10">
    <cfRule type="cellIs" dxfId="0" priority="1" operator="equal">
      <formula>0</formula>
    </cfRule>
  </conditionalFormatting>
  <conditionalFormatting sqref="E12">
    <cfRule type="cellIs" dxfId="0" priority="124" operator="equal">
      <formula>0</formula>
    </cfRule>
  </conditionalFormatting>
  <conditionalFormatting sqref="H16:EQ16">
    <cfRule type="cellIs" dxfId="1" priority="141" stopIfTrue="1" operator="equal">
      <formula>0</formula>
    </cfRule>
  </conditionalFormatting>
  <conditionalFormatting sqref="E8:E9">
    <cfRule type="cellIs" dxfId="0" priority="127" operator="equal">
      <formula>0</formula>
    </cfRule>
  </conditionalFormatting>
  <conditionalFormatting sqref="E13:E15">
    <cfRule type="cellIs" dxfId="0" priority="125" operator="equal">
      <formula>0</formula>
    </cfRule>
  </conditionalFormatting>
  <conditionalFormatting sqref="G22:G65536">
    <cfRule type="cellIs" dxfId="2" priority="255" stopIfTrue="1" operator="equal">
      <formula>0</formula>
    </cfRule>
    <cfRule type="cellIs" dxfId="1" priority="256" stopIfTrue="1" operator="equal">
      <formula>0</formula>
    </cfRule>
    <cfRule type="cellIs" dxfId="2" priority="258" stopIfTrue="1" operator="equal">
      <formula>0</formula>
    </cfRule>
  </conditionalFormatting>
  <conditionalFormatting sqref="H4:CN7 A22:CN65536">
    <cfRule type="cellIs" dxfId="1" priority="259" stopIfTrue="1" operator="equal">
      <formula>0</formula>
    </cfRule>
  </conditionalFormatting>
  <conditionalFormatting sqref="H8:CN10">
    <cfRule type="cellIs" dxfId="1" priority="191" stopIfTrue="1" operator="equal">
      <formula>0</formula>
    </cfRule>
  </conditionalFormatting>
  <conditionalFormatting sqref="H11:EQ15 H17:EQ21">
    <cfRule type="cellIs" dxfId="1" priority="149" stopIfTrue="1" operator="equal">
      <formula>0</formula>
    </cfRule>
  </conditionalFormatting>
  <pageMargins left="0.75" right="0.75" top="1" bottom="1" header="0.5" footer="0.5"/>
  <pageSetup paperSize="9" scale="8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46"/>
  <sheetViews>
    <sheetView zoomScale="85" zoomScaleNormal="85" workbookViewId="0">
      <pane ySplit="5" topLeftCell="A1650" activePane="bottomLeft" state="frozen"/>
      <selection/>
      <selection pane="bottomLeft" activeCell="G63" sqref="G63"/>
    </sheetView>
  </sheetViews>
  <sheetFormatPr defaultColWidth="9" defaultRowHeight="14.25"/>
  <cols>
    <col min="1" max="1" width="13.8583333333333" style="9" hidden="1" customWidth="1"/>
    <col min="2" max="2" width="13.525" style="159" customWidth="1"/>
    <col min="3" max="3" width="25.8" style="159" customWidth="1"/>
    <col min="4" max="4" width="5.75" style="9" customWidth="1"/>
    <col min="5" max="5" width="11.2916666666667" style="9" customWidth="1"/>
    <col min="6" max="6" width="10.825" style="170" customWidth="1"/>
    <col min="7" max="7" width="11.4083333333333" style="10" customWidth="1"/>
    <col min="8" max="8" width="16" style="159" customWidth="1"/>
    <col min="9" max="9" width="18.475" style="159" customWidth="1"/>
    <col min="10" max="10" width="12.825" style="159" customWidth="1"/>
    <col min="11" max="11" width="24.1166666666667" style="9" customWidth="1"/>
    <col min="12" max="12" width="15.4083333333333" style="171" customWidth="1"/>
    <col min="13" max="13" width="13" style="9" customWidth="1"/>
    <col min="14" max="14" width="12.7" style="9" customWidth="1"/>
    <col min="15" max="15" width="9" style="9"/>
    <col min="16" max="16" width="12.35" style="9" customWidth="1"/>
    <col min="17" max="16384" width="9" style="9"/>
  </cols>
  <sheetData>
    <row r="1" s="169" customFormat="1" ht="18" customHeight="1" spans="2:14">
      <c r="B1" s="430" t="s">
        <v>0</v>
      </c>
      <c r="C1" s="422"/>
      <c r="D1" s="430"/>
      <c r="E1" s="430"/>
      <c r="F1" s="431"/>
      <c r="G1" s="431"/>
      <c r="H1" s="430"/>
      <c r="I1" s="430"/>
      <c r="J1" s="430"/>
      <c r="K1" s="439"/>
      <c r="L1" s="430"/>
      <c r="M1" s="430"/>
      <c r="N1" s="430"/>
    </row>
    <row r="2" s="169" customFormat="1" ht="18" customHeight="1" spans="2:14">
      <c r="B2" s="430" t="s">
        <v>1</v>
      </c>
      <c r="C2" s="422"/>
      <c r="D2" s="430"/>
      <c r="E2" s="430"/>
      <c r="F2" s="431"/>
      <c r="G2" s="431"/>
      <c r="H2" s="430"/>
      <c r="I2" s="430"/>
      <c r="J2" s="430"/>
      <c r="K2" s="439"/>
      <c r="L2" s="430"/>
      <c r="M2" s="430"/>
      <c r="N2" s="430"/>
    </row>
    <row r="3" s="169" customFormat="1" ht="18" customHeight="1" spans="2:14">
      <c r="B3" s="432" t="s">
        <v>1067</v>
      </c>
      <c r="C3" s="166"/>
      <c r="D3" s="432"/>
      <c r="E3" s="432"/>
      <c r="F3" s="433"/>
      <c r="G3" s="433"/>
      <c r="H3" s="432"/>
      <c r="I3" s="432"/>
      <c r="J3" s="432"/>
      <c r="K3" s="440"/>
      <c r="L3" s="432"/>
      <c r="M3" s="432"/>
      <c r="N3" s="432"/>
    </row>
    <row r="4" s="157" customFormat="1" ht="20.1" customHeight="1" spans="2:14">
      <c r="B4" s="434" t="s">
        <v>1068</v>
      </c>
      <c r="C4" s="183"/>
      <c r="D4" s="184"/>
      <c r="E4" s="184"/>
      <c r="F4" s="185"/>
      <c r="G4" s="186" t="s">
        <v>2</v>
      </c>
      <c r="H4" s="187"/>
      <c r="I4" s="187"/>
      <c r="J4" s="187"/>
      <c r="K4" s="187"/>
      <c r="L4" s="231" t="s">
        <v>1069</v>
      </c>
      <c r="M4" s="187"/>
      <c r="N4" s="187"/>
    </row>
    <row r="5" s="158" customFormat="1" ht="22" customHeight="1" spans="1:14">
      <c r="A5" s="188" t="s">
        <v>1070</v>
      </c>
      <c r="B5" s="189" t="s">
        <v>13</v>
      </c>
      <c r="C5" s="189" t="s">
        <v>1071</v>
      </c>
      <c r="D5" s="189" t="s">
        <v>15</v>
      </c>
      <c r="E5" s="190" t="s">
        <v>192</v>
      </c>
      <c r="F5" s="190" t="s">
        <v>1072</v>
      </c>
      <c r="G5" s="190" t="s">
        <v>194</v>
      </c>
      <c r="H5" s="189" t="s">
        <v>1073</v>
      </c>
      <c r="I5" s="189" t="s">
        <v>1074</v>
      </c>
      <c r="J5" s="189" t="s">
        <v>1075</v>
      </c>
      <c r="K5" s="189" t="s">
        <v>1076</v>
      </c>
      <c r="L5" s="232" t="s">
        <v>1077</v>
      </c>
      <c r="M5" s="189" t="s">
        <v>1078</v>
      </c>
      <c r="N5" s="233" t="s">
        <v>195</v>
      </c>
    </row>
    <row r="6" s="159" customFormat="1" ht="22" customHeight="1" spans="1:14">
      <c r="A6" s="191" t="s">
        <v>1079</v>
      </c>
      <c r="B6" s="435">
        <v>100</v>
      </c>
      <c r="C6" s="68" t="s">
        <v>196</v>
      </c>
      <c r="D6" s="26"/>
      <c r="E6" s="436"/>
      <c r="F6" s="140"/>
      <c r="G6" s="140"/>
      <c r="H6" s="192"/>
      <c r="I6" s="192"/>
      <c r="J6" s="234"/>
      <c r="K6" s="235"/>
      <c r="L6" s="27"/>
      <c r="M6" s="150"/>
      <c r="N6" s="150"/>
    </row>
    <row r="7" s="159" customFormat="1" ht="22" customHeight="1" spans="1:14">
      <c r="A7" s="191" t="s">
        <v>1079</v>
      </c>
      <c r="B7" s="435">
        <v>101</v>
      </c>
      <c r="C7" s="68" t="s">
        <v>197</v>
      </c>
      <c r="D7" s="26"/>
      <c r="E7" s="436"/>
      <c r="F7" s="436"/>
      <c r="G7" s="436"/>
      <c r="H7" s="192"/>
      <c r="I7" s="192"/>
      <c r="J7" s="234"/>
      <c r="K7" s="235"/>
      <c r="L7" s="27"/>
      <c r="M7" s="150"/>
      <c r="N7" s="150"/>
    </row>
    <row r="8" s="159" customFormat="1" ht="22" customHeight="1" spans="1:14">
      <c r="A8" s="191" t="s">
        <v>1079</v>
      </c>
      <c r="B8" s="435" t="s">
        <v>198</v>
      </c>
      <c r="C8" s="68" t="s">
        <v>199</v>
      </c>
      <c r="D8" s="26"/>
      <c r="E8" s="436"/>
      <c r="F8" s="436"/>
      <c r="G8" s="436"/>
      <c r="H8" s="192"/>
      <c r="I8" s="192"/>
      <c r="J8" s="234"/>
      <c r="K8" s="235"/>
      <c r="L8" s="27"/>
      <c r="M8" s="150"/>
      <c r="N8" s="150"/>
    </row>
    <row r="9" s="159" customFormat="1" ht="22" customHeight="1" spans="1:14">
      <c r="A9" s="191"/>
      <c r="B9" s="435" t="s">
        <v>1080</v>
      </c>
      <c r="C9" s="68" t="s">
        <v>1081</v>
      </c>
      <c r="D9" s="26" t="s">
        <v>201</v>
      </c>
      <c r="E9" s="436"/>
      <c r="F9" s="436"/>
      <c r="G9" s="436"/>
      <c r="H9" s="192"/>
      <c r="I9" s="192"/>
      <c r="J9" s="234"/>
      <c r="K9" s="235"/>
      <c r="L9" s="27"/>
      <c r="M9" s="150"/>
      <c r="N9" s="150"/>
    </row>
    <row r="10" s="159" customFormat="1" ht="22" customHeight="1" spans="1:14">
      <c r="A10" s="191"/>
      <c r="B10" s="68" t="s">
        <v>1082</v>
      </c>
      <c r="C10" s="68" t="s">
        <v>1083</v>
      </c>
      <c r="D10" s="26" t="s">
        <v>201</v>
      </c>
      <c r="E10" s="26"/>
      <c r="F10" s="26"/>
      <c r="G10" s="26"/>
      <c r="H10" s="192"/>
      <c r="I10" s="192"/>
      <c r="J10" s="234"/>
      <c r="K10" s="235"/>
      <c r="L10" s="27"/>
      <c r="M10" s="150"/>
      <c r="N10" s="150"/>
    </row>
    <row r="11" s="159" customFormat="1" ht="22" customHeight="1" spans="1:14">
      <c r="A11" s="191"/>
      <c r="B11" s="192" t="s">
        <v>200</v>
      </c>
      <c r="C11" s="191" t="s">
        <v>154</v>
      </c>
      <c r="D11" s="26" t="s">
        <v>201</v>
      </c>
      <c r="E11" s="69"/>
      <c r="F11" s="69"/>
      <c r="G11" s="69"/>
      <c r="H11" s="192"/>
      <c r="I11" s="192"/>
      <c r="J11" s="234"/>
      <c r="K11" s="235"/>
      <c r="L11" s="27"/>
      <c r="M11" s="150"/>
      <c r="N11" s="150"/>
    </row>
    <row r="12" s="159" customFormat="1" ht="22" customHeight="1" spans="1:14">
      <c r="A12" s="191"/>
      <c r="B12" s="437">
        <v>102</v>
      </c>
      <c r="C12" s="438" t="s">
        <v>155</v>
      </c>
      <c r="D12" s="26"/>
      <c r="E12" s="436"/>
      <c r="F12" s="436"/>
      <c r="G12" s="436"/>
      <c r="H12" s="192"/>
      <c r="I12" s="192"/>
      <c r="J12" s="234"/>
      <c r="K12" s="235"/>
      <c r="L12" s="27"/>
      <c r="M12" s="150"/>
      <c r="N12" s="150"/>
    </row>
    <row r="13" s="159" customFormat="1" ht="22" customHeight="1" spans="1:14">
      <c r="A13" s="191"/>
      <c r="B13" s="435" t="s">
        <v>202</v>
      </c>
      <c r="C13" s="68" t="s">
        <v>139</v>
      </c>
      <c r="D13" s="26" t="s">
        <v>201</v>
      </c>
      <c r="E13" s="34">
        <v>1165081.37</v>
      </c>
      <c r="F13" s="436">
        <v>1</v>
      </c>
      <c r="G13" s="34">
        <v>1165081.37</v>
      </c>
      <c r="H13" s="192"/>
      <c r="I13" s="192"/>
      <c r="J13" s="234"/>
      <c r="K13" s="235" t="s">
        <v>1084</v>
      </c>
      <c r="L13" s="27"/>
      <c r="M13" s="150"/>
      <c r="N13" s="150"/>
    </row>
    <row r="14" s="159" customFormat="1" ht="22" customHeight="1" spans="1:14">
      <c r="A14" s="191"/>
      <c r="B14" s="437">
        <v>103</v>
      </c>
      <c r="C14" s="438" t="s">
        <v>140</v>
      </c>
      <c r="D14" s="26"/>
      <c r="E14" s="436"/>
      <c r="F14" s="436"/>
      <c r="G14" s="436"/>
      <c r="H14" s="192"/>
      <c r="I14" s="192"/>
      <c r="J14" s="234"/>
      <c r="K14" s="235"/>
      <c r="L14" s="27"/>
      <c r="M14" s="150"/>
      <c r="N14" s="150"/>
    </row>
    <row r="15" s="159" customFormat="1" ht="22" customHeight="1" spans="1:14">
      <c r="A15" s="191"/>
      <c r="B15" s="435" t="s">
        <v>205</v>
      </c>
      <c r="C15" s="68" t="s">
        <v>142</v>
      </c>
      <c r="D15" s="26" t="s">
        <v>201</v>
      </c>
      <c r="E15" s="149">
        <v>2000</v>
      </c>
      <c r="F15" s="149">
        <v>79.66</v>
      </c>
      <c r="G15" s="34">
        <v>159314.77</v>
      </c>
      <c r="H15" s="192"/>
      <c r="I15" s="192"/>
      <c r="J15" s="234"/>
      <c r="K15" s="235" t="s">
        <v>1084</v>
      </c>
      <c r="L15" s="27"/>
      <c r="M15" s="150"/>
      <c r="N15" s="150"/>
    </row>
    <row r="16" s="159" customFormat="1" ht="22" customHeight="1" spans="1:14">
      <c r="A16" s="191"/>
      <c r="B16" s="435" t="s">
        <v>1085</v>
      </c>
      <c r="C16" s="68" t="s">
        <v>1086</v>
      </c>
      <c r="D16" s="26" t="s">
        <v>201</v>
      </c>
      <c r="E16" s="149">
        <v>169402.97</v>
      </c>
      <c r="F16" s="149">
        <v>4</v>
      </c>
      <c r="G16" s="34">
        <v>677611.89</v>
      </c>
      <c r="H16" s="192"/>
      <c r="I16" s="192"/>
      <c r="J16" s="234"/>
      <c r="K16" s="235" t="s">
        <v>1084</v>
      </c>
      <c r="L16" s="27"/>
      <c r="M16" s="150"/>
      <c r="N16" s="150"/>
    </row>
    <row r="17" s="159" customFormat="1" ht="22" customHeight="1" spans="1:14">
      <c r="A17" s="191"/>
      <c r="B17" s="68" t="s">
        <v>1087</v>
      </c>
      <c r="C17" s="68" t="s">
        <v>1088</v>
      </c>
      <c r="D17" s="68" t="s">
        <v>201</v>
      </c>
      <c r="E17" s="149">
        <v>154947.46</v>
      </c>
      <c r="F17" s="149">
        <v>1</v>
      </c>
      <c r="G17" s="34">
        <f>F17*E17</f>
        <v>154947.46</v>
      </c>
      <c r="H17" s="192"/>
      <c r="I17" s="192"/>
      <c r="J17" s="234"/>
      <c r="K17" s="235" t="s">
        <v>1084</v>
      </c>
      <c r="L17" s="27"/>
      <c r="M17" s="150"/>
      <c r="N17" s="150"/>
    </row>
    <row r="18" s="159" customFormat="1" ht="22" customHeight="1" spans="1:14">
      <c r="A18" s="191"/>
      <c r="B18" s="68" t="s">
        <v>209</v>
      </c>
      <c r="C18" s="68" t="s">
        <v>146</v>
      </c>
      <c r="D18" s="68" t="s">
        <v>201</v>
      </c>
      <c r="E18" s="193">
        <f>G18/F18</f>
        <v>452190.266666667</v>
      </c>
      <c r="F18" s="68">
        <v>3</v>
      </c>
      <c r="G18" s="26">
        <v>1356570.8</v>
      </c>
      <c r="H18" s="192"/>
      <c r="I18" s="192"/>
      <c r="J18" s="234"/>
      <c r="K18" s="235" t="s">
        <v>1084</v>
      </c>
      <c r="L18" s="27"/>
      <c r="M18" s="150"/>
      <c r="N18" s="150"/>
    </row>
    <row r="19" s="159" customFormat="1" ht="22" customHeight="1" spans="1:14">
      <c r="A19" s="191"/>
      <c r="B19" s="437">
        <v>104</v>
      </c>
      <c r="C19" s="438" t="s">
        <v>1089</v>
      </c>
      <c r="D19" s="26"/>
      <c r="E19" s="436"/>
      <c r="F19" s="436"/>
      <c r="G19" s="436"/>
      <c r="H19" s="192"/>
      <c r="I19" s="192"/>
      <c r="J19" s="234"/>
      <c r="K19" s="235"/>
      <c r="L19" s="27"/>
      <c r="M19" s="150"/>
      <c r="N19" s="150"/>
    </row>
    <row r="20" s="159" customFormat="1" ht="22" customHeight="1" spans="1:14">
      <c r="A20" s="191"/>
      <c r="B20" s="435" t="s">
        <v>1090</v>
      </c>
      <c r="C20" s="68" t="s">
        <v>1089</v>
      </c>
      <c r="D20" s="26" t="s">
        <v>201</v>
      </c>
      <c r="E20" s="34">
        <v>1867162.38</v>
      </c>
      <c r="F20" s="34">
        <v>1</v>
      </c>
      <c r="G20" s="34">
        <v>1867162.38</v>
      </c>
      <c r="H20" s="192"/>
      <c r="I20" s="192"/>
      <c r="J20" s="234"/>
      <c r="K20" s="235" t="s">
        <v>1084</v>
      </c>
      <c r="L20" s="27"/>
      <c r="M20" s="150"/>
      <c r="N20" s="150"/>
    </row>
    <row r="21" s="159" customFormat="1" ht="22" customHeight="1" spans="1:14">
      <c r="A21" s="191"/>
      <c r="B21" s="438">
        <v>105</v>
      </c>
      <c r="C21" s="438" t="s">
        <v>1052</v>
      </c>
      <c r="D21" s="26"/>
      <c r="E21" s="26"/>
      <c r="F21" s="26"/>
      <c r="G21" s="26"/>
      <c r="H21" s="192"/>
      <c r="I21" s="192"/>
      <c r="J21" s="234"/>
      <c r="K21" s="235"/>
      <c r="L21" s="27"/>
      <c r="M21" s="150"/>
      <c r="N21" s="150"/>
    </row>
    <row r="22" s="159" customFormat="1" ht="22" customHeight="1" spans="1:14">
      <c r="A22" s="191"/>
      <c r="B22" s="68" t="s">
        <v>1053</v>
      </c>
      <c r="C22" s="68" t="s">
        <v>1054</v>
      </c>
      <c r="D22" s="26"/>
      <c r="E22" s="26"/>
      <c r="F22" s="26"/>
      <c r="G22" s="26"/>
      <c r="H22" s="192"/>
      <c r="I22" s="192"/>
      <c r="J22" s="234"/>
      <c r="K22" s="235"/>
      <c r="L22" s="27"/>
      <c r="M22" s="150"/>
      <c r="N22" s="150"/>
    </row>
    <row r="23" s="159" customFormat="1" ht="22" customHeight="1" spans="1:14">
      <c r="A23" s="191"/>
      <c r="B23" s="68" t="s">
        <v>1055</v>
      </c>
      <c r="C23" s="68" t="s">
        <v>211</v>
      </c>
      <c r="D23" s="26" t="s">
        <v>201</v>
      </c>
      <c r="E23" s="149">
        <v>515918.5</v>
      </c>
      <c r="F23" s="149">
        <v>1</v>
      </c>
      <c r="G23" s="34">
        <f>F23*E23</f>
        <v>515918.5</v>
      </c>
      <c r="H23" s="192"/>
      <c r="I23" s="192"/>
      <c r="J23" s="234"/>
      <c r="K23" s="235" t="s">
        <v>1084</v>
      </c>
      <c r="L23" s="27"/>
      <c r="M23" s="150"/>
      <c r="N23" s="150"/>
    </row>
    <row r="24" s="159" customFormat="1" ht="22" customHeight="1" spans="1:14">
      <c r="A24" s="191" t="s">
        <v>1079</v>
      </c>
      <c r="B24" s="188" t="s">
        <v>1091</v>
      </c>
      <c r="C24" s="195" t="s">
        <v>1092</v>
      </c>
      <c r="D24" s="196"/>
      <c r="E24" s="197"/>
      <c r="F24" s="198"/>
      <c r="G24" s="199"/>
      <c r="H24" s="192"/>
      <c r="I24" s="192"/>
      <c r="J24" s="234"/>
      <c r="K24" s="235"/>
      <c r="L24" s="27"/>
      <c r="M24" s="150"/>
      <c r="N24" s="150"/>
    </row>
    <row r="25" s="160" customFormat="1" ht="21" customHeight="1" spans="1:14">
      <c r="A25" s="191"/>
      <c r="B25" s="437">
        <v>202</v>
      </c>
      <c r="C25" s="201" t="s">
        <v>216</v>
      </c>
      <c r="D25" s="40"/>
      <c r="E25" s="67"/>
      <c r="F25" s="202"/>
      <c r="G25" s="194"/>
      <c r="H25" s="203"/>
      <c r="I25" s="203"/>
      <c r="J25" s="203"/>
      <c r="K25" s="203"/>
      <c r="L25" s="236"/>
      <c r="M25" s="203"/>
      <c r="N25" s="203"/>
    </row>
    <row r="26" s="160" customFormat="1" ht="21" customHeight="1" spans="1:14">
      <c r="A26" s="191"/>
      <c r="B26" s="437" t="s">
        <v>217</v>
      </c>
      <c r="C26" s="201" t="s">
        <v>218</v>
      </c>
      <c r="D26" s="40"/>
      <c r="E26" s="67"/>
      <c r="F26" s="202"/>
      <c r="G26" s="194"/>
      <c r="H26" s="203"/>
      <c r="I26" s="203"/>
      <c r="J26" s="203"/>
      <c r="K26" s="203"/>
      <c r="L26" s="236"/>
      <c r="M26" s="203"/>
      <c r="N26" s="203"/>
    </row>
    <row r="27" s="160" customFormat="1" ht="21" customHeight="1" spans="1:14">
      <c r="A27" s="191"/>
      <c r="B27" s="203" t="s">
        <v>1093</v>
      </c>
      <c r="C27" s="203" t="s">
        <v>1094</v>
      </c>
      <c r="D27" s="40" t="s">
        <v>221</v>
      </c>
      <c r="E27" s="67"/>
      <c r="F27" s="202">
        <v>135</v>
      </c>
      <c r="G27" s="194"/>
      <c r="H27" s="203" t="s">
        <v>1095</v>
      </c>
      <c r="I27" s="203" t="s">
        <v>215</v>
      </c>
      <c r="J27" s="203" t="s">
        <v>220</v>
      </c>
      <c r="K27" s="203" t="s">
        <v>1096</v>
      </c>
      <c r="L27" s="236" t="s">
        <v>1097</v>
      </c>
      <c r="M27" s="203" t="s">
        <v>1098</v>
      </c>
      <c r="N27" s="203"/>
    </row>
    <row r="28" s="160" customFormat="1" ht="21" customHeight="1" spans="1:14">
      <c r="A28" s="191"/>
      <c r="B28" s="203" t="s">
        <v>1093</v>
      </c>
      <c r="C28" s="203" t="s">
        <v>1094</v>
      </c>
      <c r="D28" s="40" t="s">
        <v>221</v>
      </c>
      <c r="E28" s="67"/>
      <c r="F28" s="202">
        <v>60</v>
      </c>
      <c r="G28" s="194"/>
      <c r="H28" s="203" t="s">
        <v>1095</v>
      </c>
      <c r="I28" s="203" t="s">
        <v>215</v>
      </c>
      <c r="J28" s="203" t="s">
        <v>220</v>
      </c>
      <c r="K28" s="203" t="s">
        <v>1099</v>
      </c>
      <c r="L28" s="236" t="s">
        <v>1097</v>
      </c>
      <c r="M28" s="203" t="s">
        <v>1098</v>
      </c>
      <c r="N28" s="203"/>
    </row>
    <row r="29" s="160" customFormat="1" ht="21" customHeight="1" spans="1:14">
      <c r="A29" s="191"/>
      <c r="B29" s="203" t="s">
        <v>1093</v>
      </c>
      <c r="C29" s="203" t="s">
        <v>1094</v>
      </c>
      <c r="D29" s="40" t="s">
        <v>221</v>
      </c>
      <c r="E29" s="67"/>
      <c r="F29" s="202">
        <v>20</v>
      </c>
      <c r="G29" s="194"/>
      <c r="H29" s="203" t="s">
        <v>1095</v>
      </c>
      <c r="I29" s="203" t="s">
        <v>215</v>
      </c>
      <c r="J29" s="203" t="s">
        <v>220</v>
      </c>
      <c r="K29" s="203" t="s">
        <v>1100</v>
      </c>
      <c r="L29" s="236" t="s">
        <v>1101</v>
      </c>
      <c r="M29" s="203" t="s">
        <v>1098</v>
      </c>
      <c r="N29" s="203"/>
    </row>
    <row r="30" s="160" customFormat="1" ht="21" customHeight="1" spans="1:14">
      <c r="A30" s="191"/>
      <c r="B30" s="203" t="s">
        <v>1093</v>
      </c>
      <c r="C30" s="203" t="s">
        <v>1094</v>
      </c>
      <c r="D30" s="40" t="s">
        <v>221</v>
      </c>
      <c r="E30" s="67"/>
      <c r="F30" s="202">
        <v>46</v>
      </c>
      <c r="G30" s="194"/>
      <c r="H30" s="203" t="s">
        <v>1095</v>
      </c>
      <c r="I30" s="203" t="s">
        <v>215</v>
      </c>
      <c r="J30" s="203" t="s">
        <v>220</v>
      </c>
      <c r="K30" s="203" t="s">
        <v>1102</v>
      </c>
      <c r="L30" s="236" t="s">
        <v>1101</v>
      </c>
      <c r="M30" s="203" t="s">
        <v>1098</v>
      </c>
      <c r="N30" s="203"/>
    </row>
    <row r="31" s="160" customFormat="1" ht="21" customHeight="1" spans="1:14">
      <c r="A31" s="191"/>
      <c r="B31" s="203" t="s">
        <v>1093</v>
      </c>
      <c r="C31" s="203" t="s">
        <v>1094</v>
      </c>
      <c r="D31" s="40" t="s">
        <v>221</v>
      </c>
      <c r="E31" s="67"/>
      <c r="F31" s="202">
        <v>13</v>
      </c>
      <c r="G31" s="194"/>
      <c r="H31" s="203" t="s">
        <v>1095</v>
      </c>
      <c r="I31" s="203" t="s">
        <v>215</v>
      </c>
      <c r="J31" s="203" t="s">
        <v>220</v>
      </c>
      <c r="K31" s="203" t="s">
        <v>1103</v>
      </c>
      <c r="L31" s="236" t="s">
        <v>1101</v>
      </c>
      <c r="M31" s="203" t="s">
        <v>1098</v>
      </c>
      <c r="N31" s="203"/>
    </row>
    <row r="32" s="160" customFormat="1" ht="21" customHeight="1" spans="1:14">
      <c r="A32" s="191"/>
      <c r="B32" s="203" t="s">
        <v>1093</v>
      </c>
      <c r="C32" s="203" t="s">
        <v>1094</v>
      </c>
      <c r="D32" s="40" t="s">
        <v>221</v>
      </c>
      <c r="E32" s="67"/>
      <c r="F32" s="202">
        <v>187</v>
      </c>
      <c r="G32" s="194"/>
      <c r="H32" s="203" t="s">
        <v>1095</v>
      </c>
      <c r="I32" s="203" t="s">
        <v>215</v>
      </c>
      <c r="J32" s="203" t="s">
        <v>220</v>
      </c>
      <c r="K32" s="203" t="s">
        <v>1104</v>
      </c>
      <c r="L32" s="236" t="s">
        <v>1097</v>
      </c>
      <c r="M32" s="203" t="s">
        <v>1098</v>
      </c>
      <c r="N32" s="203"/>
    </row>
    <row r="33" s="160" customFormat="1" ht="21" customHeight="1" spans="1:14">
      <c r="A33" s="191"/>
      <c r="B33" s="203" t="s">
        <v>1093</v>
      </c>
      <c r="C33" s="203" t="s">
        <v>1094</v>
      </c>
      <c r="D33" s="40" t="s">
        <v>221</v>
      </c>
      <c r="E33" s="67"/>
      <c r="F33" s="202">
        <v>25</v>
      </c>
      <c r="G33" s="194"/>
      <c r="H33" s="203" t="s">
        <v>1095</v>
      </c>
      <c r="I33" s="203" t="s">
        <v>215</v>
      </c>
      <c r="J33" s="203" t="s">
        <v>220</v>
      </c>
      <c r="K33" s="203" t="s">
        <v>1105</v>
      </c>
      <c r="L33" s="236" t="s">
        <v>1101</v>
      </c>
      <c r="M33" s="203" t="s">
        <v>1098</v>
      </c>
      <c r="N33" s="203"/>
    </row>
    <row r="34" s="160" customFormat="1" ht="21" customHeight="1" spans="1:14">
      <c r="A34" s="191"/>
      <c r="B34" s="203" t="s">
        <v>1093</v>
      </c>
      <c r="C34" s="203" t="s">
        <v>1094</v>
      </c>
      <c r="D34" s="40" t="s">
        <v>221</v>
      </c>
      <c r="E34" s="67"/>
      <c r="F34" s="202">
        <v>20</v>
      </c>
      <c r="G34" s="194"/>
      <c r="H34" s="203" t="s">
        <v>1095</v>
      </c>
      <c r="I34" s="203" t="s">
        <v>215</v>
      </c>
      <c r="J34" s="203" t="s">
        <v>220</v>
      </c>
      <c r="K34" s="203" t="s">
        <v>1106</v>
      </c>
      <c r="L34" s="236" t="s">
        <v>1101</v>
      </c>
      <c r="M34" s="203" t="s">
        <v>1098</v>
      </c>
      <c r="N34" s="203"/>
    </row>
    <row r="35" s="160" customFormat="1" ht="21" customHeight="1" spans="1:14">
      <c r="A35" s="191"/>
      <c r="B35" s="203" t="s">
        <v>1093</v>
      </c>
      <c r="C35" s="203" t="s">
        <v>1094</v>
      </c>
      <c r="D35" s="40" t="s">
        <v>221</v>
      </c>
      <c r="E35" s="67"/>
      <c r="F35" s="202">
        <v>25</v>
      </c>
      <c r="G35" s="194"/>
      <c r="H35" s="203" t="s">
        <v>1095</v>
      </c>
      <c r="I35" s="203" t="s">
        <v>215</v>
      </c>
      <c r="J35" s="203" t="s">
        <v>220</v>
      </c>
      <c r="K35" s="203" t="s">
        <v>1107</v>
      </c>
      <c r="L35" s="236" t="s">
        <v>1101</v>
      </c>
      <c r="M35" s="203" t="s">
        <v>1098</v>
      </c>
      <c r="N35" s="203"/>
    </row>
    <row r="36" s="160" customFormat="1" ht="21" customHeight="1" spans="1:14">
      <c r="A36" s="191"/>
      <c r="B36" s="203" t="s">
        <v>1093</v>
      </c>
      <c r="C36" s="203" t="s">
        <v>1094</v>
      </c>
      <c r="D36" s="40" t="s">
        <v>221</v>
      </c>
      <c r="E36" s="67"/>
      <c r="F36" s="202">
        <v>20</v>
      </c>
      <c r="G36" s="194"/>
      <c r="H36" s="203" t="s">
        <v>1095</v>
      </c>
      <c r="I36" s="203" t="s">
        <v>215</v>
      </c>
      <c r="J36" s="203" t="s">
        <v>220</v>
      </c>
      <c r="K36" s="203" t="s">
        <v>1108</v>
      </c>
      <c r="L36" s="236" t="s">
        <v>1109</v>
      </c>
      <c r="M36" s="203" t="s">
        <v>1098</v>
      </c>
      <c r="N36" s="203"/>
    </row>
    <row r="37" s="160" customFormat="1" ht="21" customHeight="1" spans="1:14">
      <c r="A37" s="191"/>
      <c r="B37" s="203" t="s">
        <v>1093</v>
      </c>
      <c r="C37" s="203" t="s">
        <v>1094</v>
      </c>
      <c r="D37" s="40" t="s">
        <v>221</v>
      </c>
      <c r="E37" s="67"/>
      <c r="F37" s="202">
        <v>11100</v>
      </c>
      <c r="G37" s="194"/>
      <c r="H37" s="203" t="s">
        <v>1095</v>
      </c>
      <c r="I37" s="203" t="s">
        <v>215</v>
      </c>
      <c r="J37" s="203" t="s">
        <v>220</v>
      </c>
      <c r="K37" s="203" t="s">
        <v>1110</v>
      </c>
      <c r="L37" s="236" t="s">
        <v>1109</v>
      </c>
      <c r="M37" s="203" t="s">
        <v>1098</v>
      </c>
      <c r="N37" s="203"/>
    </row>
    <row r="38" s="160" customFormat="1" ht="21" customHeight="1" spans="1:14">
      <c r="A38" s="191"/>
      <c r="B38" s="203" t="s">
        <v>1093</v>
      </c>
      <c r="C38" s="203" t="s">
        <v>1094</v>
      </c>
      <c r="D38" s="40" t="s">
        <v>221</v>
      </c>
      <c r="E38" s="67"/>
      <c r="F38" s="202">
        <v>60</v>
      </c>
      <c r="G38" s="194"/>
      <c r="H38" s="203" t="s">
        <v>1095</v>
      </c>
      <c r="I38" s="203" t="s">
        <v>215</v>
      </c>
      <c r="J38" s="203" t="s">
        <v>220</v>
      </c>
      <c r="K38" s="203" t="s">
        <v>1111</v>
      </c>
      <c r="L38" s="236" t="s">
        <v>1109</v>
      </c>
      <c r="M38" s="203" t="s">
        <v>1098</v>
      </c>
      <c r="N38" s="203"/>
    </row>
    <row r="39" s="160" customFormat="1" ht="21" customHeight="1" spans="1:14">
      <c r="A39" s="191"/>
      <c r="B39" s="219" t="s">
        <v>1112</v>
      </c>
      <c r="C39" s="220"/>
      <c r="D39" s="196"/>
      <c r="E39" s="197"/>
      <c r="F39" s="190">
        <f>SUM(F27:F38)</f>
        <v>11711</v>
      </c>
      <c r="G39" s="194"/>
      <c r="H39" s="203"/>
      <c r="I39" s="203"/>
      <c r="J39" s="203"/>
      <c r="K39" s="203"/>
      <c r="L39" s="236"/>
      <c r="M39" s="203"/>
      <c r="N39" s="203"/>
    </row>
    <row r="40" s="160" customFormat="1" ht="21" customHeight="1" spans="1:14">
      <c r="A40" s="191"/>
      <c r="B40" s="435" t="s">
        <v>225</v>
      </c>
      <c r="C40" s="191" t="s">
        <v>226</v>
      </c>
      <c r="D40" s="40"/>
      <c r="E40" s="67">
        <v>8.85</v>
      </c>
      <c r="F40" s="202">
        <v>4069</v>
      </c>
      <c r="G40" s="194"/>
      <c r="H40" s="203" t="s">
        <v>1095</v>
      </c>
      <c r="I40" s="203" t="s">
        <v>215</v>
      </c>
      <c r="J40" s="191" t="s">
        <v>226</v>
      </c>
      <c r="K40" s="203" t="s">
        <v>1113</v>
      </c>
      <c r="L40" s="236" t="s">
        <v>1097</v>
      </c>
      <c r="M40" s="203" t="s">
        <v>1114</v>
      </c>
      <c r="N40" s="203" t="s">
        <v>1115</v>
      </c>
    </row>
    <row r="41" s="160" customFormat="1" ht="21" customHeight="1" spans="1:14">
      <c r="A41" s="191"/>
      <c r="B41" s="435" t="s">
        <v>225</v>
      </c>
      <c r="C41" s="191" t="s">
        <v>226</v>
      </c>
      <c r="D41" s="40"/>
      <c r="E41" s="67">
        <v>8.85</v>
      </c>
      <c r="F41" s="202">
        <v>4000</v>
      </c>
      <c r="G41" s="194"/>
      <c r="H41" s="203" t="s">
        <v>1095</v>
      </c>
      <c r="I41" s="203" t="s">
        <v>215</v>
      </c>
      <c r="J41" s="191" t="s">
        <v>226</v>
      </c>
      <c r="K41" s="203" t="s">
        <v>1116</v>
      </c>
      <c r="L41" s="236" t="s">
        <v>1101</v>
      </c>
      <c r="M41" s="203" t="s">
        <v>1114</v>
      </c>
      <c r="N41" s="203" t="s">
        <v>1115</v>
      </c>
    </row>
    <row r="42" s="160" customFormat="1" ht="21" customHeight="1" spans="1:14">
      <c r="A42" s="191"/>
      <c r="B42" s="219" t="s">
        <v>1112</v>
      </c>
      <c r="C42" s="220"/>
      <c r="D42" s="196"/>
      <c r="E42" s="197"/>
      <c r="F42" s="190">
        <f>SUM(F40:F41)</f>
        <v>8069</v>
      </c>
      <c r="G42" s="194"/>
      <c r="H42" s="203"/>
      <c r="I42" s="203"/>
      <c r="J42" s="203"/>
      <c r="K42" s="203"/>
      <c r="L42" s="236"/>
      <c r="M42" s="203"/>
      <c r="N42" s="203"/>
    </row>
    <row r="43" s="160" customFormat="1" ht="21" customHeight="1" spans="1:14">
      <c r="A43" s="191"/>
      <c r="B43" s="437" t="s">
        <v>231</v>
      </c>
      <c r="C43" s="201" t="s">
        <v>232</v>
      </c>
      <c r="D43" s="40"/>
      <c r="E43" s="67"/>
      <c r="F43" s="202"/>
      <c r="G43" s="194"/>
      <c r="H43" s="203"/>
      <c r="I43" s="203"/>
      <c r="J43" s="203"/>
      <c r="K43" s="203"/>
      <c r="L43" s="236"/>
      <c r="M43" s="203"/>
      <c r="N43" s="203"/>
    </row>
    <row r="44" s="160" customFormat="1" ht="21" customHeight="1" spans="1:14">
      <c r="A44" s="191"/>
      <c r="B44" s="435" t="s">
        <v>233</v>
      </c>
      <c r="C44" s="203" t="s">
        <v>1117</v>
      </c>
      <c r="D44" s="40" t="s">
        <v>224</v>
      </c>
      <c r="E44" s="67">
        <v>4.78</v>
      </c>
      <c r="F44" s="202">
        <v>1512</v>
      </c>
      <c r="G44" s="194">
        <f>F44*E44</f>
        <v>7227.36</v>
      </c>
      <c r="H44" s="203" t="s">
        <v>1118</v>
      </c>
      <c r="I44" s="203" t="s">
        <v>232</v>
      </c>
      <c r="J44" s="203" t="s">
        <v>1119</v>
      </c>
      <c r="K44" s="203" t="s">
        <v>1120</v>
      </c>
      <c r="L44" s="236"/>
      <c r="M44" s="203" t="s">
        <v>1121</v>
      </c>
      <c r="N44" s="203" t="s">
        <v>1122</v>
      </c>
    </row>
    <row r="45" s="160" customFormat="1" ht="21" customHeight="1" spans="1:14">
      <c r="A45" s="191"/>
      <c r="B45" s="435" t="s">
        <v>233</v>
      </c>
      <c r="C45" s="203" t="s">
        <v>1117</v>
      </c>
      <c r="D45" s="40" t="s">
        <v>224</v>
      </c>
      <c r="E45" s="67">
        <v>4.78</v>
      </c>
      <c r="F45" s="202">
        <v>1302</v>
      </c>
      <c r="G45" s="194">
        <f>F45*E45</f>
        <v>6223.56</v>
      </c>
      <c r="H45" s="203" t="s">
        <v>1123</v>
      </c>
      <c r="I45" s="203" t="s">
        <v>232</v>
      </c>
      <c r="J45" s="203" t="s">
        <v>1119</v>
      </c>
      <c r="K45" s="203" t="s">
        <v>1124</v>
      </c>
      <c r="L45" s="236"/>
      <c r="M45" s="203" t="s">
        <v>1125</v>
      </c>
      <c r="N45" s="203" t="s">
        <v>1122</v>
      </c>
    </row>
    <row r="46" s="160" customFormat="1" ht="21" customHeight="1" spans="1:14">
      <c r="A46" s="191"/>
      <c r="B46" s="435" t="s">
        <v>233</v>
      </c>
      <c r="C46" s="203" t="s">
        <v>1117</v>
      </c>
      <c r="D46" s="40" t="s">
        <v>224</v>
      </c>
      <c r="E46" s="67">
        <v>4.78</v>
      </c>
      <c r="F46" s="202">
        <v>2478</v>
      </c>
      <c r="G46" s="194">
        <f t="shared" ref="G46:G52" si="0">F46*E46</f>
        <v>11844.84</v>
      </c>
      <c r="H46" s="203" t="s">
        <v>1126</v>
      </c>
      <c r="I46" s="203" t="s">
        <v>232</v>
      </c>
      <c r="J46" s="203" t="s">
        <v>1119</v>
      </c>
      <c r="K46" s="203" t="s">
        <v>1127</v>
      </c>
      <c r="L46" s="236"/>
      <c r="M46" s="203" t="s">
        <v>1128</v>
      </c>
      <c r="N46" s="203" t="s">
        <v>1122</v>
      </c>
    </row>
    <row r="47" s="160" customFormat="1" ht="21" customHeight="1" spans="1:14">
      <c r="A47" s="191"/>
      <c r="B47" s="435" t="s">
        <v>233</v>
      </c>
      <c r="C47" s="203" t="s">
        <v>1117</v>
      </c>
      <c r="D47" s="40" t="s">
        <v>224</v>
      </c>
      <c r="E47" s="67">
        <v>4.78</v>
      </c>
      <c r="F47" s="202">
        <v>882</v>
      </c>
      <c r="G47" s="194">
        <f t="shared" si="0"/>
        <v>4215.96</v>
      </c>
      <c r="H47" s="203" t="s">
        <v>1129</v>
      </c>
      <c r="I47" s="203" t="s">
        <v>232</v>
      </c>
      <c r="J47" s="203" t="s">
        <v>1119</v>
      </c>
      <c r="K47" s="203" t="s">
        <v>1130</v>
      </c>
      <c r="L47" s="236"/>
      <c r="M47" s="203" t="s">
        <v>1131</v>
      </c>
      <c r="N47" s="203" t="s">
        <v>1122</v>
      </c>
    </row>
    <row r="48" s="160" customFormat="1" ht="21" customHeight="1" spans="1:14">
      <c r="A48" s="191"/>
      <c r="B48" s="435" t="s">
        <v>233</v>
      </c>
      <c r="C48" s="203" t="s">
        <v>1117</v>
      </c>
      <c r="D48" s="40" t="s">
        <v>224</v>
      </c>
      <c r="E48" s="67">
        <v>4.78</v>
      </c>
      <c r="F48" s="202">
        <v>882</v>
      </c>
      <c r="G48" s="194">
        <f>E48*F48</f>
        <v>4215.96</v>
      </c>
      <c r="H48" s="203" t="s">
        <v>1132</v>
      </c>
      <c r="I48" s="203" t="s">
        <v>232</v>
      </c>
      <c r="J48" s="203" t="s">
        <v>1119</v>
      </c>
      <c r="K48" s="203" t="s">
        <v>1133</v>
      </c>
      <c r="L48" s="236"/>
      <c r="M48" s="203" t="s">
        <v>1134</v>
      </c>
      <c r="N48" s="203" t="s">
        <v>1122</v>
      </c>
    </row>
    <row r="49" s="160" customFormat="1" ht="21" customHeight="1" spans="1:14">
      <c r="A49" s="191"/>
      <c r="B49" s="435" t="s">
        <v>233</v>
      </c>
      <c r="C49" s="203" t="s">
        <v>1117</v>
      </c>
      <c r="D49" s="40" t="s">
        <v>224</v>
      </c>
      <c r="E49" s="67">
        <v>4.78</v>
      </c>
      <c r="F49" s="202">
        <v>672</v>
      </c>
      <c r="G49" s="194">
        <f>E49*F49</f>
        <v>3212.16</v>
      </c>
      <c r="H49" s="203" t="s">
        <v>1135</v>
      </c>
      <c r="I49" s="203" t="s">
        <v>232</v>
      </c>
      <c r="J49" s="203" t="s">
        <v>1119</v>
      </c>
      <c r="K49" s="203" t="s">
        <v>1136</v>
      </c>
      <c r="L49" s="236"/>
      <c r="M49" s="203" t="s">
        <v>1137</v>
      </c>
      <c r="N49" s="203" t="s">
        <v>1122</v>
      </c>
    </row>
    <row r="50" s="160" customFormat="1" ht="21" customHeight="1" spans="1:14">
      <c r="A50" s="191"/>
      <c r="B50" s="435" t="s">
        <v>233</v>
      </c>
      <c r="C50" s="203" t="s">
        <v>1117</v>
      </c>
      <c r="D50" s="40" t="s">
        <v>224</v>
      </c>
      <c r="E50" s="67">
        <v>4.78</v>
      </c>
      <c r="F50" s="202">
        <v>882</v>
      </c>
      <c r="G50" s="194">
        <f>E50*F50</f>
        <v>4215.96</v>
      </c>
      <c r="H50" s="203" t="s">
        <v>1138</v>
      </c>
      <c r="I50" s="203" t="s">
        <v>232</v>
      </c>
      <c r="J50" s="203" t="s">
        <v>1119</v>
      </c>
      <c r="K50" s="203" t="s">
        <v>1139</v>
      </c>
      <c r="L50" s="236"/>
      <c r="M50" s="203" t="s">
        <v>1140</v>
      </c>
      <c r="N50" s="203" t="s">
        <v>1122</v>
      </c>
    </row>
    <row r="51" s="160" customFormat="1" ht="21" customHeight="1" spans="1:14">
      <c r="A51" s="191"/>
      <c r="B51" s="435" t="s">
        <v>233</v>
      </c>
      <c r="C51" s="203" t="s">
        <v>1117</v>
      </c>
      <c r="D51" s="40" t="s">
        <v>224</v>
      </c>
      <c r="E51" s="67">
        <v>4.78</v>
      </c>
      <c r="F51" s="202">
        <v>882</v>
      </c>
      <c r="G51" s="194">
        <f t="shared" si="0"/>
        <v>4215.96</v>
      </c>
      <c r="H51" s="203" t="s">
        <v>1141</v>
      </c>
      <c r="I51" s="203" t="s">
        <v>232</v>
      </c>
      <c r="J51" s="203" t="s">
        <v>1119</v>
      </c>
      <c r="K51" s="203" t="s">
        <v>1142</v>
      </c>
      <c r="L51" s="236"/>
      <c r="M51" s="203" t="s">
        <v>1143</v>
      </c>
      <c r="N51" s="203" t="s">
        <v>1122</v>
      </c>
    </row>
    <row r="52" s="160" customFormat="1" ht="21" customHeight="1" spans="1:14">
      <c r="A52" s="191"/>
      <c r="B52" s="435" t="s">
        <v>233</v>
      </c>
      <c r="C52" s="203" t="s">
        <v>1117</v>
      </c>
      <c r="D52" s="40" t="s">
        <v>224</v>
      </c>
      <c r="E52" s="67">
        <v>4.78</v>
      </c>
      <c r="F52" s="202">
        <v>924</v>
      </c>
      <c r="G52" s="194">
        <f t="shared" si="0"/>
        <v>4416.72</v>
      </c>
      <c r="H52" s="203" t="s">
        <v>1144</v>
      </c>
      <c r="I52" s="203" t="s">
        <v>232</v>
      </c>
      <c r="J52" s="203" t="s">
        <v>1119</v>
      </c>
      <c r="K52" s="203" t="s">
        <v>1145</v>
      </c>
      <c r="L52" s="236"/>
      <c r="M52" s="203" t="s">
        <v>1146</v>
      </c>
      <c r="N52" s="203" t="s">
        <v>1122</v>
      </c>
    </row>
    <row r="53" s="160" customFormat="1" ht="21" customHeight="1" spans="1:14">
      <c r="A53" s="191"/>
      <c r="B53" s="219" t="s">
        <v>1112</v>
      </c>
      <c r="C53" s="220"/>
      <c r="D53" s="196"/>
      <c r="E53" s="197"/>
      <c r="F53" s="190">
        <f>SUM(F44:F52)</f>
        <v>10416</v>
      </c>
      <c r="G53" s="194"/>
      <c r="H53" s="203"/>
      <c r="I53" s="203"/>
      <c r="J53" s="203"/>
      <c r="K53" s="203"/>
      <c r="L53" s="236"/>
      <c r="M53" s="203"/>
      <c r="N53" s="203"/>
    </row>
    <row r="54" s="160" customFormat="1" ht="21" customHeight="1" spans="1:14">
      <c r="A54" s="191"/>
      <c r="B54" s="435" t="s">
        <v>1147</v>
      </c>
      <c r="C54" s="191" t="s">
        <v>239</v>
      </c>
      <c r="D54" s="40" t="s">
        <v>224</v>
      </c>
      <c r="E54" s="67"/>
      <c r="F54" s="202">
        <v>5582</v>
      </c>
      <c r="G54" s="194"/>
      <c r="H54" s="203" t="s">
        <v>1148</v>
      </c>
      <c r="I54" s="203" t="s">
        <v>1148</v>
      </c>
      <c r="J54" s="191" t="s">
        <v>1149</v>
      </c>
      <c r="K54" s="203" t="s">
        <v>1150</v>
      </c>
      <c r="L54" s="236"/>
      <c r="M54" s="203" t="s">
        <v>1151</v>
      </c>
      <c r="N54" s="203" t="s">
        <v>1152</v>
      </c>
    </row>
    <row r="55" s="160" customFormat="1" ht="21" customHeight="1" spans="1:14">
      <c r="A55" s="191"/>
      <c r="B55" s="435" t="s">
        <v>1147</v>
      </c>
      <c r="C55" s="191" t="s">
        <v>239</v>
      </c>
      <c r="D55" s="40" t="s">
        <v>224</v>
      </c>
      <c r="E55" s="67"/>
      <c r="F55" s="202">
        <v>916</v>
      </c>
      <c r="G55" s="194"/>
      <c r="H55" s="203" t="s">
        <v>1148</v>
      </c>
      <c r="I55" s="203" t="s">
        <v>1148</v>
      </c>
      <c r="J55" s="191" t="s">
        <v>1149</v>
      </c>
      <c r="K55" s="203" t="s">
        <v>1153</v>
      </c>
      <c r="L55" s="236"/>
      <c r="M55" s="203" t="s">
        <v>1151</v>
      </c>
      <c r="N55" s="203" t="s">
        <v>1152</v>
      </c>
    </row>
    <row r="56" s="160" customFormat="1" ht="21" customHeight="1" spans="1:14">
      <c r="A56" s="191"/>
      <c r="B56" s="435" t="s">
        <v>1147</v>
      </c>
      <c r="C56" s="191" t="s">
        <v>239</v>
      </c>
      <c r="D56" s="40" t="s">
        <v>224</v>
      </c>
      <c r="E56" s="67"/>
      <c r="F56" s="202">
        <v>692</v>
      </c>
      <c r="G56" s="194"/>
      <c r="H56" s="203" t="s">
        <v>1148</v>
      </c>
      <c r="I56" s="203" t="s">
        <v>1148</v>
      </c>
      <c r="J56" s="191" t="s">
        <v>1149</v>
      </c>
      <c r="K56" s="203" t="s">
        <v>1154</v>
      </c>
      <c r="L56" s="236"/>
      <c r="M56" s="203" t="s">
        <v>1151</v>
      </c>
      <c r="N56" s="203" t="s">
        <v>1152</v>
      </c>
    </row>
    <row r="57" s="160" customFormat="1" ht="21" customHeight="1" spans="1:14">
      <c r="A57" s="191"/>
      <c r="B57" s="435" t="s">
        <v>1147</v>
      </c>
      <c r="C57" s="191" t="s">
        <v>239</v>
      </c>
      <c r="D57" s="40" t="s">
        <v>224</v>
      </c>
      <c r="E57" s="67"/>
      <c r="F57" s="202">
        <v>161</v>
      </c>
      <c r="G57" s="194"/>
      <c r="H57" s="203" t="s">
        <v>1148</v>
      </c>
      <c r="I57" s="203" t="s">
        <v>1148</v>
      </c>
      <c r="J57" s="191" t="s">
        <v>1149</v>
      </c>
      <c r="K57" s="203" t="s">
        <v>1155</v>
      </c>
      <c r="L57" s="203" t="s">
        <v>1156</v>
      </c>
      <c r="M57" s="203" t="s">
        <v>1157</v>
      </c>
      <c r="N57" s="203" t="s">
        <v>1152</v>
      </c>
    </row>
    <row r="58" s="160" customFormat="1" ht="21" customHeight="1" spans="1:14">
      <c r="A58" s="191"/>
      <c r="B58" s="435" t="s">
        <v>1147</v>
      </c>
      <c r="C58" s="191" t="s">
        <v>239</v>
      </c>
      <c r="D58" s="40" t="s">
        <v>224</v>
      </c>
      <c r="E58" s="67"/>
      <c r="F58" s="202">
        <v>148</v>
      </c>
      <c r="G58" s="194"/>
      <c r="H58" s="203" t="s">
        <v>1148</v>
      </c>
      <c r="I58" s="203" t="s">
        <v>1148</v>
      </c>
      <c r="J58" s="191" t="s">
        <v>1149</v>
      </c>
      <c r="K58" s="203" t="s">
        <v>1158</v>
      </c>
      <c r="L58" s="203" t="s">
        <v>1156</v>
      </c>
      <c r="M58" s="203" t="s">
        <v>1157</v>
      </c>
      <c r="N58" s="203" t="s">
        <v>1152</v>
      </c>
    </row>
    <row r="59" s="160" customFormat="1" ht="21" customHeight="1" spans="1:14">
      <c r="A59" s="191"/>
      <c r="B59" s="435" t="s">
        <v>1147</v>
      </c>
      <c r="C59" s="191" t="s">
        <v>239</v>
      </c>
      <c r="D59" s="40" t="s">
        <v>224</v>
      </c>
      <c r="E59" s="67"/>
      <c r="F59" s="202">
        <v>175</v>
      </c>
      <c r="G59" s="194"/>
      <c r="H59" s="203" t="s">
        <v>1148</v>
      </c>
      <c r="I59" s="203" t="s">
        <v>1148</v>
      </c>
      <c r="J59" s="191" t="s">
        <v>1149</v>
      </c>
      <c r="K59" s="203" t="s">
        <v>1159</v>
      </c>
      <c r="L59" s="203" t="s">
        <v>1156</v>
      </c>
      <c r="M59" s="203" t="s">
        <v>1157</v>
      </c>
      <c r="N59" s="203" t="s">
        <v>1152</v>
      </c>
    </row>
    <row r="60" s="160" customFormat="1" ht="21" customHeight="1" spans="1:14">
      <c r="A60" s="191"/>
      <c r="B60" s="435" t="s">
        <v>1147</v>
      </c>
      <c r="C60" s="191" t="s">
        <v>239</v>
      </c>
      <c r="D60" s="40" t="s">
        <v>224</v>
      </c>
      <c r="E60" s="67"/>
      <c r="F60" s="202">
        <v>125</v>
      </c>
      <c r="G60" s="194"/>
      <c r="H60" s="203" t="s">
        <v>1148</v>
      </c>
      <c r="I60" s="203" t="s">
        <v>1148</v>
      </c>
      <c r="J60" s="191" t="s">
        <v>1149</v>
      </c>
      <c r="K60" s="203" t="s">
        <v>1160</v>
      </c>
      <c r="L60" s="203" t="s">
        <v>1156</v>
      </c>
      <c r="M60" s="203" t="s">
        <v>1157</v>
      </c>
      <c r="N60" s="203" t="s">
        <v>1152</v>
      </c>
    </row>
    <row r="61" s="160" customFormat="1" ht="21" customHeight="1" spans="1:14">
      <c r="A61" s="191"/>
      <c r="B61" s="435" t="s">
        <v>1147</v>
      </c>
      <c r="C61" s="191" t="s">
        <v>239</v>
      </c>
      <c r="D61" s="40" t="s">
        <v>224</v>
      </c>
      <c r="E61" s="67"/>
      <c r="F61" s="202">
        <v>204</v>
      </c>
      <c r="G61" s="194"/>
      <c r="H61" s="203" t="s">
        <v>1148</v>
      </c>
      <c r="I61" s="203" t="s">
        <v>1148</v>
      </c>
      <c r="J61" s="191" t="s">
        <v>1149</v>
      </c>
      <c r="K61" s="203" t="s">
        <v>1161</v>
      </c>
      <c r="L61" s="203" t="s">
        <v>1156</v>
      </c>
      <c r="M61" s="203" t="s">
        <v>1157</v>
      </c>
      <c r="N61" s="203" t="s">
        <v>1152</v>
      </c>
    </row>
    <row r="62" s="160" customFormat="1" ht="21" customHeight="1" spans="1:14">
      <c r="A62" s="191"/>
      <c r="B62" s="435" t="s">
        <v>1147</v>
      </c>
      <c r="C62" s="191" t="s">
        <v>239</v>
      </c>
      <c r="D62" s="40" t="s">
        <v>224</v>
      </c>
      <c r="E62" s="67"/>
      <c r="F62" s="202">
        <v>85</v>
      </c>
      <c r="G62" s="194"/>
      <c r="H62" s="203" t="s">
        <v>1148</v>
      </c>
      <c r="I62" s="203" t="s">
        <v>1148</v>
      </c>
      <c r="J62" s="191" t="s">
        <v>1149</v>
      </c>
      <c r="K62" s="203" t="s">
        <v>1162</v>
      </c>
      <c r="L62" s="203" t="s">
        <v>1156</v>
      </c>
      <c r="M62" s="203" t="s">
        <v>1157</v>
      </c>
      <c r="N62" s="203" t="s">
        <v>1152</v>
      </c>
    </row>
    <row r="63" s="160" customFormat="1" ht="21" customHeight="1" spans="1:14">
      <c r="A63" s="191"/>
      <c r="B63" s="435" t="s">
        <v>1147</v>
      </c>
      <c r="C63" s="191" t="s">
        <v>239</v>
      </c>
      <c r="D63" s="40" t="s">
        <v>224</v>
      </c>
      <c r="E63" s="67"/>
      <c r="F63" s="202">
        <v>204</v>
      </c>
      <c r="G63" s="194"/>
      <c r="H63" s="203" t="s">
        <v>1148</v>
      </c>
      <c r="I63" s="203" t="s">
        <v>1148</v>
      </c>
      <c r="J63" s="191" t="s">
        <v>1149</v>
      </c>
      <c r="K63" s="203" t="s">
        <v>1163</v>
      </c>
      <c r="L63" s="203" t="s">
        <v>1156</v>
      </c>
      <c r="M63" s="203" t="s">
        <v>1157</v>
      </c>
      <c r="N63" s="203" t="s">
        <v>1152</v>
      </c>
    </row>
    <row r="64" s="160" customFormat="1" ht="21" customHeight="1" spans="1:14">
      <c r="A64" s="191"/>
      <c r="B64" s="435" t="s">
        <v>1147</v>
      </c>
      <c r="C64" s="191" t="s">
        <v>239</v>
      </c>
      <c r="D64" s="40" t="s">
        <v>224</v>
      </c>
      <c r="E64" s="67"/>
      <c r="F64" s="202">
        <v>91</v>
      </c>
      <c r="G64" s="194"/>
      <c r="H64" s="203" t="s">
        <v>1148</v>
      </c>
      <c r="I64" s="203" t="s">
        <v>1148</v>
      </c>
      <c r="J64" s="191" t="s">
        <v>1149</v>
      </c>
      <c r="K64" s="203" t="s">
        <v>1164</v>
      </c>
      <c r="L64" s="203" t="s">
        <v>1156</v>
      </c>
      <c r="M64" s="203" t="s">
        <v>1157</v>
      </c>
      <c r="N64" s="203" t="s">
        <v>1152</v>
      </c>
    </row>
    <row r="65" s="160" customFormat="1" ht="21" customHeight="1" spans="1:14">
      <c r="A65" s="191"/>
      <c r="B65" s="435" t="s">
        <v>1147</v>
      </c>
      <c r="C65" s="191" t="s">
        <v>239</v>
      </c>
      <c r="D65" s="40" t="s">
        <v>224</v>
      </c>
      <c r="E65" s="67"/>
      <c r="F65" s="202">
        <v>55</v>
      </c>
      <c r="G65" s="194"/>
      <c r="H65" s="203" t="s">
        <v>1148</v>
      </c>
      <c r="I65" s="203" t="s">
        <v>1148</v>
      </c>
      <c r="J65" s="191" t="s">
        <v>1149</v>
      </c>
      <c r="K65" s="203" t="s">
        <v>1165</v>
      </c>
      <c r="L65" s="203" t="s">
        <v>1156</v>
      </c>
      <c r="M65" s="203" t="s">
        <v>1157</v>
      </c>
      <c r="N65" s="203" t="s">
        <v>1152</v>
      </c>
    </row>
    <row r="66" s="160" customFormat="1" ht="21" customHeight="1" spans="1:14">
      <c r="A66" s="191"/>
      <c r="B66" s="435" t="s">
        <v>1147</v>
      </c>
      <c r="C66" s="191" t="s">
        <v>239</v>
      </c>
      <c r="D66" s="40" t="s">
        <v>224</v>
      </c>
      <c r="E66" s="67"/>
      <c r="F66" s="202">
        <v>269</v>
      </c>
      <c r="G66" s="194"/>
      <c r="H66" s="203" t="s">
        <v>1148</v>
      </c>
      <c r="I66" s="203" t="s">
        <v>1148</v>
      </c>
      <c r="J66" s="191" t="s">
        <v>1149</v>
      </c>
      <c r="K66" s="203" t="s">
        <v>1166</v>
      </c>
      <c r="L66" s="203" t="s">
        <v>1156</v>
      </c>
      <c r="M66" s="203" t="s">
        <v>1157</v>
      </c>
      <c r="N66" s="203" t="s">
        <v>1152</v>
      </c>
    </row>
    <row r="67" s="160" customFormat="1" ht="21" customHeight="1" spans="1:14">
      <c r="A67" s="191"/>
      <c r="B67" s="435" t="s">
        <v>1147</v>
      </c>
      <c r="C67" s="191" t="s">
        <v>239</v>
      </c>
      <c r="D67" s="40" t="s">
        <v>224</v>
      </c>
      <c r="E67" s="67"/>
      <c r="F67" s="202">
        <v>356</v>
      </c>
      <c r="G67" s="194"/>
      <c r="H67" s="203" t="s">
        <v>1148</v>
      </c>
      <c r="I67" s="203" t="s">
        <v>1148</v>
      </c>
      <c r="J67" s="191" t="s">
        <v>1149</v>
      </c>
      <c r="K67" s="203" t="s">
        <v>1167</v>
      </c>
      <c r="L67" s="203" t="s">
        <v>1156</v>
      </c>
      <c r="M67" s="203" t="s">
        <v>1157</v>
      </c>
      <c r="N67" s="203" t="s">
        <v>1152</v>
      </c>
    </row>
    <row r="68" s="160" customFormat="1" ht="21" customHeight="1" spans="1:14">
      <c r="A68" s="191"/>
      <c r="B68" s="435" t="s">
        <v>1147</v>
      </c>
      <c r="C68" s="191" t="s">
        <v>239</v>
      </c>
      <c r="D68" s="40" t="s">
        <v>224</v>
      </c>
      <c r="E68" s="67"/>
      <c r="F68" s="202">
        <v>265</v>
      </c>
      <c r="G68" s="194"/>
      <c r="H68" s="203" t="s">
        <v>1148</v>
      </c>
      <c r="I68" s="203" t="s">
        <v>1148</v>
      </c>
      <c r="J68" s="191" t="s">
        <v>1149</v>
      </c>
      <c r="K68" s="441" t="s">
        <v>1168</v>
      </c>
      <c r="L68" s="203" t="s">
        <v>1156</v>
      </c>
      <c r="M68" s="203" t="s">
        <v>1157</v>
      </c>
      <c r="N68" s="203" t="s">
        <v>1152</v>
      </c>
    </row>
    <row r="69" s="160" customFormat="1" ht="21" customHeight="1" spans="1:14">
      <c r="A69" s="191"/>
      <c r="B69" s="435" t="s">
        <v>1147</v>
      </c>
      <c r="C69" s="191" t="s">
        <v>239</v>
      </c>
      <c r="D69" s="40" t="s">
        <v>224</v>
      </c>
      <c r="E69" s="67"/>
      <c r="F69" s="202">
        <v>810</v>
      </c>
      <c r="G69" s="194"/>
      <c r="H69" s="203" t="s">
        <v>1148</v>
      </c>
      <c r="I69" s="203" t="s">
        <v>1148</v>
      </c>
      <c r="J69" s="191" t="s">
        <v>1149</v>
      </c>
      <c r="K69" s="441" t="s">
        <v>1169</v>
      </c>
      <c r="L69" s="203" t="s">
        <v>1156</v>
      </c>
      <c r="M69" s="203" t="s">
        <v>1157</v>
      </c>
      <c r="N69" s="203" t="s">
        <v>1152</v>
      </c>
    </row>
    <row r="70" s="160" customFormat="1" ht="21" customHeight="1" spans="1:14">
      <c r="A70" s="191"/>
      <c r="B70" s="219" t="s">
        <v>1112</v>
      </c>
      <c r="C70" s="220"/>
      <c r="D70" s="196"/>
      <c r="E70" s="197"/>
      <c r="F70" s="190">
        <f>SUM(F54:F69)</f>
        <v>10138</v>
      </c>
      <c r="G70" s="194"/>
      <c r="H70" s="203"/>
      <c r="I70" s="203"/>
      <c r="J70" s="203"/>
      <c r="K70" s="203"/>
      <c r="L70" s="236"/>
      <c r="M70" s="203"/>
      <c r="N70" s="203"/>
    </row>
    <row r="71" s="160" customFormat="1" ht="21" customHeight="1" spans="1:14">
      <c r="A71" s="191"/>
      <c r="B71" s="437" t="s">
        <v>241</v>
      </c>
      <c r="C71" s="201" t="s">
        <v>242</v>
      </c>
      <c r="D71" s="40"/>
      <c r="E71" s="67"/>
      <c r="F71" s="202"/>
      <c r="G71" s="194"/>
      <c r="H71" s="203"/>
      <c r="I71" s="203"/>
      <c r="J71" s="203"/>
      <c r="K71" s="203"/>
      <c r="L71" s="236"/>
      <c r="M71" s="203"/>
      <c r="N71" s="203"/>
    </row>
    <row r="72" s="160" customFormat="1" ht="21" customHeight="1" spans="1:14">
      <c r="A72" s="191"/>
      <c r="B72" s="222" t="s">
        <v>243</v>
      </c>
      <c r="C72" s="203" t="s">
        <v>1170</v>
      </c>
      <c r="D72" s="40" t="s">
        <v>41</v>
      </c>
      <c r="E72" s="67">
        <v>357.87</v>
      </c>
      <c r="F72" s="202">
        <v>158.3</v>
      </c>
      <c r="G72" s="194">
        <f t="shared" ref="G72:G76" si="1">F72*E72</f>
        <v>56650.821</v>
      </c>
      <c r="H72" s="203" t="s">
        <v>1118</v>
      </c>
      <c r="I72" s="203" t="s">
        <v>242</v>
      </c>
      <c r="J72" s="203" t="s">
        <v>1171</v>
      </c>
      <c r="K72" s="203" t="s">
        <v>1120</v>
      </c>
      <c r="L72" s="236"/>
      <c r="M72" s="203" t="s">
        <v>1121</v>
      </c>
      <c r="N72" s="203"/>
    </row>
    <row r="73" s="160" customFormat="1" ht="21" customHeight="1" spans="1:14">
      <c r="A73" s="191"/>
      <c r="B73" s="222" t="s">
        <v>243</v>
      </c>
      <c r="C73" s="203" t="s">
        <v>1170</v>
      </c>
      <c r="D73" s="40" t="s">
        <v>41</v>
      </c>
      <c r="E73" s="67">
        <v>357.87</v>
      </c>
      <c r="F73" s="202">
        <v>99</v>
      </c>
      <c r="G73" s="194">
        <f t="shared" si="1"/>
        <v>35429.13</v>
      </c>
      <c r="H73" s="203" t="s">
        <v>1129</v>
      </c>
      <c r="I73" s="203" t="s">
        <v>242</v>
      </c>
      <c r="J73" s="203" t="s">
        <v>1171</v>
      </c>
      <c r="K73" s="203" t="s">
        <v>1130</v>
      </c>
      <c r="L73" s="236"/>
      <c r="M73" s="203" t="s">
        <v>1131</v>
      </c>
      <c r="N73" s="203"/>
    </row>
    <row r="74" s="160" customFormat="1" ht="21" customHeight="1" spans="1:14">
      <c r="A74" s="191"/>
      <c r="B74" s="222" t="s">
        <v>243</v>
      </c>
      <c r="C74" s="203" t="s">
        <v>1170</v>
      </c>
      <c r="D74" s="40" t="s">
        <v>41</v>
      </c>
      <c r="E74" s="67">
        <v>357.87</v>
      </c>
      <c r="F74" s="202">
        <v>99</v>
      </c>
      <c r="G74" s="194">
        <f t="shared" si="1"/>
        <v>35429.13</v>
      </c>
      <c r="H74" s="203" t="s">
        <v>1141</v>
      </c>
      <c r="I74" s="203" t="s">
        <v>242</v>
      </c>
      <c r="J74" s="203" t="s">
        <v>1171</v>
      </c>
      <c r="K74" s="203" t="s">
        <v>1142</v>
      </c>
      <c r="L74" s="236"/>
      <c r="M74" s="203" t="s">
        <v>1143</v>
      </c>
      <c r="N74" s="203" t="s">
        <v>1172</v>
      </c>
    </row>
    <row r="75" s="160" customFormat="1" ht="21" customHeight="1" spans="1:14">
      <c r="A75" s="191"/>
      <c r="B75" s="219" t="s">
        <v>1112</v>
      </c>
      <c r="C75" s="220"/>
      <c r="D75" s="196"/>
      <c r="E75" s="197"/>
      <c r="F75" s="190">
        <f>SUM(F72:F74)</f>
        <v>356.3</v>
      </c>
      <c r="G75" s="194"/>
      <c r="H75" s="203"/>
      <c r="I75" s="203"/>
      <c r="J75" s="203"/>
      <c r="K75" s="203"/>
      <c r="L75" s="236"/>
      <c r="M75" s="203"/>
      <c r="N75" s="203"/>
    </row>
    <row r="76" s="160" customFormat="1" ht="21" customHeight="1" spans="1:14">
      <c r="A76" s="191"/>
      <c r="B76" s="203" t="s">
        <v>247</v>
      </c>
      <c r="C76" s="203" t="s">
        <v>248</v>
      </c>
      <c r="D76" s="40" t="s">
        <v>112</v>
      </c>
      <c r="E76" s="67">
        <v>137.26</v>
      </c>
      <c r="F76" s="202">
        <v>12</v>
      </c>
      <c r="G76" s="194">
        <f t="shared" si="1"/>
        <v>1647.12</v>
      </c>
      <c r="H76" s="203" t="s">
        <v>1095</v>
      </c>
      <c r="I76" s="203" t="s">
        <v>242</v>
      </c>
      <c r="J76" s="203" t="s">
        <v>1173</v>
      </c>
      <c r="K76" s="203" t="s">
        <v>1174</v>
      </c>
      <c r="L76" s="236"/>
      <c r="M76" s="203" t="s">
        <v>1175</v>
      </c>
      <c r="N76" s="203"/>
    </row>
    <row r="77" s="160" customFormat="1" ht="21" customHeight="1" spans="1:14">
      <c r="A77" s="191"/>
      <c r="B77" s="219" t="s">
        <v>1112</v>
      </c>
      <c r="C77" s="220"/>
      <c r="D77" s="196"/>
      <c r="E77" s="197"/>
      <c r="F77" s="190">
        <f>SUM(F76:F76)</f>
        <v>12</v>
      </c>
      <c r="G77" s="194"/>
      <c r="H77" s="203"/>
      <c r="I77" s="203"/>
      <c r="J77" s="203"/>
      <c r="K77" s="203"/>
      <c r="L77" s="236"/>
      <c r="M77" s="203"/>
      <c r="N77" s="203"/>
    </row>
    <row r="78" s="166" customFormat="1" ht="21" customHeight="1" spans="1:14">
      <c r="A78" s="195"/>
      <c r="B78" s="68" t="s">
        <v>250</v>
      </c>
      <c r="C78" s="203" t="s">
        <v>1176</v>
      </c>
      <c r="D78" s="40" t="s">
        <v>112</v>
      </c>
      <c r="E78" s="67"/>
      <c r="F78" s="202">
        <v>174</v>
      </c>
      <c r="G78" s="194"/>
      <c r="H78" s="203" t="s">
        <v>1095</v>
      </c>
      <c r="I78" s="203" t="s">
        <v>242</v>
      </c>
      <c r="J78" s="203" t="s">
        <v>864</v>
      </c>
      <c r="K78" s="203" t="s">
        <v>1177</v>
      </c>
      <c r="L78" s="203" t="s">
        <v>1101</v>
      </c>
      <c r="M78" s="203" t="s">
        <v>1175</v>
      </c>
      <c r="N78" s="188"/>
    </row>
    <row r="79" s="166" customFormat="1" ht="21" customHeight="1" spans="1:14">
      <c r="A79" s="195"/>
      <c r="B79" s="68" t="s">
        <v>250</v>
      </c>
      <c r="C79" s="203" t="s">
        <v>1176</v>
      </c>
      <c r="D79" s="40" t="s">
        <v>112</v>
      </c>
      <c r="E79" s="67"/>
      <c r="F79" s="202">
        <v>34</v>
      </c>
      <c r="G79" s="194"/>
      <c r="H79" s="203" t="s">
        <v>1095</v>
      </c>
      <c r="I79" s="203" t="s">
        <v>242</v>
      </c>
      <c r="J79" s="203" t="s">
        <v>864</v>
      </c>
      <c r="K79" s="203" t="s">
        <v>1178</v>
      </c>
      <c r="L79" s="203" t="s">
        <v>1101</v>
      </c>
      <c r="M79" s="203" t="s">
        <v>1175</v>
      </c>
      <c r="N79" s="188"/>
    </row>
    <row r="80" s="166" customFormat="1" ht="21" customHeight="1" spans="1:14">
      <c r="A80" s="195"/>
      <c r="B80" s="68" t="s">
        <v>250</v>
      </c>
      <c r="C80" s="203" t="s">
        <v>1176</v>
      </c>
      <c r="D80" s="40" t="s">
        <v>112</v>
      </c>
      <c r="E80" s="67"/>
      <c r="F80" s="202">
        <v>324</v>
      </c>
      <c r="G80" s="194"/>
      <c r="H80" s="203" t="s">
        <v>1095</v>
      </c>
      <c r="I80" s="203" t="s">
        <v>242</v>
      </c>
      <c r="J80" s="203" t="s">
        <v>864</v>
      </c>
      <c r="K80" s="203" t="s">
        <v>1179</v>
      </c>
      <c r="L80" s="203" t="s">
        <v>1101</v>
      </c>
      <c r="M80" s="203" t="s">
        <v>1175</v>
      </c>
      <c r="N80" s="188"/>
    </row>
    <row r="81" s="166" customFormat="1" ht="21" customHeight="1" spans="1:14">
      <c r="A81" s="195"/>
      <c r="B81" s="68" t="s">
        <v>250</v>
      </c>
      <c r="C81" s="203" t="s">
        <v>1176</v>
      </c>
      <c r="D81" s="40" t="s">
        <v>112</v>
      </c>
      <c r="E81" s="67"/>
      <c r="F81" s="202">
        <v>82</v>
      </c>
      <c r="G81" s="194"/>
      <c r="H81" s="203" t="s">
        <v>1095</v>
      </c>
      <c r="I81" s="203" t="s">
        <v>242</v>
      </c>
      <c r="J81" s="203" t="s">
        <v>864</v>
      </c>
      <c r="K81" s="203" t="s">
        <v>1180</v>
      </c>
      <c r="L81" s="203" t="s">
        <v>1097</v>
      </c>
      <c r="M81" s="203" t="s">
        <v>1175</v>
      </c>
      <c r="N81" s="188"/>
    </row>
    <row r="82" s="166" customFormat="1" ht="21" customHeight="1" spans="1:14">
      <c r="A82" s="195"/>
      <c r="B82" s="68" t="s">
        <v>250</v>
      </c>
      <c r="C82" s="203" t="s">
        <v>1176</v>
      </c>
      <c r="D82" s="40" t="s">
        <v>112</v>
      </c>
      <c r="E82" s="67"/>
      <c r="F82" s="202">
        <v>66</v>
      </c>
      <c r="G82" s="194"/>
      <c r="H82" s="203" t="s">
        <v>1095</v>
      </c>
      <c r="I82" s="203" t="s">
        <v>242</v>
      </c>
      <c r="J82" s="203" t="s">
        <v>864</v>
      </c>
      <c r="K82" s="203" t="s">
        <v>1181</v>
      </c>
      <c r="L82" s="203" t="s">
        <v>1097</v>
      </c>
      <c r="M82" s="203" t="s">
        <v>1175</v>
      </c>
      <c r="N82" s="188"/>
    </row>
    <row r="83" s="166" customFormat="1" ht="21" customHeight="1" spans="1:14">
      <c r="A83" s="195"/>
      <c r="B83" s="68" t="s">
        <v>250</v>
      </c>
      <c r="C83" s="203" t="s">
        <v>1176</v>
      </c>
      <c r="D83" s="40" t="s">
        <v>112</v>
      </c>
      <c r="E83" s="67"/>
      <c r="F83" s="202">
        <v>480</v>
      </c>
      <c r="G83" s="194"/>
      <c r="H83" s="203" t="s">
        <v>1095</v>
      </c>
      <c r="I83" s="203" t="s">
        <v>242</v>
      </c>
      <c r="J83" s="203" t="s">
        <v>864</v>
      </c>
      <c r="K83" s="203" t="s">
        <v>1182</v>
      </c>
      <c r="L83" s="203" t="s">
        <v>1097</v>
      </c>
      <c r="M83" s="203" t="s">
        <v>1175</v>
      </c>
      <c r="N83" s="188"/>
    </row>
    <row r="84" s="166" customFormat="1" ht="21" customHeight="1" spans="1:14">
      <c r="A84" s="195"/>
      <c r="B84" s="68" t="s">
        <v>250</v>
      </c>
      <c r="C84" s="203" t="s">
        <v>1176</v>
      </c>
      <c r="D84" s="40" t="s">
        <v>112</v>
      </c>
      <c r="E84" s="67"/>
      <c r="F84" s="202">
        <v>32</v>
      </c>
      <c r="G84" s="194"/>
      <c r="H84" s="203" t="s">
        <v>1095</v>
      </c>
      <c r="I84" s="203" t="s">
        <v>242</v>
      </c>
      <c r="J84" s="203" t="s">
        <v>864</v>
      </c>
      <c r="K84" s="203" t="s">
        <v>1183</v>
      </c>
      <c r="L84" s="203" t="s">
        <v>1097</v>
      </c>
      <c r="M84" s="203" t="s">
        <v>1175</v>
      </c>
      <c r="N84" s="188"/>
    </row>
    <row r="85" s="166" customFormat="1" ht="21" customHeight="1" spans="1:14">
      <c r="A85" s="195"/>
      <c r="B85" s="68" t="s">
        <v>250</v>
      </c>
      <c r="C85" s="203" t="s">
        <v>1176</v>
      </c>
      <c r="D85" s="40" t="s">
        <v>112</v>
      </c>
      <c r="E85" s="67"/>
      <c r="F85" s="202">
        <v>286</v>
      </c>
      <c r="G85" s="194"/>
      <c r="H85" s="203" t="s">
        <v>1095</v>
      </c>
      <c r="I85" s="203" t="s">
        <v>242</v>
      </c>
      <c r="J85" s="203" t="s">
        <v>864</v>
      </c>
      <c r="K85" s="203" t="s">
        <v>1184</v>
      </c>
      <c r="L85" s="203" t="s">
        <v>1097</v>
      </c>
      <c r="M85" s="203" t="s">
        <v>1175</v>
      </c>
      <c r="N85" s="188"/>
    </row>
    <row r="86" s="166" customFormat="1" ht="21" customHeight="1" spans="1:14">
      <c r="A86" s="195"/>
      <c r="B86" s="68" t="s">
        <v>250</v>
      </c>
      <c r="C86" s="203" t="s">
        <v>1176</v>
      </c>
      <c r="D86" s="40" t="s">
        <v>112</v>
      </c>
      <c r="E86" s="67"/>
      <c r="F86" s="202">
        <v>44</v>
      </c>
      <c r="G86" s="194"/>
      <c r="H86" s="203" t="s">
        <v>1095</v>
      </c>
      <c r="I86" s="203" t="s">
        <v>242</v>
      </c>
      <c r="J86" s="203" t="s">
        <v>864</v>
      </c>
      <c r="K86" s="203" t="s">
        <v>1185</v>
      </c>
      <c r="L86" s="203" t="s">
        <v>1101</v>
      </c>
      <c r="M86" s="203" t="s">
        <v>1175</v>
      </c>
      <c r="N86" s="188"/>
    </row>
    <row r="87" s="166" customFormat="1" ht="21" customHeight="1" spans="1:14">
      <c r="A87" s="195"/>
      <c r="B87" s="68" t="s">
        <v>250</v>
      </c>
      <c r="C87" s="203" t="s">
        <v>1176</v>
      </c>
      <c r="D87" s="40" t="s">
        <v>112</v>
      </c>
      <c r="E87" s="67"/>
      <c r="F87" s="202">
        <v>142</v>
      </c>
      <c r="G87" s="194"/>
      <c r="H87" s="203" t="s">
        <v>1095</v>
      </c>
      <c r="I87" s="203" t="s">
        <v>242</v>
      </c>
      <c r="J87" s="203" t="s">
        <v>864</v>
      </c>
      <c r="K87" s="203" t="s">
        <v>1186</v>
      </c>
      <c r="L87" s="203" t="s">
        <v>1097</v>
      </c>
      <c r="M87" s="203" t="s">
        <v>1175</v>
      </c>
      <c r="N87" s="188"/>
    </row>
    <row r="88" s="166" customFormat="1" ht="21" customHeight="1" spans="1:14">
      <c r="A88" s="195"/>
      <c r="B88" s="68" t="s">
        <v>250</v>
      </c>
      <c r="C88" s="203" t="s">
        <v>1176</v>
      </c>
      <c r="D88" s="40" t="s">
        <v>112</v>
      </c>
      <c r="E88" s="67"/>
      <c r="F88" s="202">
        <v>30</v>
      </c>
      <c r="G88" s="194"/>
      <c r="H88" s="203" t="s">
        <v>1095</v>
      </c>
      <c r="I88" s="203" t="s">
        <v>242</v>
      </c>
      <c r="J88" s="203" t="s">
        <v>864</v>
      </c>
      <c r="K88" s="203" t="s">
        <v>1187</v>
      </c>
      <c r="L88" s="203" t="s">
        <v>1097</v>
      </c>
      <c r="M88" s="203" t="s">
        <v>1175</v>
      </c>
      <c r="N88" s="188"/>
    </row>
    <row r="89" s="166" customFormat="1" ht="21" customHeight="1" spans="1:14">
      <c r="A89" s="195"/>
      <c r="B89" s="68" t="s">
        <v>250</v>
      </c>
      <c r="C89" s="203" t="s">
        <v>1176</v>
      </c>
      <c r="D89" s="40" t="s">
        <v>112</v>
      </c>
      <c r="E89" s="67"/>
      <c r="F89" s="202">
        <v>18</v>
      </c>
      <c r="G89" s="194"/>
      <c r="H89" s="203" t="s">
        <v>1095</v>
      </c>
      <c r="I89" s="203" t="s">
        <v>242</v>
      </c>
      <c r="J89" s="203" t="s">
        <v>864</v>
      </c>
      <c r="K89" s="203" t="s">
        <v>1188</v>
      </c>
      <c r="L89" s="203" t="s">
        <v>1097</v>
      </c>
      <c r="M89" s="203" t="s">
        <v>1175</v>
      </c>
      <c r="N89" s="188"/>
    </row>
    <row r="90" s="166" customFormat="1" ht="21" customHeight="1" spans="1:14">
      <c r="A90" s="195"/>
      <c r="B90" s="68" t="s">
        <v>250</v>
      </c>
      <c r="C90" s="203" t="s">
        <v>1176</v>
      </c>
      <c r="D90" s="40" t="s">
        <v>112</v>
      </c>
      <c r="E90" s="67"/>
      <c r="F90" s="202">
        <v>54</v>
      </c>
      <c r="G90" s="194"/>
      <c r="H90" s="203" t="s">
        <v>1095</v>
      </c>
      <c r="I90" s="203" t="s">
        <v>242</v>
      </c>
      <c r="J90" s="203" t="s">
        <v>864</v>
      </c>
      <c r="K90" s="203" t="s">
        <v>1189</v>
      </c>
      <c r="L90" s="203" t="s">
        <v>1097</v>
      </c>
      <c r="M90" s="203" t="s">
        <v>1175</v>
      </c>
      <c r="N90" s="188"/>
    </row>
    <row r="91" s="166" customFormat="1" ht="21" customHeight="1" spans="1:14">
      <c r="A91" s="195"/>
      <c r="B91" s="68" t="s">
        <v>250</v>
      </c>
      <c r="C91" s="203" t="s">
        <v>1176</v>
      </c>
      <c r="D91" s="40" t="s">
        <v>112</v>
      </c>
      <c r="E91" s="67"/>
      <c r="F91" s="202">
        <v>12</v>
      </c>
      <c r="G91" s="194"/>
      <c r="H91" s="203" t="s">
        <v>1095</v>
      </c>
      <c r="I91" s="203" t="s">
        <v>242</v>
      </c>
      <c r="J91" s="203" t="s">
        <v>864</v>
      </c>
      <c r="K91" s="203" t="s">
        <v>1190</v>
      </c>
      <c r="L91" s="203" t="s">
        <v>1097</v>
      </c>
      <c r="M91" s="203" t="s">
        <v>1175</v>
      </c>
      <c r="N91" s="188"/>
    </row>
    <row r="92" s="166" customFormat="1" ht="21" customHeight="1" spans="1:14">
      <c r="A92" s="195"/>
      <c r="B92" s="68" t="s">
        <v>250</v>
      </c>
      <c r="C92" s="203" t="s">
        <v>1176</v>
      </c>
      <c r="D92" s="40" t="s">
        <v>112</v>
      </c>
      <c r="E92" s="67"/>
      <c r="F92" s="202">
        <v>10</v>
      </c>
      <c r="G92" s="194"/>
      <c r="H92" s="203" t="s">
        <v>1095</v>
      </c>
      <c r="I92" s="203" t="s">
        <v>242</v>
      </c>
      <c r="J92" s="203" t="s">
        <v>864</v>
      </c>
      <c r="K92" s="203" t="s">
        <v>1191</v>
      </c>
      <c r="L92" s="203" t="s">
        <v>1097</v>
      </c>
      <c r="M92" s="203" t="s">
        <v>1175</v>
      </c>
      <c r="N92" s="188"/>
    </row>
    <row r="93" s="166" customFormat="1" ht="21" customHeight="1" spans="1:14">
      <c r="A93" s="195"/>
      <c r="B93" s="68" t="s">
        <v>250</v>
      </c>
      <c r="C93" s="203" t="s">
        <v>1176</v>
      </c>
      <c r="D93" s="40" t="s">
        <v>112</v>
      </c>
      <c r="E93" s="67"/>
      <c r="F93" s="202">
        <v>48</v>
      </c>
      <c r="G93" s="194"/>
      <c r="H93" s="203" t="s">
        <v>1095</v>
      </c>
      <c r="I93" s="203" t="s">
        <v>242</v>
      </c>
      <c r="J93" s="203" t="s">
        <v>864</v>
      </c>
      <c r="K93" s="203" t="s">
        <v>1192</v>
      </c>
      <c r="L93" s="203" t="s">
        <v>1097</v>
      </c>
      <c r="M93" s="203" t="s">
        <v>1175</v>
      </c>
      <c r="N93" s="188"/>
    </row>
    <row r="94" s="166" customFormat="1" ht="21" customHeight="1" spans="1:14">
      <c r="A94" s="195"/>
      <c r="B94" s="68" t="s">
        <v>250</v>
      </c>
      <c r="C94" s="203" t="s">
        <v>1176</v>
      </c>
      <c r="D94" s="40" t="s">
        <v>112</v>
      </c>
      <c r="E94" s="67"/>
      <c r="F94" s="202">
        <v>1054</v>
      </c>
      <c r="G94" s="194"/>
      <c r="H94" s="203" t="s">
        <v>1095</v>
      </c>
      <c r="I94" s="203" t="s">
        <v>242</v>
      </c>
      <c r="J94" s="203" t="s">
        <v>864</v>
      </c>
      <c r="K94" s="203" t="s">
        <v>1193</v>
      </c>
      <c r="L94" s="203" t="s">
        <v>1097</v>
      </c>
      <c r="M94" s="203" t="s">
        <v>1175</v>
      </c>
      <c r="N94" s="188"/>
    </row>
    <row r="95" s="166" customFormat="1" ht="21" customHeight="1" spans="1:14">
      <c r="A95" s="195"/>
      <c r="B95" s="68" t="s">
        <v>250</v>
      </c>
      <c r="C95" s="203" t="s">
        <v>1176</v>
      </c>
      <c r="D95" s="40" t="s">
        <v>112</v>
      </c>
      <c r="E95" s="67"/>
      <c r="F95" s="202">
        <v>36</v>
      </c>
      <c r="G95" s="194"/>
      <c r="H95" s="203" t="s">
        <v>1095</v>
      </c>
      <c r="I95" s="203" t="s">
        <v>242</v>
      </c>
      <c r="J95" s="203" t="s">
        <v>864</v>
      </c>
      <c r="K95" s="203" t="s">
        <v>1194</v>
      </c>
      <c r="L95" s="203" t="s">
        <v>1097</v>
      </c>
      <c r="M95" s="203" t="s">
        <v>1175</v>
      </c>
      <c r="N95" s="188"/>
    </row>
    <row r="96" s="166" customFormat="1" ht="21" customHeight="1" spans="1:14">
      <c r="A96" s="195"/>
      <c r="B96" s="68" t="s">
        <v>250</v>
      </c>
      <c r="C96" s="203" t="s">
        <v>1176</v>
      </c>
      <c r="D96" s="40" t="s">
        <v>112</v>
      </c>
      <c r="E96" s="67"/>
      <c r="F96" s="202">
        <v>30</v>
      </c>
      <c r="G96" s="194"/>
      <c r="H96" s="203" t="s">
        <v>1095</v>
      </c>
      <c r="I96" s="203" t="s">
        <v>242</v>
      </c>
      <c r="J96" s="203" t="s">
        <v>864</v>
      </c>
      <c r="K96" s="203" t="s">
        <v>1195</v>
      </c>
      <c r="L96" s="203" t="s">
        <v>1097</v>
      </c>
      <c r="M96" s="203" t="s">
        <v>1175</v>
      </c>
      <c r="N96" s="188"/>
    </row>
    <row r="97" s="166" customFormat="1" ht="21" customHeight="1" spans="1:14">
      <c r="A97" s="195"/>
      <c r="B97" s="68" t="s">
        <v>250</v>
      </c>
      <c r="C97" s="203" t="s">
        <v>1176</v>
      </c>
      <c r="D97" s="40" t="s">
        <v>112</v>
      </c>
      <c r="E97" s="67"/>
      <c r="F97" s="202">
        <v>40</v>
      </c>
      <c r="G97" s="194"/>
      <c r="H97" s="203" t="s">
        <v>1095</v>
      </c>
      <c r="I97" s="203" t="s">
        <v>242</v>
      </c>
      <c r="J97" s="203" t="s">
        <v>864</v>
      </c>
      <c r="K97" s="203" t="s">
        <v>1196</v>
      </c>
      <c r="L97" s="203" t="s">
        <v>1097</v>
      </c>
      <c r="M97" s="203" t="s">
        <v>1175</v>
      </c>
      <c r="N97" s="188"/>
    </row>
    <row r="98" s="166" customFormat="1" ht="21" customHeight="1" spans="1:14">
      <c r="A98" s="195"/>
      <c r="B98" s="68" t="s">
        <v>250</v>
      </c>
      <c r="C98" s="203" t="s">
        <v>1176</v>
      </c>
      <c r="D98" s="40" t="s">
        <v>112</v>
      </c>
      <c r="E98" s="67"/>
      <c r="F98" s="202">
        <v>58</v>
      </c>
      <c r="G98" s="194"/>
      <c r="H98" s="203" t="s">
        <v>1095</v>
      </c>
      <c r="I98" s="203" t="s">
        <v>242</v>
      </c>
      <c r="J98" s="203" t="s">
        <v>864</v>
      </c>
      <c r="K98" s="203" t="s">
        <v>1197</v>
      </c>
      <c r="L98" s="203" t="s">
        <v>1097</v>
      </c>
      <c r="M98" s="203" t="s">
        <v>1175</v>
      </c>
      <c r="N98" s="188"/>
    </row>
    <row r="99" s="166" customFormat="1" ht="21" customHeight="1" spans="1:14">
      <c r="A99" s="195"/>
      <c r="B99" s="68" t="s">
        <v>250</v>
      </c>
      <c r="C99" s="203" t="s">
        <v>1176</v>
      </c>
      <c r="D99" s="40" t="s">
        <v>112</v>
      </c>
      <c r="E99" s="67"/>
      <c r="F99" s="202">
        <v>50</v>
      </c>
      <c r="G99" s="194"/>
      <c r="H99" s="203" t="s">
        <v>1095</v>
      </c>
      <c r="I99" s="203" t="s">
        <v>242</v>
      </c>
      <c r="J99" s="203" t="s">
        <v>864</v>
      </c>
      <c r="K99" s="203" t="s">
        <v>1198</v>
      </c>
      <c r="L99" s="203" t="s">
        <v>1097</v>
      </c>
      <c r="M99" s="203" t="s">
        <v>1175</v>
      </c>
      <c r="N99" s="188"/>
    </row>
    <row r="100" s="166" customFormat="1" ht="21" customHeight="1" spans="1:14">
      <c r="A100" s="195"/>
      <c r="B100" s="68" t="s">
        <v>250</v>
      </c>
      <c r="C100" s="203" t="s">
        <v>1176</v>
      </c>
      <c r="D100" s="40" t="s">
        <v>112</v>
      </c>
      <c r="E100" s="67"/>
      <c r="F100" s="202">
        <v>28</v>
      </c>
      <c r="G100" s="194"/>
      <c r="H100" s="203" t="s">
        <v>1095</v>
      </c>
      <c r="I100" s="203" t="s">
        <v>242</v>
      </c>
      <c r="J100" s="203" t="s">
        <v>864</v>
      </c>
      <c r="K100" s="203" t="s">
        <v>1199</v>
      </c>
      <c r="L100" s="203" t="s">
        <v>1097</v>
      </c>
      <c r="M100" s="203" t="s">
        <v>1175</v>
      </c>
      <c r="N100" s="188"/>
    </row>
    <row r="101" s="166" customFormat="1" ht="21" customHeight="1" spans="1:14">
      <c r="A101" s="195"/>
      <c r="B101" s="68" t="s">
        <v>250</v>
      </c>
      <c r="C101" s="203" t="s">
        <v>1176</v>
      </c>
      <c r="D101" s="40" t="s">
        <v>112</v>
      </c>
      <c r="E101" s="67"/>
      <c r="F101" s="202">
        <v>36</v>
      </c>
      <c r="G101" s="194"/>
      <c r="H101" s="203" t="s">
        <v>1095</v>
      </c>
      <c r="I101" s="203" t="s">
        <v>242</v>
      </c>
      <c r="J101" s="203" t="s">
        <v>864</v>
      </c>
      <c r="K101" s="203" t="s">
        <v>1200</v>
      </c>
      <c r="L101" s="203" t="s">
        <v>1097</v>
      </c>
      <c r="M101" s="203" t="s">
        <v>1175</v>
      </c>
      <c r="N101" s="188"/>
    </row>
    <row r="102" s="166" customFormat="1" ht="21" customHeight="1" spans="1:14">
      <c r="A102" s="195"/>
      <c r="B102" s="68" t="s">
        <v>250</v>
      </c>
      <c r="C102" s="203" t="s">
        <v>1176</v>
      </c>
      <c r="D102" s="40" t="s">
        <v>112</v>
      </c>
      <c r="E102" s="67"/>
      <c r="F102" s="202">
        <v>68</v>
      </c>
      <c r="G102" s="194"/>
      <c r="H102" s="203" t="s">
        <v>1095</v>
      </c>
      <c r="I102" s="203" t="s">
        <v>242</v>
      </c>
      <c r="J102" s="203" t="s">
        <v>864</v>
      </c>
      <c r="K102" s="203" t="s">
        <v>1201</v>
      </c>
      <c r="L102" s="203" t="s">
        <v>1097</v>
      </c>
      <c r="M102" s="203" t="s">
        <v>1175</v>
      </c>
      <c r="N102" s="188"/>
    </row>
    <row r="103" s="166" customFormat="1" ht="21" customHeight="1" spans="1:14">
      <c r="A103" s="195"/>
      <c r="B103" s="68" t="s">
        <v>250</v>
      </c>
      <c r="C103" s="203" t="s">
        <v>1176</v>
      </c>
      <c r="D103" s="40" t="s">
        <v>112</v>
      </c>
      <c r="E103" s="67"/>
      <c r="F103" s="202">
        <v>36</v>
      </c>
      <c r="G103" s="194"/>
      <c r="H103" s="203" t="s">
        <v>1095</v>
      </c>
      <c r="I103" s="203" t="s">
        <v>242</v>
      </c>
      <c r="J103" s="203" t="s">
        <v>864</v>
      </c>
      <c r="K103" s="203" t="s">
        <v>1202</v>
      </c>
      <c r="L103" s="203" t="s">
        <v>1101</v>
      </c>
      <c r="M103" s="203" t="s">
        <v>1175</v>
      </c>
      <c r="N103" s="188"/>
    </row>
    <row r="104" s="166" customFormat="1" ht="21" customHeight="1" spans="1:14">
      <c r="A104" s="195"/>
      <c r="B104" s="68" t="s">
        <v>250</v>
      </c>
      <c r="C104" s="203" t="s">
        <v>1176</v>
      </c>
      <c r="D104" s="40" t="s">
        <v>112</v>
      </c>
      <c r="E104" s="67"/>
      <c r="F104" s="202">
        <v>100</v>
      </c>
      <c r="G104" s="194"/>
      <c r="H104" s="203" t="s">
        <v>1095</v>
      </c>
      <c r="I104" s="203" t="s">
        <v>242</v>
      </c>
      <c r="J104" s="203" t="s">
        <v>864</v>
      </c>
      <c r="K104" s="203" t="s">
        <v>1203</v>
      </c>
      <c r="L104" s="203" t="s">
        <v>1097</v>
      </c>
      <c r="M104" s="203" t="s">
        <v>1175</v>
      </c>
      <c r="N104" s="188"/>
    </row>
    <row r="105" s="166" customFormat="1" ht="21" customHeight="1" spans="1:14">
      <c r="A105" s="195"/>
      <c r="B105" s="68" t="s">
        <v>250</v>
      </c>
      <c r="C105" s="203" t="s">
        <v>1176</v>
      </c>
      <c r="D105" s="40" t="s">
        <v>112</v>
      </c>
      <c r="E105" s="67"/>
      <c r="F105" s="202">
        <v>290</v>
      </c>
      <c r="G105" s="194"/>
      <c r="H105" s="203" t="s">
        <v>1095</v>
      </c>
      <c r="I105" s="203" t="s">
        <v>242</v>
      </c>
      <c r="J105" s="203" t="s">
        <v>864</v>
      </c>
      <c r="K105" s="203" t="s">
        <v>1204</v>
      </c>
      <c r="L105" s="203" t="s">
        <v>1097</v>
      </c>
      <c r="M105" s="203" t="s">
        <v>1175</v>
      </c>
      <c r="N105" s="188"/>
    </row>
    <row r="106" s="166" customFormat="1" ht="21" customHeight="1" spans="1:14">
      <c r="A106" s="195"/>
      <c r="B106" s="68" t="s">
        <v>250</v>
      </c>
      <c r="C106" s="203" t="s">
        <v>1176</v>
      </c>
      <c r="D106" s="40" t="s">
        <v>112</v>
      </c>
      <c r="E106" s="67"/>
      <c r="F106" s="202">
        <v>26</v>
      </c>
      <c r="G106" s="194"/>
      <c r="H106" s="203" t="s">
        <v>1095</v>
      </c>
      <c r="I106" s="203" t="s">
        <v>242</v>
      </c>
      <c r="J106" s="203" t="s">
        <v>864</v>
      </c>
      <c r="K106" s="203" t="s">
        <v>1205</v>
      </c>
      <c r="L106" s="203" t="s">
        <v>1101</v>
      </c>
      <c r="M106" s="203" t="s">
        <v>1175</v>
      </c>
      <c r="N106" s="188"/>
    </row>
    <row r="107" s="166" customFormat="1" ht="21" customHeight="1" spans="1:14">
      <c r="A107" s="195"/>
      <c r="B107" s="68" t="s">
        <v>250</v>
      </c>
      <c r="C107" s="203" t="s">
        <v>1176</v>
      </c>
      <c r="D107" s="40" t="s">
        <v>112</v>
      </c>
      <c r="E107" s="67"/>
      <c r="F107" s="202">
        <v>50</v>
      </c>
      <c r="G107" s="194"/>
      <c r="H107" s="203" t="s">
        <v>1095</v>
      </c>
      <c r="I107" s="203" t="s">
        <v>242</v>
      </c>
      <c r="J107" s="203" t="s">
        <v>864</v>
      </c>
      <c r="K107" s="203" t="s">
        <v>1206</v>
      </c>
      <c r="L107" s="203" t="s">
        <v>1097</v>
      </c>
      <c r="M107" s="203" t="s">
        <v>1175</v>
      </c>
      <c r="N107" s="188"/>
    </row>
    <row r="108" s="166" customFormat="1" ht="21" customHeight="1" spans="1:14">
      <c r="A108" s="195"/>
      <c r="B108" s="68" t="s">
        <v>250</v>
      </c>
      <c r="C108" s="203" t="s">
        <v>1176</v>
      </c>
      <c r="D108" s="40" t="s">
        <v>112</v>
      </c>
      <c r="E108" s="67"/>
      <c r="F108" s="202">
        <v>44</v>
      </c>
      <c r="G108" s="194"/>
      <c r="H108" s="203" t="s">
        <v>1095</v>
      </c>
      <c r="I108" s="203" t="s">
        <v>242</v>
      </c>
      <c r="J108" s="203" t="s">
        <v>864</v>
      </c>
      <c r="K108" s="203" t="s">
        <v>1207</v>
      </c>
      <c r="L108" s="203" t="s">
        <v>1097</v>
      </c>
      <c r="M108" s="203" t="s">
        <v>1175</v>
      </c>
      <c r="N108" s="188"/>
    </row>
    <row r="109" s="166" customFormat="1" ht="21" customHeight="1" spans="1:14">
      <c r="A109" s="195"/>
      <c r="B109" s="68" t="s">
        <v>250</v>
      </c>
      <c r="C109" s="203" t="s">
        <v>1176</v>
      </c>
      <c r="D109" s="40" t="s">
        <v>112</v>
      </c>
      <c r="E109" s="67"/>
      <c r="F109" s="202">
        <v>20</v>
      </c>
      <c r="G109" s="194"/>
      <c r="H109" s="203" t="s">
        <v>1095</v>
      </c>
      <c r="I109" s="203" t="s">
        <v>242</v>
      </c>
      <c r="J109" s="203" t="s">
        <v>864</v>
      </c>
      <c r="K109" s="203" t="s">
        <v>1208</v>
      </c>
      <c r="L109" s="203" t="s">
        <v>1097</v>
      </c>
      <c r="M109" s="203" t="s">
        <v>1175</v>
      </c>
      <c r="N109" s="188"/>
    </row>
    <row r="110" s="166" customFormat="1" ht="21" customHeight="1" spans="1:14">
      <c r="A110" s="195"/>
      <c r="B110" s="68" t="s">
        <v>250</v>
      </c>
      <c r="C110" s="203" t="s">
        <v>1176</v>
      </c>
      <c r="D110" s="40" t="s">
        <v>112</v>
      </c>
      <c r="E110" s="67"/>
      <c r="F110" s="202">
        <v>20</v>
      </c>
      <c r="G110" s="194"/>
      <c r="H110" s="203" t="s">
        <v>1095</v>
      </c>
      <c r="I110" s="203" t="s">
        <v>242</v>
      </c>
      <c r="J110" s="203" t="s">
        <v>864</v>
      </c>
      <c r="K110" s="203" t="s">
        <v>1209</v>
      </c>
      <c r="L110" s="203" t="s">
        <v>1097</v>
      </c>
      <c r="M110" s="203" t="s">
        <v>1175</v>
      </c>
      <c r="N110" s="188"/>
    </row>
    <row r="111" s="166" customFormat="1" ht="21" customHeight="1" spans="1:14">
      <c r="A111" s="195"/>
      <c r="B111" s="68" t="s">
        <v>250</v>
      </c>
      <c r="C111" s="203" t="s">
        <v>1176</v>
      </c>
      <c r="D111" s="40" t="s">
        <v>112</v>
      </c>
      <c r="E111" s="67"/>
      <c r="F111" s="202">
        <v>20</v>
      </c>
      <c r="G111" s="194"/>
      <c r="H111" s="203" t="s">
        <v>1095</v>
      </c>
      <c r="I111" s="203" t="s">
        <v>242</v>
      </c>
      <c r="J111" s="203" t="s">
        <v>864</v>
      </c>
      <c r="K111" s="203" t="s">
        <v>1210</v>
      </c>
      <c r="L111" s="203" t="s">
        <v>1097</v>
      </c>
      <c r="M111" s="203" t="s">
        <v>1175</v>
      </c>
      <c r="N111" s="188"/>
    </row>
    <row r="112" s="166" customFormat="1" ht="21" customHeight="1" spans="1:14">
      <c r="A112" s="195"/>
      <c r="B112" s="68" t="s">
        <v>250</v>
      </c>
      <c r="C112" s="203" t="s">
        <v>1176</v>
      </c>
      <c r="D112" s="40" t="s">
        <v>112</v>
      </c>
      <c r="E112" s="67"/>
      <c r="F112" s="202">
        <v>110</v>
      </c>
      <c r="G112" s="194"/>
      <c r="H112" s="203" t="s">
        <v>1095</v>
      </c>
      <c r="I112" s="203" t="s">
        <v>242</v>
      </c>
      <c r="J112" s="203" t="s">
        <v>864</v>
      </c>
      <c r="K112" s="203" t="s">
        <v>1211</v>
      </c>
      <c r="L112" s="203" t="s">
        <v>1097</v>
      </c>
      <c r="M112" s="203" t="s">
        <v>1175</v>
      </c>
      <c r="N112" s="188"/>
    </row>
    <row r="113" s="166" customFormat="1" ht="21" customHeight="1" spans="1:14">
      <c r="A113" s="195"/>
      <c r="B113" s="68" t="s">
        <v>250</v>
      </c>
      <c r="C113" s="203" t="s">
        <v>1176</v>
      </c>
      <c r="D113" s="40" t="s">
        <v>112</v>
      </c>
      <c r="E113" s="67"/>
      <c r="F113" s="202">
        <v>292</v>
      </c>
      <c r="G113" s="194"/>
      <c r="H113" s="203" t="s">
        <v>1095</v>
      </c>
      <c r="I113" s="203" t="s">
        <v>242</v>
      </c>
      <c r="J113" s="203" t="s">
        <v>864</v>
      </c>
      <c r="K113" s="203" t="s">
        <v>1212</v>
      </c>
      <c r="L113" s="203" t="s">
        <v>1097</v>
      </c>
      <c r="M113" s="203" t="s">
        <v>1175</v>
      </c>
      <c r="N113" s="188"/>
    </row>
    <row r="114" s="166" customFormat="1" ht="21" customHeight="1" spans="1:14">
      <c r="A114" s="195"/>
      <c r="B114" s="68" t="s">
        <v>250</v>
      </c>
      <c r="C114" s="203" t="s">
        <v>1176</v>
      </c>
      <c r="D114" s="40" t="s">
        <v>112</v>
      </c>
      <c r="E114" s="67"/>
      <c r="F114" s="202">
        <v>78</v>
      </c>
      <c r="G114" s="194"/>
      <c r="H114" s="203" t="s">
        <v>1095</v>
      </c>
      <c r="I114" s="203" t="s">
        <v>242</v>
      </c>
      <c r="J114" s="203" t="s">
        <v>864</v>
      </c>
      <c r="K114" s="203" t="s">
        <v>1213</v>
      </c>
      <c r="L114" s="203" t="s">
        <v>1097</v>
      </c>
      <c r="M114" s="203" t="s">
        <v>1175</v>
      </c>
      <c r="N114" s="188"/>
    </row>
    <row r="115" s="166" customFormat="1" ht="21" customHeight="1" spans="1:14">
      <c r="A115" s="195"/>
      <c r="B115" s="68" t="s">
        <v>250</v>
      </c>
      <c r="C115" s="203" t="s">
        <v>1176</v>
      </c>
      <c r="D115" s="40" t="s">
        <v>112</v>
      </c>
      <c r="E115" s="67"/>
      <c r="F115" s="202">
        <v>524</v>
      </c>
      <c r="G115" s="194"/>
      <c r="H115" s="203" t="s">
        <v>1095</v>
      </c>
      <c r="I115" s="203" t="s">
        <v>242</v>
      </c>
      <c r="J115" s="203" t="s">
        <v>864</v>
      </c>
      <c r="K115" s="203" t="s">
        <v>1214</v>
      </c>
      <c r="L115" s="203" t="s">
        <v>1097</v>
      </c>
      <c r="M115" s="203" t="s">
        <v>1175</v>
      </c>
      <c r="N115" s="188"/>
    </row>
    <row r="116" s="166" customFormat="1" ht="21" customHeight="1" spans="1:14">
      <c r="A116" s="195"/>
      <c r="B116" s="68" t="s">
        <v>250</v>
      </c>
      <c r="C116" s="203" t="s">
        <v>1176</v>
      </c>
      <c r="D116" s="40" t="s">
        <v>112</v>
      </c>
      <c r="E116" s="67"/>
      <c r="F116" s="202">
        <v>54</v>
      </c>
      <c r="G116" s="194"/>
      <c r="H116" s="203" t="s">
        <v>1095</v>
      </c>
      <c r="I116" s="203" t="s">
        <v>242</v>
      </c>
      <c r="J116" s="203" t="s">
        <v>864</v>
      </c>
      <c r="K116" s="203" t="s">
        <v>1215</v>
      </c>
      <c r="L116" s="203" t="s">
        <v>1097</v>
      </c>
      <c r="M116" s="203" t="s">
        <v>1175</v>
      </c>
      <c r="N116" s="188"/>
    </row>
    <row r="117" s="166" customFormat="1" ht="21" customHeight="1" spans="1:14">
      <c r="A117" s="195"/>
      <c r="B117" s="68" t="s">
        <v>250</v>
      </c>
      <c r="C117" s="203" t="s">
        <v>1176</v>
      </c>
      <c r="D117" s="40" t="s">
        <v>112</v>
      </c>
      <c r="E117" s="67"/>
      <c r="F117" s="202">
        <v>32</v>
      </c>
      <c r="G117" s="194"/>
      <c r="H117" s="203" t="s">
        <v>1095</v>
      </c>
      <c r="I117" s="203" t="s">
        <v>242</v>
      </c>
      <c r="J117" s="203" t="s">
        <v>864</v>
      </c>
      <c r="K117" s="203" t="s">
        <v>1216</v>
      </c>
      <c r="L117" s="203" t="s">
        <v>1097</v>
      </c>
      <c r="M117" s="203" t="s">
        <v>1175</v>
      </c>
      <c r="N117" s="188"/>
    </row>
    <row r="118" s="166" customFormat="1" ht="21" customHeight="1" spans="1:14">
      <c r="A118" s="195"/>
      <c r="B118" s="68" t="s">
        <v>250</v>
      </c>
      <c r="C118" s="203" t="s">
        <v>1176</v>
      </c>
      <c r="D118" s="40" t="s">
        <v>112</v>
      </c>
      <c r="E118" s="67"/>
      <c r="F118" s="202">
        <v>116</v>
      </c>
      <c r="G118" s="194"/>
      <c r="H118" s="203" t="s">
        <v>1095</v>
      </c>
      <c r="I118" s="203" t="s">
        <v>242</v>
      </c>
      <c r="J118" s="203" t="s">
        <v>864</v>
      </c>
      <c r="K118" s="203" t="s">
        <v>1217</v>
      </c>
      <c r="L118" s="203" t="s">
        <v>1097</v>
      </c>
      <c r="M118" s="203" t="s">
        <v>1175</v>
      </c>
      <c r="N118" s="188"/>
    </row>
    <row r="119" s="166" customFormat="1" ht="21" customHeight="1" spans="1:14">
      <c r="A119" s="195"/>
      <c r="B119" s="68" t="s">
        <v>250</v>
      </c>
      <c r="C119" s="203" t="s">
        <v>1176</v>
      </c>
      <c r="D119" s="40" t="s">
        <v>112</v>
      </c>
      <c r="E119" s="67"/>
      <c r="F119" s="202">
        <v>152</v>
      </c>
      <c r="G119" s="194"/>
      <c r="H119" s="203" t="s">
        <v>1095</v>
      </c>
      <c r="I119" s="203" t="s">
        <v>242</v>
      </c>
      <c r="J119" s="203" t="s">
        <v>864</v>
      </c>
      <c r="K119" s="203" t="s">
        <v>1218</v>
      </c>
      <c r="L119" s="203" t="s">
        <v>1097</v>
      </c>
      <c r="M119" s="203" t="s">
        <v>1175</v>
      </c>
      <c r="N119" s="188"/>
    </row>
    <row r="120" s="166" customFormat="1" ht="21" customHeight="1" spans="1:14">
      <c r="A120" s="195"/>
      <c r="B120" s="68" t="s">
        <v>250</v>
      </c>
      <c r="C120" s="203" t="s">
        <v>1176</v>
      </c>
      <c r="D120" s="40" t="s">
        <v>112</v>
      </c>
      <c r="E120" s="67"/>
      <c r="F120" s="202">
        <v>40</v>
      </c>
      <c r="G120" s="194"/>
      <c r="H120" s="203" t="s">
        <v>1095</v>
      </c>
      <c r="I120" s="203" t="s">
        <v>242</v>
      </c>
      <c r="J120" s="203" t="s">
        <v>864</v>
      </c>
      <c r="K120" s="203" t="s">
        <v>1219</v>
      </c>
      <c r="L120" s="203" t="s">
        <v>1097</v>
      </c>
      <c r="M120" s="203" t="s">
        <v>1175</v>
      </c>
      <c r="N120" s="188"/>
    </row>
    <row r="121" s="166" customFormat="1" ht="21" customHeight="1" spans="1:14">
      <c r="A121" s="195"/>
      <c r="B121" s="68" t="s">
        <v>250</v>
      </c>
      <c r="C121" s="203" t="s">
        <v>1176</v>
      </c>
      <c r="D121" s="40" t="s">
        <v>112</v>
      </c>
      <c r="E121" s="67"/>
      <c r="F121" s="202">
        <v>86</v>
      </c>
      <c r="G121" s="194"/>
      <c r="H121" s="203" t="s">
        <v>1095</v>
      </c>
      <c r="I121" s="203" t="s">
        <v>242</v>
      </c>
      <c r="J121" s="203" t="s">
        <v>864</v>
      </c>
      <c r="K121" s="203" t="s">
        <v>1220</v>
      </c>
      <c r="L121" s="203" t="s">
        <v>1097</v>
      </c>
      <c r="M121" s="203" t="s">
        <v>1175</v>
      </c>
      <c r="N121" s="188"/>
    </row>
    <row r="122" s="166" customFormat="1" ht="21" customHeight="1" spans="1:14">
      <c r="A122" s="195"/>
      <c r="B122" s="68" t="s">
        <v>250</v>
      </c>
      <c r="C122" s="203" t="s">
        <v>1176</v>
      </c>
      <c r="D122" s="40" t="s">
        <v>112</v>
      </c>
      <c r="E122" s="67"/>
      <c r="F122" s="202">
        <v>122</v>
      </c>
      <c r="G122" s="194"/>
      <c r="H122" s="203" t="s">
        <v>1095</v>
      </c>
      <c r="I122" s="203" t="s">
        <v>242</v>
      </c>
      <c r="J122" s="203" t="s">
        <v>864</v>
      </c>
      <c r="K122" s="203" t="s">
        <v>1221</v>
      </c>
      <c r="L122" s="203" t="s">
        <v>1097</v>
      </c>
      <c r="M122" s="203" t="s">
        <v>1175</v>
      </c>
      <c r="N122" s="188"/>
    </row>
    <row r="123" s="166" customFormat="1" ht="21" customHeight="1" spans="1:14">
      <c r="A123" s="195"/>
      <c r="B123" s="68" t="s">
        <v>250</v>
      </c>
      <c r="C123" s="203" t="s">
        <v>1176</v>
      </c>
      <c r="D123" s="40" t="s">
        <v>112</v>
      </c>
      <c r="E123" s="67"/>
      <c r="F123" s="202">
        <v>14</v>
      </c>
      <c r="G123" s="194"/>
      <c r="H123" s="203" t="s">
        <v>1095</v>
      </c>
      <c r="I123" s="203" t="s">
        <v>242</v>
      </c>
      <c r="J123" s="203" t="s">
        <v>864</v>
      </c>
      <c r="K123" s="203" t="s">
        <v>1222</v>
      </c>
      <c r="L123" s="203" t="s">
        <v>1097</v>
      </c>
      <c r="M123" s="203" t="s">
        <v>1175</v>
      </c>
      <c r="N123" s="188"/>
    </row>
    <row r="124" s="166" customFormat="1" ht="21" customHeight="1" spans="1:14">
      <c r="A124" s="195"/>
      <c r="B124" s="68" t="s">
        <v>250</v>
      </c>
      <c r="C124" s="203" t="s">
        <v>1176</v>
      </c>
      <c r="D124" s="40" t="s">
        <v>112</v>
      </c>
      <c r="E124" s="67"/>
      <c r="F124" s="202">
        <v>52</v>
      </c>
      <c r="G124" s="194"/>
      <c r="H124" s="203" t="s">
        <v>1095</v>
      </c>
      <c r="I124" s="203" t="s">
        <v>242</v>
      </c>
      <c r="J124" s="203" t="s">
        <v>864</v>
      </c>
      <c r="K124" s="203" t="s">
        <v>1223</v>
      </c>
      <c r="L124" s="203" t="s">
        <v>1101</v>
      </c>
      <c r="M124" s="203" t="s">
        <v>1175</v>
      </c>
      <c r="N124" s="188"/>
    </row>
    <row r="125" s="166" customFormat="1" ht="21" customHeight="1" spans="1:14">
      <c r="A125" s="195"/>
      <c r="B125" s="68" t="s">
        <v>250</v>
      </c>
      <c r="C125" s="203" t="s">
        <v>1176</v>
      </c>
      <c r="D125" s="40" t="s">
        <v>112</v>
      </c>
      <c r="E125" s="67"/>
      <c r="F125" s="202">
        <v>20</v>
      </c>
      <c r="G125" s="194"/>
      <c r="H125" s="203" t="s">
        <v>1095</v>
      </c>
      <c r="I125" s="203" t="s">
        <v>242</v>
      </c>
      <c r="J125" s="203" t="s">
        <v>864</v>
      </c>
      <c r="K125" s="203" t="s">
        <v>1224</v>
      </c>
      <c r="L125" s="203" t="s">
        <v>1097</v>
      </c>
      <c r="M125" s="203" t="s">
        <v>1175</v>
      </c>
      <c r="N125" s="188"/>
    </row>
    <row r="126" s="166" customFormat="1" ht="21" customHeight="1" spans="1:14">
      <c r="A126" s="195"/>
      <c r="B126" s="68" t="s">
        <v>250</v>
      </c>
      <c r="C126" s="203" t="s">
        <v>1176</v>
      </c>
      <c r="D126" s="40" t="s">
        <v>112</v>
      </c>
      <c r="E126" s="67"/>
      <c r="F126" s="202">
        <v>38</v>
      </c>
      <c r="G126" s="194"/>
      <c r="H126" s="203" t="s">
        <v>1095</v>
      </c>
      <c r="I126" s="203" t="s">
        <v>242</v>
      </c>
      <c r="J126" s="203" t="s">
        <v>864</v>
      </c>
      <c r="K126" s="203" t="s">
        <v>1225</v>
      </c>
      <c r="L126" s="203" t="s">
        <v>1097</v>
      </c>
      <c r="M126" s="203" t="s">
        <v>1175</v>
      </c>
      <c r="N126" s="188"/>
    </row>
    <row r="127" s="166" customFormat="1" ht="21" customHeight="1" spans="1:14">
      <c r="A127" s="195"/>
      <c r="B127" s="68" t="s">
        <v>250</v>
      </c>
      <c r="C127" s="203" t="s">
        <v>1176</v>
      </c>
      <c r="D127" s="40" t="s">
        <v>112</v>
      </c>
      <c r="E127" s="67"/>
      <c r="F127" s="202">
        <v>38</v>
      </c>
      <c r="G127" s="194"/>
      <c r="H127" s="203" t="s">
        <v>1095</v>
      </c>
      <c r="I127" s="203" t="s">
        <v>242</v>
      </c>
      <c r="J127" s="203" t="s">
        <v>864</v>
      </c>
      <c r="K127" s="203" t="s">
        <v>1226</v>
      </c>
      <c r="L127" s="203" t="s">
        <v>1097</v>
      </c>
      <c r="M127" s="203" t="s">
        <v>1175</v>
      </c>
      <c r="N127" s="188"/>
    </row>
    <row r="128" s="166" customFormat="1" ht="21" customHeight="1" spans="1:14">
      <c r="A128" s="195"/>
      <c r="B128" s="68" t="s">
        <v>250</v>
      </c>
      <c r="C128" s="203" t="s">
        <v>1176</v>
      </c>
      <c r="D128" s="40" t="s">
        <v>112</v>
      </c>
      <c r="E128" s="67"/>
      <c r="F128" s="202">
        <v>24</v>
      </c>
      <c r="G128" s="194"/>
      <c r="H128" s="203" t="s">
        <v>1095</v>
      </c>
      <c r="I128" s="203" t="s">
        <v>242</v>
      </c>
      <c r="J128" s="203" t="s">
        <v>864</v>
      </c>
      <c r="K128" s="203" t="s">
        <v>1227</v>
      </c>
      <c r="L128" s="203" t="s">
        <v>1097</v>
      </c>
      <c r="M128" s="203" t="s">
        <v>1175</v>
      </c>
      <c r="N128" s="188"/>
    </row>
    <row r="129" s="166" customFormat="1" ht="21" customHeight="1" spans="1:14">
      <c r="A129" s="195"/>
      <c r="B129" s="68" t="s">
        <v>250</v>
      </c>
      <c r="C129" s="203" t="s">
        <v>1176</v>
      </c>
      <c r="D129" s="40" t="s">
        <v>112</v>
      </c>
      <c r="E129" s="67"/>
      <c r="F129" s="202">
        <v>66</v>
      </c>
      <c r="G129" s="194"/>
      <c r="H129" s="203" t="s">
        <v>1095</v>
      </c>
      <c r="I129" s="203" t="s">
        <v>242</v>
      </c>
      <c r="J129" s="203" t="s">
        <v>864</v>
      </c>
      <c r="K129" s="203" t="s">
        <v>1228</v>
      </c>
      <c r="L129" s="203" t="s">
        <v>1097</v>
      </c>
      <c r="M129" s="203" t="s">
        <v>1175</v>
      </c>
      <c r="N129" s="188"/>
    </row>
    <row r="130" s="166" customFormat="1" ht="21" customHeight="1" spans="1:14">
      <c r="A130" s="195"/>
      <c r="B130" s="68" t="s">
        <v>250</v>
      </c>
      <c r="C130" s="203" t="s">
        <v>1176</v>
      </c>
      <c r="D130" s="40" t="s">
        <v>112</v>
      </c>
      <c r="E130" s="67"/>
      <c r="F130" s="202">
        <v>34</v>
      </c>
      <c r="G130" s="194"/>
      <c r="H130" s="203" t="s">
        <v>1095</v>
      </c>
      <c r="I130" s="203" t="s">
        <v>242</v>
      </c>
      <c r="J130" s="203" t="s">
        <v>864</v>
      </c>
      <c r="K130" s="203" t="s">
        <v>1229</v>
      </c>
      <c r="L130" s="203" t="s">
        <v>1101</v>
      </c>
      <c r="M130" s="203" t="s">
        <v>1175</v>
      </c>
      <c r="N130" s="188"/>
    </row>
    <row r="131" s="166" customFormat="1" ht="21" customHeight="1" spans="1:14">
      <c r="A131" s="195"/>
      <c r="B131" s="68" t="s">
        <v>250</v>
      </c>
      <c r="C131" s="203" t="s">
        <v>1176</v>
      </c>
      <c r="D131" s="40" t="s">
        <v>112</v>
      </c>
      <c r="E131" s="67"/>
      <c r="F131" s="202">
        <v>38</v>
      </c>
      <c r="G131" s="194"/>
      <c r="H131" s="203" t="s">
        <v>1095</v>
      </c>
      <c r="I131" s="203" t="s">
        <v>242</v>
      </c>
      <c r="J131" s="203" t="s">
        <v>864</v>
      </c>
      <c r="K131" s="203" t="s">
        <v>1230</v>
      </c>
      <c r="L131" s="203" t="s">
        <v>1097</v>
      </c>
      <c r="M131" s="203" t="s">
        <v>1175</v>
      </c>
      <c r="N131" s="188"/>
    </row>
    <row r="132" s="166" customFormat="1" ht="21" customHeight="1" spans="1:14">
      <c r="A132" s="195"/>
      <c r="B132" s="68" t="s">
        <v>250</v>
      </c>
      <c r="C132" s="203" t="s">
        <v>1176</v>
      </c>
      <c r="D132" s="40" t="s">
        <v>112</v>
      </c>
      <c r="E132" s="67"/>
      <c r="F132" s="202">
        <v>16</v>
      </c>
      <c r="G132" s="194"/>
      <c r="H132" s="203" t="s">
        <v>1095</v>
      </c>
      <c r="I132" s="203" t="s">
        <v>242</v>
      </c>
      <c r="J132" s="203" t="s">
        <v>864</v>
      </c>
      <c r="K132" s="203" t="s">
        <v>1231</v>
      </c>
      <c r="L132" s="203" t="s">
        <v>1101</v>
      </c>
      <c r="M132" s="203" t="s">
        <v>1175</v>
      </c>
      <c r="N132" s="188"/>
    </row>
    <row r="133" s="166" customFormat="1" ht="21" customHeight="1" spans="1:14">
      <c r="A133" s="195"/>
      <c r="B133" s="362" t="s">
        <v>1112</v>
      </c>
      <c r="C133" s="299"/>
      <c r="D133" s="196"/>
      <c r="E133" s="197"/>
      <c r="F133" s="188">
        <f>SUM(F78:F132)</f>
        <v>5788</v>
      </c>
      <c r="G133" s="199"/>
      <c r="H133" s="188"/>
      <c r="I133" s="195"/>
      <c r="J133" s="188"/>
      <c r="K133" s="188"/>
      <c r="L133" s="233"/>
      <c r="M133" s="188"/>
      <c r="N133" s="188"/>
    </row>
    <row r="134" s="160" customFormat="1" ht="21" customHeight="1" spans="1:14">
      <c r="A134" s="191"/>
      <c r="B134" s="437">
        <v>203</v>
      </c>
      <c r="C134" s="201" t="s">
        <v>252</v>
      </c>
      <c r="D134" s="40"/>
      <c r="E134" s="67"/>
      <c r="F134" s="202"/>
      <c r="G134" s="194"/>
      <c r="H134" s="203"/>
      <c r="I134" s="203"/>
      <c r="J134" s="203"/>
      <c r="K134" s="203"/>
      <c r="L134" s="236"/>
      <c r="M134" s="203"/>
      <c r="N134" s="203"/>
    </row>
    <row r="135" s="160" customFormat="1" ht="21" customHeight="1" spans="1:14">
      <c r="A135" s="191"/>
      <c r="B135" s="437" t="s">
        <v>253</v>
      </c>
      <c r="C135" s="201" t="s">
        <v>254</v>
      </c>
      <c r="D135" s="40"/>
      <c r="E135" s="67"/>
      <c r="F135" s="202"/>
      <c r="G135" s="194"/>
      <c r="H135" s="203"/>
      <c r="I135" s="203"/>
      <c r="J135" s="203"/>
      <c r="K135" s="203"/>
      <c r="L135" s="236"/>
      <c r="M135" s="203"/>
      <c r="N135" s="203"/>
    </row>
    <row r="136" s="160" customFormat="1" ht="21" customHeight="1" spans="1:14">
      <c r="A136" s="191"/>
      <c r="B136" s="435" t="s">
        <v>255</v>
      </c>
      <c r="C136" s="293" t="s">
        <v>161</v>
      </c>
      <c r="D136" s="40" t="s">
        <v>41</v>
      </c>
      <c r="E136" s="67"/>
      <c r="F136" s="202">
        <v>891</v>
      </c>
      <c r="G136" s="194"/>
      <c r="H136" s="203" t="s">
        <v>1095</v>
      </c>
      <c r="I136" s="203" t="s">
        <v>1232</v>
      </c>
      <c r="J136" s="191" t="s">
        <v>161</v>
      </c>
      <c r="K136" s="203" t="s">
        <v>1233</v>
      </c>
      <c r="L136" s="236"/>
      <c r="M136" s="203" t="s">
        <v>1234</v>
      </c>
      <c r="N136" s="203"/>
    </row>
    <row r="137" s="160" customFormat="1" ht="21" customHeight="1" spans="1:14">
      <c r="A137" s="191"/>
      <c r="B137" s="435" t="s">
        <v>255</v>
      </c>
      <c r="C137" s="293" t="s">
        <v>161</v>
      </c>
      <c r="D137" s="40" t="s">
        <v>41</v>
      </c>
      <c r="E137" s="67"/>
      <c r="F137" s="202">
        <v>1251</v>
      </c>
      <c r="G137" s="194"/>
      <c r="H137" s="203" t="s">
        <v>1095</v>
      </c>
      <c r="I137" s="203" t="s">
        <v>1232</v>
      </c>
      <c r="J137" s="191" t="s">
        <v>161</v>
      </c>
      <c r="K137" s="203" t="s">
        <v>1235</v>
      </c>
      <c r="L137" s="236"/>
      <c r="M137" s="203" t="s">
        <v>1234</v>
      </c>
      <c r="N137" s="203"/>
    </row>
    <row r="138" s="160" customFormat="1" ht="21" customHeight="1" spans="1:14">
      <c r="A138" s="191"/>
      <c r="B138" s="435" t="s">
        <v>255</v>
      </c>
      <c r="C138" s="293" t="s">
        <v>161</v>
      </c>
      <c r="D138" s="40" t="s">
        <v>41</v>
      </c>
      <c r="E138" s="67"/>
      <c r="F138" s="202">
        <v>658</v>
      </c>
      <c r="G138" s="194"/>
      <c r="H138" s="203" t="s">
        <v>1095</v>
      </c>
      <c r="I138" s="203" t="s">
        <v>1232</v>
      </c>
      <c r="J138" s="191" t="s">
        <v>161</v>
      </c>
      <c r="K138" s="203" t="s">
        <v>1236</v>
      </c>
      <c r="L138" s="236"/>
      <c r="M138" s="203" t="s">
        <v>1234</v>
      </c>
      <c r="N138" s="203"/>
    </row>
    <row r="139" s="160" customFormat="1" ht="21" customHeight="1" spans="1:14">
      <c r="A139" s="191"/>
      <c r="B139" s="435" t="s">
        <v>255</v>
      </c>
      <c r="C139" s="293" t="s">
        <v>161</v>
      </c>
      <c r="D139" s="40" t="s">
        <v>41</v>
      </c>
      <c r="E139" s="67"/>
      <c r="F139" s="202">
        <v>522</v>
      </c>
      <c r="G139" s="194"/>
      <c r="H139" s="203" t="s">
        <v>1095</v>
      </c>
      <c r="I139" s="203" t="s">
        <v>1232</v>
      </c>
      <c r="J139" s="191" t="s">
        <v>161</v>
      </c>
      <c r="K139" s="203" t="s">
        <v>1237</v>
      </c>
      <c r="L139" s="236"/>
      <c r="M139" s="203" t="s">
        <v>1234</v>
      </c>
      <c r="N139" s="203"/>
    </row>
    <row r="140" s="160" customFormat="1" ht="21" customHeight="1" spans="1:14">
      <c r="A140" s="191"/>
      <c r="B140" s="435" t="s">
        <v>255</v>
      </c>
      <c r="C140" s="293" t="s">
        <v>161</v>
      </c>
      <c r="D140" s="40" t="s">
        <v>41</v>
      </c>
      <c r="E140" s="67"/>
      <c r="F140" s="202">
        <v>774</v>
      </c>
      <c r="G140" s="194"/>
      <c r="H140" s="203" t="s">
        <v>1095</v>
      </c>
      <c r="I140" s="203" t="s">
        <v>1232</v>
      </c>
      <c r="J140" s="191" t="s">
        <v>161</v>
      </c>
      <c r="K140" s="203" t="s">
        <v>1238</v>
      </c>
      <c r="L140" s="236"/>
      <c r="M140" s="203" t="s">
        <v>1234</v>
      </c>
      <c r="N140" s="203"/>
    </row>
    <row r="141" s="160" customFormat="1" ht="21" customHeight="1" spans="1:14">
      <c r="A141" s="191"/>
      <c r="B141" s="435" t="s">
        <v>255</v>
      </c>
      <c r="C141" s="293" t="s">
        <v>161</v>
      </c>
      <c r="D141" s="40" t="s">
        <v>41</v>
      </c>
      <c r="E141" s="67"/>
      <c r="F141" s="202">
        <v>382</v>
      </c>
      <c r="G141" s="194"/>
      <c r="H141" s="203" t="s">
        <v>1095</v>
      </c>
      <c r="I141" s="203" t="s">
        <v>1232</v>
      </c>
      <c r="J141" s="191" t="s">
        <v>161</v>
      </c>
      <c r="K141" s="203" t="s">
        <v>1239</v>
      </c>
      <c r="L141" s="236"/>
      <c r="M141" s="203" t="s">
        <v>1234</v>
      </c>
      <c r="N141" s="203"/>
    </row>
    <row r="142" s="160" customFormat="1" ht="21" customHeight="1" spans="1:14">
      <c r="A142" s="191"/>
      <c r="B142" s="435" t="s">
        <v>255</v>
      </c>
      <c r="C142" s="293" t="s">
        <v>161</v>
      </c>
      <c r="D142" s="40" t="s">
        <v>41</v>
      </c>
      <c r="E142" s="67"/>
      <c r="F142" s="202">
        <v>535</v>
      </c>
      <c r="G142" s="194"/>
      <c r="H142" s="203" t="s">
        <v>1095</v>
      </c>
      <c r="I142" s="203" t="s">
        <v>1232</v>
      </c>
      <c r="J142" s="191" t="s">
        <v>161</v>
      </c>
      <c r="K142" s="203" t="s">
        <v>1240</v>
      </c>
      <c r="L142" s="236"/>
      <c r="M142" s="203" t="s">
        <v>1234</v>
      </c>
      <c r="N142" s="203"/>
    </row>
    <row r="143" s="160" customFormat="1" ht="21" customHeight="1" spans="1:14">
      <c r="A143" s="191"/>
      <c r="B143" s="435" t="s">
        <v>255</v>
      </c>
      <c r="C143" s="293" t="s">
        <v>161</v>
      </c>
      <c r="D143" s="40" t="s">
        <v>41</v>
      </c>
      <c r="E143" s="67"/>
      <c r="F143" s="202">
        <v>1177</v>
      </c>
      <c r="G143" s="194"/>
      <c r="H143" s="203" t="s">
        <v>1095</v>
      </c>
      <c r="I143" s="203" t="s">
        <v>1232</v>
      </c>
      <c r="J143" s="191" t="s">
        <v>161</v>
      </c>
      <c r="K143" s="203" t="s">
        <v>1241</v>
      </c>
      <c r="L143" s="236"/>
      <c r="M143" s="203" t="s">
        <v>1234</v>
      </c>
      <c r="N143" s="203"/>
    </row>
    <row r="144" s="160" customFormat="1" ht="21" customHeight="1" spans="1:14">
      <c r="A144" s="191"/>
      <c r="B144" s="435" t="s">
        <v>255</v>
      </c>
      <c r="C144" s="293" t="s">
        <v>161</v>
      </c>
      <c r="D144" s="40" t="s">
        <v>41</v>
      </c>
      <c r="E144" s="67"/>
      <c r="F144" s="202">
        <v>161</v>
      </c>
      <c r="G144" s="194"/>
      <c r="H144" s="203" t="s">
        <v>1095</v>
      </c>
      <c r="I144" s="203" t="s">
        <v>1232</v>
      </c>
      <c r="J144" s="191" t="s">
        <v>161</v>
      </c>
      <c r="K144" s="203" t="s">
        <v>1242</v>
      </c>
      <c r="L144" s="236"/>
      <c r="M144" s="203" t="s">
        <v>1234</v>
      </c>
      <c r="N144" s="203"/>
    </row>
    <row r="145" s="160" customFormat="1" ht="21" customHeight="1" spans="1:14">
      <c r="A145" s="191"/>
      <c r="B145" s="435" t="s">
        <v>255</v>
      </c>
      <c r="C145" s="293" t="s">
        <v>161</v>
      </c>
      <c r="D145" s="40" t="s">
        <v>41</v>
      </c>
      <c r="E145" s="67"/>
      <c r="F145" s="202">
        <v>229</v>
      </c>
      <c r="G145" s="194"/>
      <c r="H145" s="203" t="s">
        <v>1095</v>
      </c>
      <c r="I145" s="203" t="s">
        <v>1232</v>
      </c>
      <c r="J145" s="191" t="s">
        <v>161</v>
      </c>
      <c r="K145" s="203" t="s">
        <v>1243</v>
      </c>
      <c r="L145" s="236"/>
      <c r="M145" s="203" t="s">
        <v>1234</v>
      </c>
      <c r="N145" s="203"/>
    </row>
    <row r="146" s="160" customFormat="1" ht="21" customHeight="1" spans="1:14">
      <c r="A146" s="191"/>
      <c r="B146" s="435" t="s">
        <v>255</v>
      </c>
      <c r="C146" s="293" t="s">
        <v>161</v>
      </c>
      <c r="D146" s="40" t="s">
        <v>41</v>
      </c>
      <c r="E146" s="67"/>
      <c r="F146" s="202">
        <v>1953</v>
      </c>
      <c r="G146" s="194"/>
      <c r="H146" s="203" t="s">
        <v>1095</v>
      </c>
      <c r="I146" s="203" t="s">
        <v>1232</v>
      </c>
      <c r="J146" s="191" t="s">
        <v>161</v>
      </c>
      <c r="K146" s="203" t="s">
        <v>1244</v>
      </c>
      <c r="L146" s="236"/>
      <c r="M146" s="203" t="s">
        <v>1234</v>
      </c>
      <c r="N146" s="203"/>
    </row>
    <row r="147" s="160" customFormat="1" ht="21" customHeight="1" spans="1:14">
      <c r="A147" s="191"/>
      <c r="B147" s="435" t="s">
        <v>255</v>
      </c>
      <c r="C147" s="293" t="s">
        <v>161</v>
      </c>
      <c r="D147" s="40" t="s">
        <v>41</v>
      </c>
      <c r="E147" s="67"/>
      <c r="F147" s="202">
        <v>1563</v>
      </c>
      <c r="G147" s="194"/>
      <c r="H147" s="203" t="s">
        <v>1095</v>
      </c>
      <c r="I147" s="203" t="s">
        <v>1232</v>
      </c>
      <c r="J147" s="191" t="s">
        <v>161</v>
      </c>
      <c r="K147" s="203" t="s">
        <v>1245</v>
      </c>
      <c r="L147" s="236"/>
      <c r="M147" s="203" t="s">
        <v>1234</v>
      </c>
      <c r="N147" s="203"/>
    </row>
    <row r="148" s="160" customFormat="1" ht="21" customHeight="1" spans="1:14">
      <c r="A148" s="191"/>
      <c r="B148" s="435" t="s">
        <v>255</v>
      </c>
      <c r="C148" s="293" t="s">
        <v>161</v>
      </c>
      <c r="D148" s="40" t="s">
        <v>41</v>
      </c>
      <c r="E148" s="67"/>
      <c r="F148" s="202">
        <v>3301</v>
      </c>
      <c r="G148" s="194"/>
      <c r="H148" s="203" t="s">
        <v>1095</v>
      </c>
      <c r="I148" s="203" t="s">
        <v>1232</v>
      </c>
      <c r="J148" s="191" t="s">
        <v>161</v>
      </c>
      <c r="K148" s="203" t="s">
        <v>1246</v>
      </c>
      <c r="L148" s="236"/>
      <c r="M148" s="203" t="s">
        <v>1234</v>
      </c>
      <c r="N148" s="203"/>
    </row>
    <row r="149" s="160" customFormat="1" ht="21" customHeight="1" spans="1:14">
      <c r="A149" s="191"/>
      <c r="B149" s="435" t="s">
        <v>255</v>
      </c>
      <c r="C149" s="293" t="s">
        <v>161</v>
      </c>
      <c r="D149" s="40" t="s">
        <v>41</v>
      </c>
      <c r="E149" s="67"/>
      <c r="F149" s="202">
        <v>2761</v>
      </c>
      <c r="G149" s="194"/>
      <c r="H149" s="203" t="s">
        <v>1095</v>
      </c>
      <c r="I149" s="203" t="s">
        <v>1232</v>
      </c>
      <c r="J149" s="191" t="s">
        <v>161</v>
      </c>
      <c r="K149" s="203" t="s">
        <v>1247</v>
      </c>
      <c r="L149" s="236"/>
      <c r="M149" s="203" t="s">
        <v>1234</v>
      </c>
      <c r="N149" s="203"/>
    </row>
    <row r="150" s="160" customFormat="1" ht="21" customHeight="1" spans="1:14">
      <c r="A150" s="191"/>
      <c r="B150" s="435" t="s">
        <v>255</v>
      </c>
      <c r="C150" s="293" t="s">
        <v>161</v>
      </c>
      <c r="D150" s="40" t="s">
        <v>41</v>
      </c>
      <c r="E150" s="67"/>
      <c r="F150" s="202">
        <v>16988</v>
      </c>
      <c r="G150" s="194"/>
      <c r="H150" s="203" t="s">
        <v>1095</v>
      </c>
      <c r="I150" s="203" t="s">
        <v>1232</v>
      </c>
      <c r="J150" s="191" t="s">
        <v>161</v>
      </c>
      <c r="K150" s="203" t="s">
        <v>1248</v>
      </c>
      <c r="L150" s="236"/>
      <c r="M150" s="203" t="s">
        <v>1234</v>
      </c>
      <c r="N150" s="203"/>
    </row>
    <row r="151" s="160" customFormat="1" ht="21" customHeight="1" spans="1:14">
      <c r="A151" s="191"/>
      <c r="B151" s="435" t="s">
        <v>255</v>
      </c>
      <c r="C151" s="293" t="s">
        <v>161</v>
      </c>
      <c r="D151" s="40" t="s">
        <v>41</v>
      </c>
      <c r="E151" s="67"/>
      <c r="F151" s="202">
        <v>3196</v>
      </c>
      <c r="G151" s="194"/>
      <c r="H151" s="203" t="s">
        <v>1095</v>
      </c>
      <c r="I151" s="203" t="s">
        <v>1232</v>
      </c>
      <c r="J151" s="191" t="s">
        <v>161</v>
      </c>
      <c r="K151" s="203" t="s">
        <v>1249</v>
      </c>
      <c r="L151" s="236"/>
      <c r="M151" s="203" t="s">
        <v>1234</v>
      </c>
      <c r="N151" s="203"/>
    </row>
    <row r="152" s="160" customFormat="1" ht="21" customHeight="1" spans="1:14">
      <c r="A152" s="191"/>
      <c r="B152" s="219" t="s">
        <v>1112</v>
      </c>
      <c r="C152" s="220"/>
      <c r="D152" s="196"/>
      <c r="E152" s="197"/>
      <c r="F152" s="190">
        <f>SUM(F136:F151)</f>
        <v>36342</v>
      </c>
      <c r="G152" s="199"/>
      <c r="H152" s="189"/>
      <c r="I152" s="189"/>
      <c r="J152" s="189"/>
      <c r="K152" s="189"/>
      <c r="L152" s="232"/>
      <c r="M152" s="189"/>
      <c r="N152" s="189"/>
    </row>
    <row r="153" s="160" customFormat="1" ht="21" customHeight="1" spans="1:14">
      <c r="A153" s="191"/>
      <c r="B153" s="48" t="s">
        <v>257</v>
      </c>
      <c r="C153" s="48" t="s">
        <v>162</v>
      </c>
      <c r="D153" s="196"/>
      <c r="E153" s="197"/>
      <c r="F153" s="190"/>
      <c r="G153" s="199"/>
      <c r="H153" s="189"/>
      <c r="I153" s="189"/>
      <c r="J153" s="189"/>
      <c r="K153" s="189"/>
      <c r="L153" s="232"/>
      <c r="M153" s="189"/>
      <c r="N153" s="189"/>
    </row>
    <row r="154" s="160" customFormat="1" ht="21" customHeight="1" spans="1:14">
      <c r="A154" s="191"/>
      <c r="B154" s="435" t="s">
        <v>258</v>
      </c>
      <c r="C154" s="293" t="s">
        <v>162</v>
      </c>
      <c r="D154" s="40" t="s">
        <v>41</v>
      </c>
      <c r="E154" s="67"/>
      <c r="F154" s="202">
        <v>598</v>
      </c>
      <c r="G154" s="194"/>
      <c r="H154" s="203" t="s">
        <v>1095</v>
      </c>
      <c r="I154" s="203" t="s">
        <v>1232</v>
      </c>
      <c r="J154" s="191" t="s">
        <v>162</v>
      </c>
      <c r="K154" s="203" t="s">
        <v>1250</v>
      </c>
      <c r="L154" s="236"/>
      <c r="M154" s="203" t="s">
        <v>1234</v>
      </c>
      <c r="N154" s="203"/>
    </row>
    <row r="155" s="160" customFormat="1" ht="21" customHeight="1" spans="1:14">
      <c r="A155" s="191"/>
      <c r="B155" s="435" t="s">
        <v>258</v>
      </c>
      <c r="C155" s="293" t="s">
        <v>162</v>
      </c>
      <c r="D155" s="40" t="s">
        <v>41</v>
      </c>
      <c r="E155" s="67"/>
      <c r="F155" s="202">
        <f>7764+684</f>
        <v>8448</v>
      </c>
      <c r="G155" s="194"/>
      <c r="H155" s="203" t="s">
        <v>1095</v>
      </c>
      <c r="I155" s="203" t="s">
        <v>1232</v>
      </c>
      <c r="J155" s="191" t="s">
        <v>162</v>
      </c>
      <c r="K155" s="203" t="s">
        <v>1235</v>
      </c>
      <c r="L155" s="236"/>
      <c r="M155" s="203" t="s">
        <v>1234</v>
      </c>
      <c r="N155" s="203"/>
    </row>
    <row r="156" s="160" customFormat="1" ht="21" customHeight="1" spans="1:14">
      <c r="A156" s="191"/>
      <c r="B156" s="435" t="s">
        <v>258</v>
      </c>
      <c r="C156" s="293" t="s">
        <v>162</v>
      </c>
      <c r="D156" s="40" t="s">
        <v>41</v>
      </c>
      <c r="E156" s="67"/>
      <c r="F156" s="202">
        <v>164</v>
      </c>
      <c r="G156" s="194"/>
      <c r="H156" s="203" t="s">
        <v>1095</v>
      </c>
      <c r="I156" s="203" t="s">
        <v>1232</v>
      </c>
      <c r="J156" s="191" t="s">
        <v>162</v>
      </c>
      <c r="K156" s="203" t="s">
        <v>1236</v>
      </c>
      <c r="L156" s="236"/>
      <c r="M156" s="203" t="s">
        <v>1234</v>
      </c>
      <c r="N156" s="203"/>
    </row>
    <row r="157" s="160" customFormat="1" ht="21" customHeight="1" spans="1:14">
      <c r="A157" s="191"/>
      <c r="B157" s="435" t="s">
        <v>258</v>
      </c>
      <c r="C157" s="293" t="s">
        <v>162</v>
      </c>
      <c r="D157" s="40" t="s">
        <v>41</v>
      </c>
      <c r="E157" s="67"/>
      <c r="F157" s="202">
        <v>2098</v>
      </c>
      <c r="G157" s="194"/>
      <c r="H157" s="203" t="s">
        <v>1095</v>
      </c>
      <c r="I157" s="203" t="s">
        <v>1232</v>
      </c>
      <c r="J157" s="191" t="s">
        <v>162</v>
      </c>
      <c r="K157" s="203" t="s">
        <v>1237</v>
      </c>
      <c r="L157" s="236"/>
      <c r="M157" s="203" t="s">
        <v>1234</v>
      </c>
      <c r="N157" s="203"/>
    </row>
    <row r="158" s="160" customFormat="1" ht="21" customHeight="1" spans="1:14">
      <c r="A158" s="191"/>
      <c r="B158" s="435" t="s">
        <v>258</v>
      </c>
      <c r="C158" s="293" t="s">
        <v>162</v>
      </c>
      <c r="D158" s="40" t="s">
        <v>41</v>
      </c>
      <c r="E158" s="67"/>
      <c r="F158" s="202">
        <v>3094</v>
      </c>
      <c r="G158" s="194"/>
      <c r="H158" s="203" t="s">
        <v>1095</v>
      </c>
      <c r="I158" s="203" t="s">
        <v>1232</v>
      </c>
      <c r="J158" s="191" t="s">
        <v>162</v>
      </c>
      <c r="K158" s="203" t="s">
        <v>1238</v>
      </c>
      <c r="L158" s="236"/>
      <c r="M158" s="203" t="s">
        <v>1234</v>
      </c>
      <c r="N158" s="203"/>
    </row>
    <row r="159" s="160" customFormat="1" ht="21" customHeight="1" spans="1:14">
      <c r="A159" s="191"/>
      <c r="B159" s="435" t="s">
        <v>258</v>
      </c>
      <c r="C159" s="293" t="s">
        <v>162</v>
      </c>
      <c r="D159" s="40" t="s">
        <v>41</v>
      </c>
      <c r="E159" s="67"/>
      <c r="F159" s="202">
        <v>1524</v>
      </c>
      <c r="G159" s="194"/>
      <c r="H159" s="203" t="s">
        <v>1095</v>
      </c>
      <c r="I159" s="203" t="s">
        <v>1232</v>
      </c>
      <c r="J159" s="191" t="s">
        <v>162</v>
      </c>
      <c r="K159" s="203" t="s">
        <v>1239</v>
      </c>
      <c r="L159" s="236"/>
      <c r="M159" s="203" t="s">
        <v>1234</v>
      </c>
      <c r="N159" s="203"/>
    </row>
    <row r="160" s="160" customFormat="1" ht="21" customHeight="1" spans="1:14">
      <c r="A160" s="191"/>
      <c r="B160" s="435" t="s">
        <v>258</v>
      </c>
      <c r="C160" s="293" t="s">
        <v>162</v>
      </c>
      <c r="D160" s="40" t="s">
        <v>41</v>
      </c>
      <c r="E160" s="67"/>
      <c r="F160" s="202">
        <v>2159</v>
      </c>
      <c r="G160" s="194"/>
      <c r="H160" s="203" t="s">
        <v>1095</v>
      </c>
      <c r="I160" s="203" t="s">
        <v>1232</v>
      </c>
      <c r="J160" s="191" t="s">
        <v>162</v>
      </c>
      <c r="K160" s="203" t="s">
        <v>1240</v>
      </c>
      <c r="L160" s="236"/>
      <c r="M160" s="203" t="s">
        <v>1234</v>
      </c>
      <c r="N160" s="203"/>
    </row>
    <row r="161" s="160" customFormat="1" ht="21" customHeight="1" spans="1:14">
      <c r="A161" s="191"/>
      <c r="B161" s="435" t="s">
        <v>258</v>
      </c>
      <c r="C161" s="293" t="s">
        <v>162</v>
      </c>
      <c r="D161" s="40" t="s">
        <v>41</v>
      </c>
      <c r="E161" s="67"/>
      <c r="F161" s="202">
        <v>9193</v>
      </c>
      <c r="G161" s="194"/>
      <c r="H161" s="203" t="s">
        <v>1095</v>
      </c>
      <c r="I161" s="203" t="s">
        <v>1232</v>
      </c>
      <c r="J161" s="191" t="s">
        <v>162</v>
      </c>
      <c r="K161" s="203" t="s">
        <v>1241</v>
      </c>
      <c r="L161" s="236"/>
      <c r="M161" s="203" t="s">
        <v>1234</v>
      </c>
      <c r="N161" s="203"/>
    </row>
    <row r="162" s="160" customFormat="1" ht="21" customHeight="1" spans="1:14">
      <c r="A162" s="191"/>
      <c r="B162" s="435" t="s">
        <v>258</v>
      </c>
      <c r="C162" s="293" t="s">
        <v>162</v>
      </c>
      <c r="D162" s="40" t="s">
        <v>41</v>
      </c>
      <c r="E162" s="67"/>
      <c r="F162" s="202">
        <v>1426</v>
      </c>
      <c r="G162" s="194"/>
      <c r="H162" s="203" t="s">
        <v>1095</v>
      </c>
      <c r="I162" s="203" t="s">
        <v>1232</v>
      </c>
      <c r="J162" s="191" t="s">
        <v>162</v>
      </c>
      <c r="K162" s="203" t="s">
        <v>1242</v>
      </c>
      <c r="L162" s="236"/>
      <c r="M162" s="203" t="s">
        <v>1234</v>
      </c>
      <c r="N162" s="203"/>
    </row>
    <row r="163" s="160" customFormat="1" ht="21" customHeight="1" spans="1:14">
      <c r="A163" s="191"/>
      <c r="B163" s="435" t="s">
        <v>258</v>
      </c>
      <c r="C163" s="293" t="s">
        <v>162</v>
      </c>
      <c r="D163" s="40" t="s">
        <v>41</v>
      </c>
      <c r="E163" s="67"/>
      <c r="F163" s="202">
        <v>2059</v>
      </c>
      <c r="G163" s="194"/>
      <c r="H163" s="203" t="s">
        <v>1095</v>
      </c>
      <c r="I163" s="203" t="s">
        <v>1232</v>
      </c>
      <c r="J163" s="191" t="s">
        <v>162</v>
      </c>
      <c r="K163" s="203" t="s">
        <v>1243</v>
      </c>
      <c r="L163" s="236"/>
      <c r="M163" s="203" t="s">
        <v>1234</v>
      </c>
      <c r="N163" s="203"/>
    </row>
    <row r="164" s="160" customFormat="1" ht="21" customHeight="1" spans="1:14">
      <c r="A164" s="191"/>
      <c r="B164" s="435" t="s">
        <v>258</v>
      </c>
      <c r="C164" s="293" t="s">
        <v>162</v>
      </c>
      <c r="D164" s="40" t="s">
        <v>41</v>
      </c>
      <c r="E164" s="67"/>
      <c r="F164" s="202">
        <v>217</v>
      </c>
      <c r="G164" s="194"/>
      <c r="H164" s="203" t="s">
        <v>1095</v>
      </c>
      <c r="I164" s="203" t="s">
        <v>1232</v>
      </c>
      <c r="J164" s="191" t="s">
        <v>162</v>
      </c>
      <c r="K164" s="203" t="s">
        <v>1244</v>
      </c>
      <c r="L164" s="236"/>
      <c r="M164" s="203" t="s">
        <v>1234</v>
      </c>
      <c r="N164" s="203"/>
    </row>
    <row r="165" s="160" customFormat="1" ht="21" customHeight="1" spans="1:14">
      <c r="A165" s="191"/>
      <c r="B165" s="435" t="s">
        <v>258</v>
      </c>
      <c r="C165" s="293" t="s">
        <v>162</v>
      </c>
      <c r="D165" s="40" t="s">
        <v>41</v>
      </c>
      <c r="E165" s="67"/>
      <c r="F165" s="202">
        <v>174</v>
      </c>
      <c r="G165" s="194"/>
      <c r="H165" s="203" t="s">
        <v>1095</v>
      </c>
      <c r="I165" s="203" t="s">
        <v>1232</v>
      </c>
      <c r="J165" s="191" t="s">
        <v>162</v>
      </c>
      <c r="K165" s="203" t="s">
        <v>1245</v>
      </c>
      <c r="L165" s="236"/>
      <c r="M165" s="203" t="s">
        <v>1234</v>
      </c>
      <c r="N165" s="203"/>
    </row>
    <row r="166" s="160" customFormat="1" ht="21" customHeight="1" spans="1:14">
      <c r="A166" s="191"/>
      <c r="B166" s="435" t="s">
        <v>258</v>
      </c>
      <c r="C166" s="293" t="s">
        <v>162</v>
      </c>
      <c r="D166" s="40" t="s">
        <v>41</v>
      </c>
      <c r="E166" s="67"/>
      <c r="F166" s="202">
        <v>364</v>
      </c>
      <c r="G166" s="194"/>
      <c r="H166" s="203" t="s">
        <v>1095</v>
      </c>
      <c r="I166" s="203" t="s">
        <v>1232</v>
      </c>
      <c r="J166" s="191" t="s">
        <v>162</v>
      </c>
      <c r="K166" s="203" t="s">
        <v>1246</v>
      </c>
      <c r="L166" s="236"/>
      <c r="M166" s="203" t="s">
        <v>1234</v>
      </c>
      <c r="N166" s="203"/>
    </row>
    <row r="167" s="160" customFormat="1" ht="21" customHeight="1" spans="1:14">
      <c r="A167" s="191"/>
      <c r="B167" s="435" t="s">
        <v>258</v>
      </c>
      <c r="C167" s="293" t="s">
        <v>162</v>
      </c>
      <c r="D167" s="40" t="s">
        <v>41</v>
      </c>
      <c r="E167" s="67"/>
      <c r="F167" s="202">
        <v>306</v>
      </c>
      <c r="G167" s="194"/>
      <c r="H167" s="203" t="s">
        <v>1095</v>
      </c>
      <c r="I167" s="203" t="s">
        <v>1232</v>
      </c>
      <c r="J167" s="191" t="s">
        <v>162</v>
      </c>
      <c r="K167" s="203" t="s">
        <v>1247</v>
      </c>
      <c r="L167" s="236"/>
      <c r="M167" s="203" t="s">
        <v>1234</v>
      </c>
      <c r="N167" s="203"/>
    </row>
    <row r="168" s="160" customFormat="1" ht="21" customHeight="1" spans="1:14">
      <c r="A168" s="191"/>
      <c r="B168" s="435" t="s">
        <v>258</v>
      </c>
      <c r="C168" s="293" t="s">
        <v>162</v>
      </c>
      <c r="D168" s="40" t="s">
        <v>41</v>
      </c>
      <c r="E168" s="67"/>
      <c r="F168" s="202">
        <v>1894</v>
      </c>
      <c r="G168" s="194"/>
      <c r="H168" s="203" t="s">
        <v>1095</v>
      </c>
      <c r="I168" s="203" t="s">
        <v>1232</v>
      </c>
      <c r="J168" s="191" t="s">
        <v>162</v>
      </c>
      <c r="K168" s="203" t="s">
        <v>1248</v>
      </c>
      <c r="L168" s="236"/>
      <c r="M168" s="203" t="s">
        <v>1234</v>
      </c>
      <c r="N168" s="203"/>
    </row>
    <row r="169" s="160" customFormat="1" ht="21" customHeight="1" spans="1:14">
      <c r="A169" s="191"/>
      <c r="B169" s="435" t="s">
        <v>258</v>
      </c>
      <c r="C169" s="293" t="s">
        <v>162</v>
      </c>
      <c r="D169" s="40" t="s">
        <v>41</v>
      </c>
      <c r="E169" s="67"/>
      <c r="F169" s="202">
        <v>362</v>
      </c>
      <c r="G169" s="194"/>
      <c r="H169" s="203" t="s">
        <v>1095</v>
      </c>
      <c r="I169" s="203" t="s">
        <v>1232</v>
      </c>
      <c r="J169" s="191" t="s">
        <v>162</v>
      </c>
      <c r="K169" s="203" t="s">
        <v>1249</v>
      </c>
      <c r="L169" s="236"/>
      <c r="M169" s="203" t="s">
        <v>1234</v>
      </c>
      <c r="N169" s="203"/>
    </row>
    <row r="170" s="160" customFormat="1" ht="21" customHeight="1" spans="1:14">
      <c r="A170" s="191"/>
      <c r="B170" s="219" t="s">
        <v>1112</v>
      </c>
      <c r="C170" s="220"/>
      <c r="D170" s="196"/>
      <c r="E170" s="197"/>
      <c r="F170" s="190">
        <f>SUM(F154:F169)</f>
        <v>34080</v>
      </c>
      <c r="G170" s="194"/>
      <c r="H170" s="203"/>
      <c r="I170" s="203"/>
      <c r="J170" s="191"/>
      <c r="K170" s="203"/>
      <c r="L170" s="236"/>
      <c r="M170" s="203"/>
      <c r="N170" s="203"/>
    </row>
    <row r="171" s="160" customFormat="1" ht="21" customHeight="1" spans="1:14">
      <c r="A171" s="191"/>
      <c r="B171" s="442" t="s">
        <v>1251</v>
      </c>
      <c r="C171" s="443" t="s">
        <v>334</v>
      </c>
      <c r="D171" s="40" t="s">
        <v>41</v>
      </c>
      <c r="E171" s="67">
        <v>17</v>
      </c>
      <c r="F171" s="202">
        <v>520</v>
      </c>
      <c r="G171" s="194">
        <v>8728.2</v>
      </c>
      <c r="H171" s="203" t="s">
        <v>1095</v>
      </c>
      <c r="I171" s="203" t="s">
        <v>1252</v>
      </c>
      <c r="J171" s="191" t="s">
        <v>1253</v>
      </c>
      <c r="K171" s="203" t="s">
        <v>1254</v>
      </c>
      <c r="L171" s="236" t="s">
        <v>334</v>
      </c>
      <c r="M171" s="203" t="s">
        <v>1255</v>
      </c>
      <c r="N171" s="203"/>
    </row>
    <row r="172" s="160" customFormat="1" ht="21" customHeight="1" spans="1:14">
      <c r="A172" s="191"/>
      <c r="B172" s="442" t="s">
        <v>1251</v>
      </c>
      <c r="C172" s="443" t="s">
        <v>334</v>
      </c>
      <c r="D172" s="40" t="s">
        <v>41</v>
      </c>
      <c r="E172" s="67">
        <v>17</v>
      </c>
      <c r="F172" s="202">
        <v>270</v>
      </c>
      <c r="G172" s="194">
        <v>4699.8</v>
      </c>
      <c r="H172" s="203" t="s">
        <v>1095</v>
      </c>
      <c r="I172" s="203" t="s">
        <v>1252</v>
      </c>
      <c r="J172" s="191" t="s">
        <v>1253</v>
      </c>
      <c r="K172" s="203" t="s">
        <v>1256</v>
      </c>
      <c r="L172" s="236" t="s">
        <v>334</v>
      </c>
      <c r="M172" s="203" t="s">
        <v>1255</v>
      </c>
      <c r="N172" s="203"/>
    </row>
    <row r="173" s="160" customFormat="1" ht="21" customHeight="1" spans="1:14">
      <c r="A173" s="191"/>
      <c r="B173" s="219" t="s">
        <v>1112</v>
      </c>
      <c r="C173" s="220"/>
      <c r="D173" s="196"/>
      <c r="E173" s="197"/>
      <c r="F173" s="190">
        <f>SUM(F171:F172)</f>
        <v>790</v>
      </c>
      <c r="G173" s="199"/>
      <c r="H173" s="189"/>
      <c r="I173" s="189"/>
      <c r="J173" s="189"/>
      <c r="K173" s="189"/>
      <c r="L173" s="232"/>
      <c r="M173" s="189"/>
      <c r="N173" s="189"/>
    </row>
    <row r="174" s="160" customFormat="1" ht="21" customHeight="1" spans="1:14">
      <c r="A174" s="191"/>
      <c r="B174" s="437" t="s">
        <v>272</v>
      </c>
      <c r="C174" s="201" t="s">
        <v>273</v>
      </c>
      <c r="D174" s="40"/>
      <c r="E174" s="67"/>
      <c r="F174" s="202"/>
      <c r="G174" s="194"/>
      <c r="H174" s="203"/>
      <c r="I174" s="203"/>
      <c r="J174" s="203"/>
      <c r="K174" s="203"/>
      <c r="L174" s="236"/>
      <c r="M174" s="203"/>
      <c r="N174" s="203"/>
    </row>
    <row r="175" s="160" customFormat="1" ht="21" customHeight="1" spans="1:14">
      <c r="A175" s="191"/>
      <c r="B175" s="435" t="s">
        <v>274</v>
      </c>
      <c r="C175" s="293" t="s">
        <v>161</v>
      </c>
      <c r="D175" s="40" t="s">
        <v>41</v>
      </c>
      <c r="E175" s="67">
        <v>14.06</v>
      </c>
      <c r="F175" s="38">
        <v>12</v>
      </c>
      <c r="G175" s="194">
        <f>F175*E175</f>
        <v>168.72</v>
      </c>
      <c r="H175" s="203" t="s">
        <v>1095</v>
      </c>
      <c r="I175" s="203" t="s">
        <v>1232</v>
      </c>
      <c r="J175" s="191" t="s">
        <v>1257</v>
      </c>
      <c r="K175" s="38" t="s">
        <v>1258</v>
      </c>
      <c r="L175" s="69"/>
      <c r="M175" s="203" t="s">
        <v>1157</v>
      </c>
      <c r="N175" s="203" t="s">
        <v>1259</v>
      </c>
    </row>
    <row r="176" s="160" customFormat="1" ht="21" customHeight="1" spans="1:14">
      <c r="A176" s="191"/>
      <c r="B176" s="435" t="s">
        <v>274</v>
      </c>
      <c r="C176" s="293" t="s">
        <v>161</v>
      </c>
      <c r="D176" s="40" t="s">
        <v>41</v>
      </c>
      <c r="E176" s="67">
        <v>14.06</v>
      </c>
      <c r="F176" s="38">
        <v>8</v>
      </c>
      <c r="G176" s="194">
        <f>F176*E176</f>
        <v>112.48</v>
      </c>
      <c r="H176" s="203" t="s">
        <v>1095</v>
      </c>
      <c r="I176" s="203" t="s">
        <v>1232</v>
      </c>
      <c r="J176" s="191" t="s">
        <v>1257</v>
      </c>
      <c r="K176" s="38" t="s">
        <v>1260</v>
      </c>
      <c r="L176" s="69"/>
      <c r="M176" s="203" t="s">
        <v>1157</v>
      </c>
      <c r="N176" s="203" t="s">
        <v>1259</v>
      </c>
    </row>
    <row r="177" s="160" customFormat="1" ht="21" customHeight="1" spans="1:14">
      <c r="A177" s="191"/>
      <c r="B177" s="435" t="s">
        <v>274</v>
      </c>
      <c r="C177" s="293" t="s">
        <v>161</v>
      </c>
      <c r="D177" s="40" t="s">
        <v>41</v>
      </c>
      <c r="E177" s="67">
        <v>14.06</v>
      </c>
      <c r="F177" s="38">
        <v>15</v>
      </c>
      <c r="G177" s="194">
        <f t="shared" ref="G177:G198" si="2">F177*E177</f>
        <v>210.9</v>
      </c>
      <c r="H177" s="203" t="s">
        <v>1095</v>
      </c>
      <c r="I177" s="203" t="s">
        <v>1232</v>
      </c>
      <c r="J177" s="191" t="s">
        <v>1257</v>
      </c>
      <c r="K177" s="38" t="s">
        <v>1261</v>
      </c>
      <c r="L177" s="69"/>
      <c r="M177" s="203" t="s">
        <v>1157</v>
      </c>
      <c r="N177" s="203" t="s">
        <v>1259</v>
      </c>
    </row>
    <row r="178" s="160" customFormat="1" ht="21" customHeight="1" spans="1:14">
      <c r="A178" s="191"/>
      <c r="B178" s="435" t="s">
        <v>274</v>
      </c>
      <c r="C178" s="293" t="s">
        <v>161</v>
      </c>
      <c r="D178" s="40" t="s">
        <v>41</v>
      </c>
      <c r="E178" s="67">
        <v>14.06</v>
      </c>
      <c r="F178" s="38">
        <v>12</v>
      </c>
      <c r="G178" s="194">
        <f t="shared" si="2"/>
        <v>168.72</v>
      </c>
      <c r="H178" s="203" t="s">
        <v>1095</v>
      </c>
      <c r="I178" s="203" t="s">
        <v>1232</v>
      </c>
      <c r="J178" s="191" t="s">
        <v>1257</v>
      </c>
      <c r="K178" s="38" t="s">
        <v>1262</v>
      </c>
      <c r="L178" s="69"/>
      <c r="M178" s="203" t="s">
        <v>1157</v>
      </c>
      <c r="N178" s="203" t="s">
        <v>1259</v>
      </c>
    </row>
    <row r="179" s="160" customFormat="1" ht="21" customHeight="1" spans="1:14">
      <c r="A179" s="191"/>
      <c r="B179" s="435" t="s">
        <v>274</v>
      </c>
      <c r="C179" s="293" t="s">
        <v>161</v>
      </c>
      <c r="D179" s="40" t="s">
        <v>41</v>
      </c>
      <c r="E179" s="67">
        <v>14.06</v>
      </c>
      <c r="F179" s="38">
        <v>13</v>
      </c>
      <c r="G179" s="194">
        <f t="shared" si="2"/>
        <v>182.78</v>
      </c>
      <c r="H179" s="203" t="s">
        <v>1095</v>
      </c>
      <c r="I179" s="203" t="s">
        <v>1232</v>
      </c>
      <c r="J179" s="191" t="s">
        <v>1257</v>
      </c>
      <c r="K179" s="38" t="s">
        <v>1263</v>
      </c>
      <c r="L179" s="69"/>
      <c r="M179" s="203" t="s">
        <v>1157</v>
      </c>
      <c r="N179" s="203" t="s">
        <v>1259</v>
      </c>
    </row>
    <row r="180" s="160" customFormat="1" ht="21" customHeight="1" spans="1:14">
      <c r="A180" s="191"/>
      <c r="B180" s="435" t="s">
        <v>274</v>
      </c>
      <c r="C180" s="293" t="s">
        <v>161</v>
      </c>
      <c r="D180" s="40" t="s">
        <v>41</v>
      </c>
      <c r="E180" s="67">
        <v>14.06</v>
      </c>
      <c r="F180" s="38">
        <v>5</v>
      </c>
      <c r="G180" s="194">
        <f t="shared" si="2"/>
        <v>70.3</v>
      </c>
      <c r="H180" s="203" t="s">
        <v>1095</v>
      </c>
      <c r="I180" s="203" t="s">
        <v>1232</v>
      </c>
      <c r="J180" s="191" t="s">
        <v>1257</v>
      </c>
      <c r="K180" s="38" t="s">
        <v>1264</v>
      </c>
      <c r="L180" s="69"/>
      <c r="M180" s="203" t="s">
        <v>1157</v>
      </c>
      <c r="N180" s="203" t="s">
        <v>1259</v>
      </c>
    </row>
    <row r="181" s="160" customFormat="1" ht="21" customHeight="1" spans="1:14">
      <c r="A181" s="191"/>
      <c r="B181" s="435" t="s">
        <v>274</v>
      </c>
      <c r="C181" s="293" t="s">
        <v>161</v>
      </c>
      <c r="D181" s="40" t="s">
        <v>41</v>
      </c>
      <c r="E181" s="67">
        <v>14.06</v>
      </c>
      <c r="F181" s="38">
        <v>7</v>
      </c>
      <c r="G181" s="194">
        <f t="shared" si="2"/>
        <v>98.42</v>
      </c>
      <c r="H181" s="203" t="s">
        <v>1095</v>
      </c>
      <c r="I181" s="203" t="s">
        <v>1232</v>
      </c>
      <c r="J181" s="191" t="s">
        <v>1257</v>
      </c>
      <c r="K181" s="38" t="s">
        <v>1265</v>
      </c>
      <c r="L181" s="69"/>
      <c r="M181" s="203" t="s">
        <v>1157</v>
      </c>
      <c r="N181" s="203" t="s">
        <v>1259</v>
      </c>
    </row>
    <row r="182" s="160" customFormat="1" ht="21" customHeight="1" spans="1:14">
      <c r="A182" s="191"/>
      <c r="B182" s="435" t="s">
        <v>274</v>
      </c>
      <c r="C182" s="293" t="s">
        <v>161</v>
      </c>
      <c r="D182" s="40" t="s">
        <v>41</v>
      </c>
      <c r="E182" s="67">
        <v>14.06</v>
      </c>
      <c r="F182" s="38">
        <v>12</v>
      </c>
      <c r="G182" s="194">
        <f t="shared" si="2"/>
        <v>168.72</v>
      </c>
      <c r="H182" s="203" t="s">
        <v>1095</v>
      </c>
      <c r="I182" s="203" t="s">
        <v>1232</v>
      </c>
      <c r="J182" s="191" t="s">
        <v>1257</v>
      </c>
      <c r="K182" s="38" t="s">
        <v>1266</v>
      </c>
      <c r="L182" s="69"/>
      <c r="M182" s="203" t="s">
        <v>1157</v>
      </c>
      <c r="N182" s="203" t="s">
        <v>1267</v>
      </c>
    </row>
    <row r="183" s="160" customFormat="1" ht="21" customHeight="1" spans="1:14">
      <c r="A183" s="191"/>
      <c r="B183" s="435" t="s">
        <v>274</v>
      </c>
      <c r="C183" s="293" t="s">
        <v>161</v>
      </c>
      <c r="D183" s="40" t="s">
        <v>41</v>
      </c>
      <c r="E183" s="67">
        <v>14.06</v>
      </c>
      <c r="F183" s="38">
        <v>2</v>
      </c>
      <c r="G183" s="194">
        <f t="shared" si="2"/>
        <v>28.12</v>
      </c>
      <c r="H183" s="203" t="s">
        <v>1095</v>
      </c>
      <c r="I183" s="203" t="s">
        <v>1232</v>
      </c>
      <c r="J183" s="191" t="s">
        <v>1257</v>
      </c>
      <c r="K183" s="38" t="s">
        <v>1268</v>
      </c>
      <c r="L183" s="69"/>
      <c r="M183" s="203" t="s">
        <v>1157</v>
      </c>
      <c r="N183" s="203" t="s">
        <v>1259</v>
      </c>
    </row>
    <row r="184" s="160" customFormat="1" ht="21" customHeight="1" spans="1:14">
      <c r="A184" s="191"/>
      <c r="B184" s="435" t="s">
        <v>274</v>
      </c>
      <c r="C184" s="293" t="s">
        <v>161</v>
      </c>
      <c r="D184" s="40" t="s">
        <v>41</v>
      </c>
      <c r="E184" s="67">
        <v>14.06</v>
      </c>
      <c r="F184" s="38">
        <v>4</v>
      </c>
      <c r="G184" s="194">
        <f t="shared" si="2"/>
        <v>56.24</v>
      </c>
      <c r="H184" s="203" t="s">
        <v>1095</v>
      </c>
      <c r="I184" s="203" t="s">
        <v>1232</v>
      </c>
      <c r="J184" s="191" t="s">
        <v>1257</v>
      </c>
      <c r="K184" s="38" t="s">
        <v>1269</v>
      </c>
      <c r="L184" s="69"/>
      <c r="M184" s="203" t="s">
        <v>1157</v>
      </c>
      <c r="N184" s="203" t="s">
        <v>1259</v>
      </c>
    </row>
    <row r="185" s="160" customFormat="1" ht="21" customHeight="1" spans="1:14">
      <c r="A185" s="191"/>
      <c r="B185" s="435" t="s">
        <v>274</v>
      </c>
      <c r="C185" s="293" t="s">
        <v>161</v>
      </c>
      <c r="D185" s="40" t="s">
        <v>41</v>
      </c>
      <c r="E185" s="67">
        <v>14.06</v>
      </c>
      <c r="F185" s="38">
        <v>4</v>
      </c>
      <c r="G185" s="194">
        <f t="shared" si="2"/>
        <v>56.24</v>
      </c>
      <c r="H185" s="203" t="s">
        <v>1095</v>
      </c>
      <c r="I185" s="203" t="s">
        <v>1232</v>
      </c>
      <c r="J185" s="191" t="s">
        <v>1257</v>
      </c>
      <c r="K185" s="38" t="s">
        <v>1270</v>
      </c>
      <c r="L185" s="69"/>
      <c r="M185" s="203" t="s">
        <v>1157</v>
      </c>
      <c r="N185" s="203" t="s">
        <v>1259</v>
      </c>
    </row>
    <row r="186" s="160" customFormat="1" ht="21" customHeight="1" spans="1:14">
      <c r="A186" s="191"/>
      <c r="B186" s="435" t="s">
        <v>274</v>
      </c>
      <c r="C186" s="293" t="s">
        <v>161</v>
      </c>
      <c r="D186" s="40" t="s">
        <v>41</v>
      </c>
      <c r="E186" s="67">
        <v>14.06</v>
      </c>
      <c r="F186" s="38">
        <v>3</v>
      </c>
      <c r="G186" s="194">
        <f t="shared" si="2"/>
        <v>42.18</v>
      </c>
      <c r="H186" s="203" t="s">
        <v>1095</v>
      </c>
      <c r="I186" s="203" t="s">
        <v>1232</v>
      </c>
      <c r="J186" s="191" t="s">
        <v>1257</v>
      </c>
      <c r="K186" s="38" t="s">
        <v>1271</v>
      </c>
      <c r="L186" s="69"/>
      <c r="M186" s="203" t="s">
        <v>1157</v>
      </c>
      <c r="N186" s="203" t="s">
        <v>1272</v>
      </c>
    </row>
    <row r="187" s="160" customFormat="1" ht="21" customHeight="1" spans="1:14">
      <c r="A187" s="191"/>
      <c r="B187" s="435" t="s">
        <v>274</v>
      </c>
      <c r="C187" s="293" t="s">
        <v>161</v>
      </c>
      <c r="D187" s="40" t="s">
        <v>41</v>
      </c>
      <c r="E187" s="67">
        <v>14.06</v>
      </c>
      <c r="F187" s="38">
        <v>1581</v>
      </c>
      <c r="G187" s="194">
        <f t="shared" si="2"/>
        <v>22228.86</v>
      </c>
      <c r="H187" s="203" t="s">
        <v>1095</v>
      </c>
      <c r="I187" s="203" t="s">
        <v>1232</v>
      </c>
      <c r="J187" s="191" t="s">
        <v>1257</v>
      </c>
      <c r="K187" s="38" t="s">
        <v>1273</v>
      </c>
      <c r="L187" s="69"/>
      <c r="M187" s="203" t="s">
        <v>1157</v>
      </c>
      <c r="N187" s="203" t="s">
        <v>1156</v>
      </c>
    </row>
    <row r="188" s="160" customFormat="1" ht="21" customHeight="1" spans="1:14">
      <c r="A188" s="191"/>
      <c r="B188" s="435" t="s">
        <v>274</v>
      </c>
      <c r="C188" s="293" t="s">
        <v>161</v>
      </c>
      <c r="D188" s="40" t="s">
        <v>41</v>
      </c>
      <c r="E188" s="67">
        <v>14.06</v>
      </c>
      <c r="F188" s="38">
        <v>9</v>
      </c>
      <c r="G188" s="194">
        <f t="shared" si="2"/>
        <v>126.54</v>
      </c>
      <c r="H188" s="203" t="s">
        <v>1095</v>
      </c>
      <c r="I188" s="203" t="s">
        <v>1232</v>
      </c>
      <c r="J188" s="191" t="s">
        <v>1257</v>
      </c>
      <c r="K188" s="38" t="s">
        <v>1274</v>
      </c>
      <c r="L188" s="69"/>
      <c r="M188" s="203" t="s">
        <v>1157</v>
      </c>
      <c r="N188" s="203" t="s">
        <v>1156</v>
      </c>
    </row>
    <row r="189" s="160" customFormat="1" ht="21" customHeight="1" spans="1:14">
      <c r="A189" s="191"/>
      <c r="B189" s="435" t="s">
        <v>274</v>
      </c>
      <c r="C189" s="293" t="s">
        <v>161</v>
      </c>
      <c r="D189" s="40" t="s">
        <v>41</v>
      </c>
      <c r="E189" s="67">
        <v>14.06</v>
      </c>
      <c r="F189" s="38">
        <v>6</v>
      </c>
      <c r="G189" s="194">
        <f t="shared" si="2"/>
        <v>84.36</v>
      </c>
      <c r="H189" s="203" t="s">
        <v>1095</v>
      </c>
      <c r="I189" s="203" t="s">
        <v>1232</v>
      </c>
      <c r="J189" s="191" t="s">
        <v>1257</v>
      </c>
      <c r="K189" s="38" t="s">
        <v>1275</v>
      </c>
      <c r="L189" s="69"/>
      <c r="M189" s="203" t="s">
        <v>1157</v>
      </c>
      <c r="N189" s="203" t="s">
        <v>1156</v>
      </c>
    </row>
    <row r="190" s="160" customFormat="1" ht="21" customHeight="1" spans="1:14">
      <c r="A190" s="191"/>
      <c r="B190" s="435" t="s">
        <v>274</v>
      </c>
      <c r="C190" s="293" t="s">
        <v>161</v>
      </c>
      <c r="D190" s="40" t="s">
        <v>41</v>
      </c>
      <c r="E190" s="67">
        <v>14.06</v>
      </c>
      <c r="F190" s="38">
        <v>3</v>
      </c>
      <c r="G190" s="194">
        <f t="shared" si="2"/>
        <v>42.18</v>
      </c>
      <c r="H190" s="203" t="s">
        <v>1095</v>
      </c>
      <c r="I190" s="203" t="s">
        <v>1232</v>
      </c>
      <c r="J190" s="191" t="s">
        <v>1257</v>
      </c>
      <c r="K190" s="38" t="s">
        <v>1276</v>
      </c>
      <c r="L190" s="69"/>
      <c r="M190" s="203" t="s">
        <v>1157</v>
      </c>
      <c r="N190" s="203" t="s">
        <v>1156</v>
      </c>
    </row>
    <row r="191" s="160" customFormat="1" ht="21" customHeight="1" spans="1:14">
      <c r="A191" s="191"/>
      <c r="B191" s="435" t="s">
        <v>274</v>
      </c>
      <c r="C191" s="293" t="s">
        <v>161</v>
      </c>
      <c r="D191" s="40" t="s">
        <v>41</v>
      </c>
      <c r="E191" s="67">
        <v>14.06</v>
      </c>
      <c r="F191" s="38">
        <v>44</v>
      </c>
      <c r="G191" s="194">
        <f t="shared" si="2"/>
        <v>618.64</v>
      </c>
      <c r="H191" s="203" t="s">
        <v>1095</v>
      </c>
      <c r="I191" s="203" t="s">
        <v>1232</v>
      </c>
      <c r="J191" s="191" t="s">
        <v>1277</v>
      </c>
      <c r="K191" s="38" t="s">
        <v>1278</v>
      </c>
      <c r="L191" s="69" t="s">
        <v>1279</v>
      </c>
      <c r="M191" s="203" t="s">
        <v>1280</v>
      </c>
      <c r="N191" s="203" t="s">
        <v>1277</v>
      </c>
    </row>
    <row r="192" s="160" customFormat="1" ht="21" customHeight="1" spans="1:14">
      <c r="A192" s="191"/>
      <c r="B192" s="435" t="s">
        <v>274</v>
      </c>
      <c r="C192" s="293" t="s">
        <v>161</v>
      </c>
      <c r="D192" s="40" t="s">
        <v>41</v>
      </c>
      <c r="E192" s="67">
        <v>14.06</v>
      </c>
      <c r="F192" s="38">
        <v>185</v>
      </c>
      <c r="G192" s="194">
        <f t="shared" si="2"/>
        <v>2601.1</v>
      </c>
      <c r="H192" s="203" t="s">
        <v>1095</v>
      </c>
      <c r="I192" s="203" t="s">
        <v>1232</v>
      </c>
      <c r="J192" s="191" t="s">
        <v>1277</v>
      </c>
      <c r="K192" s="38" t="s">
        <v>1281</v>
      </c>
      <c r="L192" s="69" t="s">
        <v>1279</v>
      </c>
      <c r="M192" s="203" t="s">
        <v>1280</v>
      </c>
      <c r="N192" s="203" t="s">
        <v>1277</v>
      </c>
    </row>
    <row r="193" s="160" customFormat="1" ht="21" customHeight="1" spans="1:14">
      <c r="A193" s="191"/>
      <c r="B193" s="435" t="s">
        <v>274</v>
      </c>
      <c r="C193" s="293" t="s">
        <v>161</v>
      </c>
      <c r="D193" s="40" t="s">
        <v>41</v>
      </c>
      <c r="E193" s="67">
        <v>14.06</v>
      </c>
      <c r="F193" s="38">
        <v>41</v>
      </c>
      <c r="G193" s="194">
        <f t="shared" si="2"/>
        <v>576.46</v>
      </c>
      <c r="H193" s="203" t="s">
        <v>1095</v>
      </c>
      <c r="I193" s="203" t="s">
        <v>1232</v>
      </c>
      <c r="J193" s="191" t="s">
        <v>1277</v>
      </c>
      <c r="K193" s="38" t="s">
        <v>1282</v>
      </c>
      <c r="L193" s="69" t="s">
        <v>1279</v>
      </c>
      <c r="M193" s="203" t="s">
        <v>1280</v>
      </c>
      <c r="N193" s="203" t="s">
        <v>1277</v>
      </c>
    </row>
    <row r="194" s="160" customFormat="1" ht="21" customHeight="1" spans="1:14">
      <c r="A194" s="191"/>
      <c r="B194" s="435" t="s">
        <v>274</v>
      </c>
      <c r="C194" s="293" t="s">
        <v>161</v>
      </c>
      <c r="D194" s="40" t="s">
        <v>41</v>
      </c>
      <c r="E194" s="67">
        <v>14.06</v>
      </c>
      <c r="F194" s="38">
        <v>34</v>
      </c>
      <c r="G194" s="194">
        <f t="shared" si="2"/>
        <v>478.04</v>
      </c>
      <c r="H194" s="203" t="s">
        <v>1095</v>
      </c>
      <c r="I194" s="203" t="s">
        <v>1232</v>
      </c>
      <c r="J194" s="191" t="s">
        <v>1277</v>
      </c>
      <c r="K194" s="38" t="s">
        <v>1283</v>
      </c>
      <c r="L194" s="38" t="s">
        <v>1284</v>
      </c>
      <c r="M194" s="203" t="s">
        <v>1280</v>
      </c>
      <c r="N194" s="203" t="s">
        <v>1277</v>
      </c>
    </row>
    <row r="195" s="160" customFormat="1" ht="21" customHeight="1" spans="1:14">
      <c r="A195" s="191"/>
      <c r="B195" s="435" t="s">
        <v>274</v>
      </c>
      <c r="C195" s="293" t="s">
        <v>161</v>
      </c>
      <c r="D195" s="40" t="s">
        <v>41</v>
      </c>
      <c r="E195" s="67">
        <v>14.06</v>
      </c>
      <c r="F195" s="38">
        <v>33</v>
      </c>
      <c r="G195" s="194">
        <f t="shared" si="2"/>
        <v>463.98</v>
      </c>
      <c r="H195" s="203" t="s">
        <v>1095</v>
      </c>
      <c r="I195" s="203" t="s">
        <v>1232</v>
      </c>
      <c r="J195" s="191" t="s">
        <v>1277</v>
      </c>
      <c r="K195" s="38" t="s">
        <v>1285</v>
      </c>
      <c r="L195" s="69" t="s">
        <v>1279</v>
      </c>
      <c r="M195" s="203" t="s">
        <v>1280</v>
      </c>
      <c r="N195" s="203" t="s">
        <v>1277</v>
      </c>
    </row>
    <row r="196" s="160" customFormat="1" ht="21" customHeight="1" spans="1:14">
      <c r="A196" s="191"/>
      <c r="B196" s="435" t="s">
        <v>274</v>
      </c>
      <c r="C196" s="293" t="s">
        <v>161</v>
      </c>
      <c r="D196" s="40" t="s">
        <v>41</v>
      </c>
      <c r="E196" s="67">
        <v>14.06</v>
      </c>
      <c r="F196" s="38">
        <v>18</v>
      </c>
      <c r="G196" s="194">
        <f t="shared" si="2"/>
        <v>253.08</v>
      </c>
      <c r="H196" s="203" t="s">
        <v>1095</v>
      </c>
      <c r="I196" s="203" t="s">
        <v>1232</v>
      </c>
      <c r="J196" s="191" t="s">
        <v>1277</v>
      </c>
      <c r="K196" s="38" t="s">
        <v>1286</v>
      </c>
      <c r="L196" s="69" t="s">
        <v>1279</v>
      </c>
      <c r="M196" s="203" t="s">
        <v>1280</v>
      </c>
      <c r="N196" s="203" t="s">
        <v>1277</v>
      </c>
    </row>
    <row r="197" s="160" customFormat="1" ht="21" customHeight="1" spans="1:14">
      <c r="A197" s="191"/>
      <c r="B197" s="435" t="s">
        <v>274</v>
      </c>
      <c r="C197" s="293" t="s">
        <v>161</v>
      </c>
      <c r="D197" s="40" t="s">
        <v>41</v>
      </c>
      <c r="E197" s="67">
        <v>14.06</v>
      </c>
      <c r="F197" s="38">
        <v>28</v>
      </c>
      <c r="G197" s="194">
        <f t="shared" si="2"/>
        <v>393.68</v>
      </c>
      <c r="H197" s="203" t="s">
        <v>1095</v>
      </c>
      <c r="I197" s="203" t="s">
        <v>1232</v>
      </c>
      <c r="J197" s="191" t="s">
        <v>1277</v>
      </c>
      <c r="K197" s="38" t="s">
        <v>1287</v>
      </c>
      <c r="L197" s="69" t="s">
        <v>1279</v>
      </c>
      <c r="M197" s="203" t="s">
        <v>1280</v>
      </c>
      <c r="N197" s="203" t="s">
        <v>1277</v>
      </c>
    </row>
    <row r="198" s="160" customFormat="1" ht="21" customHeight="1" spans="1:14">
      <c r="A198" s="191"/>
      <c r="B198" s="435" t="s">
        <v>274</v>
      </c>
      <c r="C198" s="293" t="s">
        <v>161</v>
      </c>
      <c r="D198" s="40" t="s">
        <v>41</v>
      </c>
      <c r="E198" s="67">
        <v>14.06</v>
      </c>
      <c r="F198" s="38">
        <v>85</v>
      </c>
      <c r="G198" s="194">
        <f t="shared" si="2"/>
        <v>1195.1</v>
      </c>
      <c r="H198" s="203" t="s">
        <v>1095</v>
      </c>
      <c r="I198" s="203" t="s">
        <v>1232</v>
      </c>
      <c r="J198" s="191" t="s">
        <v>1277</v>
      </c>
      <c r="K198" s="38" t="s">
        <v>1288</v>
      </c>
      <c r="L198" s="69" t="s">
        <v>1279</v>
      </c>
      <c r="M198" s="203" t="s">
        <v>1280</v>
      </c>
      <c r="N198" s="203" t="s">
        <v>1277</v>
      </c>
    </row>
    <row r="199" s="160" customFormat="1" ht="21" customHeight="1" spans="1:14">
      <c r="A199" s="191"/>
      <c r="B199" s="219" t="s">
        <v>1112</v>
      </c>
      <c r="C199" s="220"/>
      <c r="D199" s="196"/>
      <c r="E199" s="197"/>
      <c r="F199" s="190">
        <f>SUM(F175:F198)</f>
        <v>2164</v>
      </c>
      <c r="G199" s="199"/>
      <c r="H199" s="189"/>
      <c r="I199" s="189"/>
      <c r="J199" s="189"/>
      <c r="K199" s="189"/>
      <c r="L199" s="232"/>
      <c r="M199" s="189"/>
      <c r="N199" s="189"/>
    </row>
    <row r="200" s="160" customFormat="1" ht="21" customHeight="1" spans="1:14">
      <c r="A200" s="191"/>
      <c r="B200" s="435" t="s">
        <v>275</v>
      </c>
      <c r="C200" s="68" t="s">
        <v>162</v>
      </c>
      <c r="D200" s="40" t="s">
        <v>41</v>
      </c>
      <c r="E200" s="67">
        <v>38</v>
      </c>
      <c r="F200" s="38">
        <v>9</v>
      </c>
      <c r="G200" s="194">
        <f>F200*E200</f>
        <v>342</v>
      </c>
      <c r="H200" s="203" t="s">
        <v>1095</v>
      </c>
      <c r="I200" s="203" t="s">
        <v>1232</v>
      </c>
      <c r="J200" s="191" t="s">
        <v>162</v>
      </c>
      <c r="K200" s="38" t="s">
        <v>1258</v>
      </c>
      <c r="L200" s="69"/>
      <c r="M200" s="203" t="s">
        <v>1157</v>
      </c>
      <c r="N200" s="203" t="s">
        <v>1259</v>
      </c>
    </row>
    <row r="201" s="160" customFormat="1" ht="21" customHeight="1" spans="1:14">
      <c r="A201" s="191"/>
      <c r="B201" s="435" t="s">
        <v>275</v>
      </c>
      <c r="C201" s="68" t="s">
        <v>162</v>
      </c>
      <c r="D201" s="40" t="s">
        <v>41</v>
      </c>
      <c r="E201" s="67">
        <v>38</v>
      </c>
      <c r="F201" s="38">
        <v>7</v>
      </c>
      <c r="G201" s="194">
        <f t="shared" ref="G201:G215" si="3">F201*E201</f>
        <v>266</v>
      </c>
      <c r="H201" s="203" t="s">
        <v>1095</v>
      </c>
      <c r="I201" s="203" t="s">
        <v>1232</v>
      </c>
      <c r="J201" s="191" t="s">
        <v>162</v>
      </c>
      <c r="K201" s="38" t="s">
        <v>1260</v>
      </c>
      <c r="L201" s="69"/>
      <c r="M201" s="203" t="s">
        <v>1157</v>
      </c>
      <c r="N201" s="203" t="s">
        <v>1259</v>
      </c>
    </row>
    <row r="202" s="160" customFormat="1" ht="21" customHeight="1" spans="1:14">
      <c r="A202" s="191"/>
      <c r="B202" s="435" t="s">
        <v>275</v>
      </c>
      <c r="C202" s="68" t="s">
        <v>162</v>
      </c>
      <c r="D202" s="40" t="s">
        <v>41</v>
      </c>
      <c r="E202" s="67">
        <v>38</v>
      </c>
      <c r="F202" s="38">
        <v>13</v>
      </c>
      <c r="G202" s="194">
        <f t="shared" si="3"/>
        <v>494</v>
      </c>
      <c r="H202" s="203" t="s">
        <v>1095</v>
      </c>
      <c r="I202" s="203" t="s">
        <v>1232</v>
      </c>
      <c r="J202" s="191" t="s">
        <v>162</v>
      </c>
      <c r="K202" s="38" t="s">
        <v>1261</v>
      </c>
      <c r="L202" s="69"/>
      <c r="M202" s="203" t="s">
        <v>1157</v>
      </c>
      <c r="N202" s="203" t="s">
        <v>1259</v>
      </c>
    </row>
    <row r="203" s="160" customFormat="1" ht="21" customHeight="1" spans="1:14">
      <c r="A203" s="191"/>
      <c r="B203" s="435" t="s">
        <v>275</v>
      </c>
      <c r="C203" s="68" t="s">
        <v>162</v>
      </c>
      <c r="D203" s="40" t="s">
        <v>41</v>
      </c>
      <c r="E203" s="67">
        <v>38</v>
      </c>
      <c r="F203" s="38">
        <v>10</v>
      </c>
      <c r="G203" s="194">
        <f t="shared" si="3"/>
        <v>380</v>
      </c>
      <c r="H203" s="203" t="s">
        <v>1095</v>
      </c>
      <c r="I203" s="203" t="s">
        <v>1232</v>
      </c>
      <c r="J203" s="191" t="s">
        <v>162</v>
      </c>
      <c r="K203" s="38" t="s">
        <v>1262</v>
      </c>
      <c r="L203" s="69"/>
      <c r="M203" s="203" t="s">
        <v>1157</v>
      </c>
      <c r="N203" s="203" t="s">
        <v>1259</v>
      </c>
    </row>
    <row r="204" s="160" customFormat="1" ht="21" customHeight="1" spans="1:14">
      <c r="A204" s="191"/>
      <c r="B204" s="435" t="s">
        <v>275</v>
      </c>
      <c r="C204" s="68" t="s">
        <v>162</v>
      </c>
      <c r="D204" s="40" t="s">
        <v>41</v>
      </c>
      <c r="E204" s="67">
        <v>38</v>
      </c>
      <c r="F204" s="38">
        <v>11</v>
      </c>
      <c r="G204" s="194">
        <f t="shared" si="3"/>
        <v>418</v>
      </c>
      <c r="H204" s="203" t="s">
        <v>1095</v>
      </c>
      <c r="I204" s="203" t="s">
        <v>1232</v>
      </c>
      <c r="J204" s="191" t="s">
        <v>162</v>
      </c>
      <c r="K204" s="38" t="s">
        <v>1263</v>
      </c>
      <c r="L204" s="69"/>
      <c r="M204" s="203" t="s">
        <v>1157</v>
      </c>
      <c r="N204" s="203" t="s">
        <v>1259</v>
      </c>
    </row>
    <row r="205" s="160" customFormat="1" ht="21" customHeight="1" spans="1:14">
      <c r="A205" s="191"/>
      <c r="B205" s="435" t="s">
        <v>275</v>
      </c>
      <c r="C205" s="68" t="s">
        <v>162</v>
      </c>
      <c r="D205" s="40" t="s">
        <v>41</v>
      </c>
      <c r="E205" s="67">
        <v>38</v>
      </c>
      <c r="F205" s="38">
        <v>3</v>
      </c>
      <c r="G205" s="194">
        <f t="shared" si="3"/>
        <v>114</v>
      </c>
      <c r="H205" s="203" t="s">
        <v>1095</v>
      </c>
      <c r="I205" s="203" t="s">
        <v>1232</v>
      </c>
      <c r="J205" s="191" t="s">
        <v>162</v>
      </c>
      <c r="K205" s="38" t="s">
        <v>1264</v>
      </c>
      <c r="L205" s="69"/>
      <c r="M205" s="203" t="s">
        <v>1157</v>
      </c>
      <c r="N205" s="203" t="s">
        <v>1259</v>
      </c>
    </row>
    <row r="206" s="160" customFormat="1" ht="21" customHeight="1" spans="1:14">
      <c r="A206" s="191"/>
      <c r="B206" s="435" t="s">
        <v>275</v>
      </c>
      <c r="C206" s="68" t="s">
        <v>162</v>
      </c>
      <c r="D206" s="40" t="s">
        <v>41</v>
      </c>
      <c r="E206" s="67">
        <v>38</v>
      </c>
      <c r="F206" s="38">
        <v>4</v>
      </c>
      <c r="G206" s="194">
        <f t="shared" si="3"/>
        <v>152</v>
      </c>
      <c r="H206" s="203" t="s">
        <v>1095</v>
      </c>
      <c r="I206" s="203" t="s">
        <v>1232</v>
      </c>
      <c r="J206" s="191" t="s">
        <v>162</v>
      </c>
      <c r="K206" s="38" t="s">
        <v>1265</v>
      </c>
      <c r="L206" s="69"/>
      <c r="M206" s="203" t="s">
        <v>1157</v>
      </c>
      <c r="N206" s="203" t="s">
        <v>1259</v>
      </c>
    </row>
    <row r="207" s="160" customFormat="1" ht="21" customHeight="1" spans="1:14">
      <c r="A207" s="191"/>
      <c r="B207" s="435" t="s">
        <v>275</v>
      </c>
      <c r="C207" s="68" t="s">
        <v>162</v>
      </c>
      <c r="D207" s="40" t="s">
        <v>41</v>
      </c>
      <c r="E207" s="67">
        <v>38</v>
      </c>
      <c r="F207" s="38">
        <v>11</v>
      </c>
      <c r="G207" s="194">
        <f t="shared" si="3"/>
        <v>418</v>
      </c>
      <c r="H207" s="203" t="s">
        <v>1095</v>
      </c>
      <c r="I207" s="203" t="s">
        <v>1232</v>
      </c>
      <c r="J207" s="191" t="s">
        <v>162</v>
      </c>
      <c r="K207" s="38" t="s">
        <v>1266</v>
      </c>
      <c r="L207" s="69"/>
      <c r="M207" s="203" t="s">
        <v>1157</v>
      </c>
      <c r="N207" s="203" t="s">
        <v>1267</v>
      </c>
    </row>
    <row r="208" s="160" customFormat="1" ht="21" customHeight="1" spans="1:14">
      <c r="A208" s="191"/>
      <c r="B208" s="435" t="s">
        <v>275</v>
      </c>
      <c r="C208" s="68" t="s">
        <v>162</v>
      </c>
      <c r="D208" s="40" t="s">
        <v>41</v>
      </c>
      <c r="E208" s="67">
        <v>38</v>
      </c>
      <c r="F208" s="38">
        <v>1</v>
      </c>
      <c r="G208" s="194">
        <f t="shared" si="3"/>
        <v>38</v>
      </c>
      <c r="H208" s="203" t="s">
        <v>1095</v>
      </c>
      <c r="I208" s="203" t="s">
        <v>1232</v>
      </c>
      <c r="J208" s="191" t="s">
        <v>162</v>
      </c>
      <c r="K208" s="38" t="s">
        <v>1268</v>
      </c>
      <c r="L208" s="69"/>
      <c r="M208" s="203" t="s">
        <v>1157</v>
      </c>
      <c r="N208" s="203" t="s">
        <v>1259</v>
      </c>
    </row>
    <row r="209" s="160" customFormat="1" ht="21" customHeight="1" spans="1:14">
      <c r="A209" s="191"/>
      <c r="B209" s="435" t="s">
        <v>275</v>
      </c>
      <c r="C209" s="68" t="s">
        <v>162</v>
      </c>
      <c r="D209" s="40" t="s">
        <v>41</v>
      </c>
      <c r="E209" s="67">
        <v>38</v>
      </c>
      <c r="F209" s="38">
        <v>3</v>
      </c>
      <c r="G209" s="194">
        <f t="shared" si="3"/>
        <v>114</v>
      </c>
      <c r="H209" s="203" t="s">
        <v>1095</v>
      </c>
      <c r="I209" s="203" t="s">
        <v>1232</v>
      </c>
      <c r="J209" s="191" t="s">
        <v>162</v>
      </c>
      <c r="K209" s="38" t="s">
        <v>1269</v>
      </c>
      <c r="L209" s="69"/>
      <c r="M209" s="203" t="s">
        <v>1157</v>
      </c>
      <c r="N209" s="203" t="s">
        <v>1259</v>
      </c>
    </row>
    <row r="210" s="160" customFormat="1" ht="21" customHeight="1" spans="1:14">
      <c r="A210" s="191"/>
      <c r="B210" s="435" t="s">
        <v>275</v>
      </c>
      <c r="C210" s="68" t="s">
        <v>162</v>
      </c>
      <c r="D210" s="40" t="s">
        <v>41</v>
      </c>
      <c r="E210" s="67">
        <v>38</v>
      </c>
      <c r="F210" s="38">
        <v>4</v>
      </c>
      <c r="G210" s="194">
        <f t="shared" si="3"/>
        <v>152</v>
      </c>
      <c r="H210" s="203" t="s">
        <v>1095</v>
      </c>
      <c r="I210" s="203" t="s">
        <v>1232</v>
      </c>
      <c r="J210" s="191" t="s">
        <v>162</v>
      </c>
      <c r="K210" s="38" t="s">
        <v>1270</v>
      </c>
      <c r="L210" s="69"/>
      <c r="M210" s="203" t="s">
        <v>1157</v>
      </c>
      <c r="N210" s="203" t="s">
        <v>1259</v>
      </c>
    </row>
    <row r="211" s="160" customFormat="1" ht="21" customHeight="1" spans="1:14">
      <c r="A211" s="191"/>
      <c r="B211" s="435" t="s">
        <v>275</v>
      </c>
      <c r="C211" s="68" t="s">
        <v>162</v>
      </c>
      <c r="D211" s="40" t="s">
        <v>41</v>
      </c>
      <c r="E211" s="67">
        <v>38</v>
      </c>
      <c r="F211" s="38">
        <v>1</v>
      </c>
      <c r="G211" s="194">
        <f t="shared" si="3"/>
        <v>38</v>
      </c>
      <c r="H211" s="203" t="s">
        <v>1095</v>
      </c>
      <c r="I211" s="203" t="s">
        <v>1232</v>
      </c>
      <c r="J211" s="191" t="s">
        <v>162</v>
      </c>
      <c r="K211" s="38" t="s">
        <v>1271</v>
      </c>
      <c r="L211" s="69"/>
      <c r="M211" s="203" t="s">
        <v>1157</v>
      </c>
      <c r="N211" s="203" t="s">
        <v>1272</v>
      </c>
    </row>
    <row r="212" s="160" customFormat="1" ht="21" customHeight="1" spans="1:14">
      <c r="A212" s="191"/>
      <c r="B212" s="435" t="s">
        <v>275</v>
      </c>
      <c r="C212" s="68" t="s">
        <v>162</v>
      </c>
      <c r="D212" s="40" t="s">
        <v>41</v>
      </c>
      <c r="E212" s="67">
        <v>38</v>
      </c>
      <c r="F212" s="38">
        <v>1054</v>
      </c>
      <c r="G212" s="194">
        <f t="shared" si="3"/>
        <v>40052</v>
      </c>
      <c r="H212" s="203" t="s">
        <v>1095</v>
      </c>
      <c r="I212" s="203" t="s">
        <v>1232</v>
      </c>
      <c r="J212" s="191" t="s">
        <v>162</v>
      </c>
      <c r="K212" s="38" t="s">
        <v>1273</v>
      </c>
      <c r="L212" s="69"/>
      <c r="M212" s="203" t="s">
        <v>1157</v>
      </c>
      <c r="N212" s="203" t="s">
        <v>1156</v>
      </c>
    </row>
    <row r="213" s="160" customFormat="1" ht="21" customHeight="1" spans="1:14">
      <c r="A213" s="191"/>
      <c r="B213" s="435" t="s">
        <v>275</v>
      </c>
      <c r="C213" s="68" t="s">
        <v>162</v>
      </c>
      <c r="D213" s="40" t="s">
        <v>41</v>
      </c>
      <c r="E213" s="67">
        <v>38</v>
      </c>
      <c r="F213" s="38">
        <v>6</v>
      </c>
      <c r="G213" s="194">
        <f t="shared" si="3"/>
        <v>228</v>
      </c>
      <c r="H213" s="203" t="s">
        <v>1095</v>
      </c>
      <c r="I213" s="203" t="s">
        <v>1232</v>
      </c>
      <c r="J213" s="191" t="s">
        <v>162</v>
      </c>
      <c r="K213" s="38" t="s">
        <v>1274</v>
      </c>
      <c r="L213" s="69"/>
      <c r="M213" s="203" t="s">
        <v>1157</v>
      </c>
      <c r="N213" s="203" t="s">
        <v>1156</v>
      </c>
    </row>
    <row r="214" s="160" customFormat="1" ht="21" customHeight="1" spans="1:14">
      <c r="A214" s="191"/>
      <c r="B214" s="435" t="s">
        <v>275</v>
      </c>
      <c r="C214" s="68" t="s">
        <v>162</v>
      </c>
      <c r="D214" s="40" t="s">
        <v>41</v>
      </c>
      <c r="E214" s="67">
        <v>38</v>
      </c>
      <c r="F214" s="38">
        <v>3</v>
      </c>
      <c r="G214" s="194">
        <f t="shared" si="3"/>
        <v>114</v>
      </c>
      <c r="H214" s="203" t="s">
        <v>1095</v>
      </c>
      <c r="I214" s="203" t="s">
        <v>1232</v>
      </c>
      <c r="J214" s="191" t="s">
        <v>162</v>
      </c>
      <c r="K214" s="38" t="s">
        <v>1275</v>
      </c>
      <c r="L214" s="69"/>
      <c r="M214" s="203" t="s">
        <v>1157</v>
      </c>
      <c r="N214" s="203" t="s">
        <v>1156</v>
      </c>
    </row>
    <row r="215" s="160" customFormat="1" ht="21" customHeight="1" spans="1:14">
      <c r="A215" s="191"/>
      <c r="B215" s="435" t="s">
        <v>275</v>
      </c>
      <c r="C215" s="68" t="s">
        <v>162</v>
      </c>
      <c r="D215" s="40" t="s">
        <v>41</v>
      </c>
      <c r="E215" s="67">
        <v>38</v>
      </c>
      <c r="F215" s="38">
        <v>1</v>
      </c>
      <c r="G215" s="194">
        <f t="shared" si="3"/>
        <v>38</v>
      </c>
      <c r="H215" s="203" t="s">
        <v>1095</v>
      </c>
      <c r="I215" s="203" t="s">
        <v>1232</v>
      </c>
      <c r="J215" s="191" t="s">
        <v>162</v>
      </c>
      <c r="K215" s="38" t="s">
        <v>1276</v>
      </c>
      <c r="L215" s="69"/>
      <c r="M215" s="203" t="s">
        <v>1157</v>
      </c>
      <c r="N215" s="203" t="s">
        <v>1156</v>
      </c>
    </row>
    <row r="216" s="160" customFormat="1" ht="21" customHeight="1" spans="1:14">
      <c r="A216" s="191"/>
      <c r="B216" s="219" t="s">
        <v>1112</v>
      </c>
      <c r="C216" s="220"/>
      <c r="D216" s="196"/>
      <c r="E216" s="197"/>
      <c r="F216" s="190">
        <f>SUM(F200:F215)</f>
        <v>1141</v>
      </c>
      <c r="G216" s="199"/>
      <c r="H216" s="189"/>
      <c r="I216" s="189"/>
      <c r="J216" s="189"/>
      <c r="K216" s="189"/>
      <c r="L216" s="232"/>
      <c r="M216" s="189"/>
      <c r="N216" s="189"/>
    </row>
    <row r="217" s="160" customFormat="1" ht="21" customHeight="1" spans="1:14">
      <c r="A217" s="191"/>
      <c r="B217" s="435" t="s">
        <v>1289</v>
      </c>
      <c r="C217" s="68" t="s">
        <v>1290</v>
      </c>
      <c r="D217" s="40" t="s">
        <v>41</v>
      </c>
      <c r="E217" s="67">
        <v>46.55</v>
      </c>
      <c r="F217" s="38">
        <v>18</v>
      </c>
      <c r="G217" s="194">
        <f>F217*E217</f>
        <v>837.9</v>
      </c>
      <c r="H217" s="203" t="s">
        <v>1095</v>
      </c>
      <c r="I217" s="203" t="s">
        <v>1232</v>
      </c>
      <c r="J217" s="191" t="s">
        <v>162</v>
      </c>
      <c r="K217" s="38" t="s">
        <v>1278</v>
      </c>
      <c r="L217" s="69" t="s">
        <v>1279</v>
      </c>
      <c r="M217" s="203" t="s">
        <v>1280</v>
      </c>
      <c r="N217" s="203" t="s">
        <v>1277</v>
      </c>
    </row>
    <row r="218" s="160" customFormat="1" ht="21" customHeight="1" spans="1:14">
      <c r="A218" s="191"/>
      <c r="B218" s="435" t="s">
        <v>1289</v>
      </c>
      <c r="C218" s="68" t="s">
        <v>1290</v>
      </c>
      <c r="D218" s="40" t="s">
        <v>41</v>
      </c>
      <c r="E218" s="67">
        <v>46.55</v>
      </c>
      <c r="F218" s="38">
        <v>102</v>
      </c>
      <c r="G218" s="194">
        <f t="shared" ref="G218:G224" si="4">F218*E218</f>
        <v>4748.1</v>
      </c>
      <c r="H218" s="203" t="s">
        <v>1095</v>
      </c>
      <c r="I218" s="203" t="s">
        <v>1232</v>
      </c>
      <c r="J218" s="191" t="s">
        <v>162</v>
      </c>
      <c r="K218" s="38" t="s">
        <v>1281</v>
      </c>
      <c r="L218" s="69" t="s">
        <v>1279</v>
      </c>
      <c r="M218" s="203" t="s">
        <v>1280</v>
      </c>
      <c r="N218" s="203" t="s">
        <v>1277</v>
      </c>
    </row>
    <row r="219" s="160" customFormat="1" ht="21" customHeight="1" spans="1:14">
      <c r="A219" s="191"/>
      <c r="B219" s="435" t="s">
        <v>1289</v>
      </c>
      <c r="C219" s="68" t="s">
        <v>1290</v>
      </c>
      <c r="D219" s="40" t="s">
        <v>41</v>
      </c>
      <c r="E219" s="67">
        <v>46.55</v>
      </c>
      <c r="F219" s="38">
        <v>20</v>
      </c>
      <c r="G219" s="194">
        <f t="shared" si="4"/>
        <v>931</v>
      </c>
      <c r="H219" s="203" t="s">
        <v>1095</v>
      </c>
      <c r="I219" s="203" t="s">
        <v>1232</v>
      </c>
      <c r="J219" s="191" t="s">
        <v>162</v>
      </c>
      <c r="K219" s="38" t="s">
        <v>1282</v>
      </c>
      <c r="L219" s="69" t="s">
        <v>1279</v>
      </c>
      <c r="M219" s="203" t="s">
        <v>1280</v>
      </c>
      <c r="N219" s="203" t="s">
        <v>1277</v>
      </c>
    </row>
    <row r="220" s="160" customFormat="1" ht="21" customHeight="1" spans="1:14">
      <c r="A220" s="191"/>
      <c r="B220" s="435" t="s">
        <v>1289</v>
      </c>
      <c r="C220" s="68" t="s">
        <v>1290</v>
      </c>
      <c r="D220" s="40" t="s">
        <v>41</v>
      </c>
      <c r="E220" s="67">
        <v>46.55</v>
      </c>
      <c r="F220" s="38">
        <v>74</v>
      </c>
      <c r="G220" s="194">
        <f t="shared" si="4"/>
        <v>3444.7</v>
      </c>
      <c r="H220" s="203" t="s">
        <v>1095</v>
      </c>
      <c r="I220" s="203" t="s">
        <v>1232</v>
      </c>
      <c r="J220" s="191" t="s">
        <v>162</v>
      </c>
      <c r="K220" s="38" t="s">
        <v>1283</v>
      </c>
      <c r="L220" s="38" t="s">
        <v>1284</v>
      </c>
      <c r="M220" s="203" t="s">
        <v>1280</v>
      </c>
      <c r="N220" s="203" t="s">
        <v>1277</v>
      </c>
    </row>
    <row r="221" s="160" customFormat="1" ht="21" customHeight="1" spans="1:14">
      <c r="A221" s="191"/>
      <c r="B221" s="435" t="s">
        <v>1289</v>
      </c>
      <c r="C221" s="68" t="s">
        <v>1290</v>
      </c>
      <c r="D221" s="40" t="s">
        <v>41</v>
      </c>
      <c r="E221" s="67">
        <v>46.55</v>
      </c>
      <c r="F221" s="38">
        <v>50</v>
      </c>
      <c r="G221" s="194">
        <f t="shared" si="4"/>
        <v>2327.5</v>
      </c>
      <c r="H221" s="203" t="s">
        <v>1095</v>
      </c>
      <c r="I221" s="203" t="s">
        <v>1232</v>
      </c>
      <c r="J221" s="191" t="s">
        <v>162</v>
      </c>
      <c r="K221" s="38" t="s">
        <v>1285</v>
      </c>
      <c r="L221" s="69" t="s">
        <v>1279</v>
      </c>
      <c r="M221" s="203" t="s">
        <v>1280</v>
      </c>
      <c r="N221" s="203" t="s">
        <v>1277</v>
      </c>
    </row>
    <row r="222" s="160" customFormat="1" ht="21" customHeight="1" spans="1:14">
      <c r="A222" s="191"/>
      <c r="B222" s="435" t="s">
        <v>1289</v>
      </c>
      <c r="C222" s="68" t="s">
        <v>1290</v>
      </c>
      <c r="D222" s="40" t="s">
        <v>41</v>
      </c>
      <c r="E222" s="67">
        <v>46.55</v>
      </c>
      <c r="F222" s="38">
        <v>31</v>
      </c>
      <c r="G222" s="194">
        <f t="shared" si="4"/>
        <v>1443.05</v>
      </c>
      <c r="H222" s="203" t="s">
        <v>1095</v>
      </c>
      <c r="I222" s="203" t="s">
        <v>1232</v>
      </c>
      <c r="J222" s="191" t="s">
        <v>162</v>
      </c>
      <c r="K222" s="38" t="s">
        <v>1286</v>
      </c>
      <c r="L222" s="69" t="s">
        <v>1279</v>
      </c>
      <c r="M222" s="203" t="s">
        <v>1280</v>
      </c>
      <c r="N222" s="203" t="s">
        <v>1277</v>
      </c>
    </row>
    <row r="223" s="160" customFormat="1" ht="21" customHeight="1" spans="1:14">
      <c r="A223" s="191"/>
      <c r="B223" s="435" t="s">
        <v>1289</v>
      </c>
      <c r="C223" s="68" t="s">
        <v>1290</v>
      </c>
      <c r="D223" s="40" t="s">
        <v>41</v>
      </c>
      <c r="E223" s="67">
        <v>46.55</v>
      </c>
      <c r="F223" s="38">
        <v>54</v>
      </c>
      <c r="G223" s="194">
        <f t="shared" si="4"/>
        <v>2513.7</v>
      </c>
      <c r="H223" s="203" t="s">
        <v>1095</v>
      </c>
      <c r="I223" s="203" t="s">
        <v>1232</v>
      </c>
      <c r="J223" s="191" t="s">
        <v>162</v>
      </c>
      <c r="K223" s="38" t="s">
        <v>1287</v>
      </c>
      <c r="L223" s="69" t="s">
        <v>1279</v>
      </c>
      <c r="M223" s="203" t="s">
        <v>1280</v>
      </c>
      <c r="N223" s="203" t="s">
        <v>1277</v>
      </c>
    </row>
    <row r="224" s="160" customFormat="1" ht="21" customHeight="1" spans="1:14">
      <c r="A224" s="191"/>
      <c r="B224" s="435" t="s">
        <v>1289</v>
      </c>
      <c r="C224" s="68" t="s">
        <v>1290</v>
      </c>
      <c r="D224" s="40" t="s">
        <v>41</v>
      </c>
      <c r="E224" s="67">
        <v>46.55</v>
      </c>
      <c r="F224" s="38">
        <v>42</v>
      </c>
      <c r="G224" s="194">
        <f t="shared" si="4"/>
        <v>1955.1</v>
      </c>
      <c r="H224" s="203" t="s">
        <v>1095</v>
      </c>
      <c r="I224" s="203" t="s">
        <v>1232</v>
      </c>
      <c r="J224" s="191" t="s">
        <v>162</v>
      </c>
      <c r="K224" s="38" t="s">
        <v>1288</v>
      </c>
      <c r="L224" s="69" t="s">
        <v>1279</v>
      </c>
      <c r="M224" s="203" t="s">
        <v>1280</v>
      </c>
      <c r="N224" s="203" t="s">
        <v>1277</v>
      </c>
    </row>
    <row r="225" s="160" customFormat="1" ht="21" customHeight="1" spans="1:14">
      <c r="A225" s="191"/>
      <c r="B225" s="219" t="s">
        <v>1112</v>
      </c>
      <c r="C225" s="220"/>
      <c r="D225" s="196"/>
      <c r="E225" s="197"/>
      <c r="F225" s="190">
        <f>SUM(F217:F224)</f>
        <v>391</v>
      </c>
      <c r="G225" s="199"/>
      <c r="H225" s="189"/>
      <c r="I225" s="189"/>
      <c r="J225" s="189"/>
      <c r="K225" s="189"/>
      <c r="L225" s="232"/>
      <c r="M225" s="189"/>
      <c r="N225" s="189"/>
    </row>
    <row r="226" s="160" customFormat="1" ht="21" customHeight="1" spans="1:14">
      <c r="A226" s="191"/>
      <c r="B226" s="435" t="s">
        <v>1291</v>
      </c>
      <c r="C226" s="293" t="s">
        <v>283</v>
      </c>
      <c r="D226" s="40" t="s">
        <v>41</v>
      </c>
      <c r="E226" s="40">
        <v>13.52</v>
      </c>
      <c r="F226" s="38">
        <v>20</v>
      </c>
      <c r="G226" s="194"/>
      <c r="H226" s="203" t="s">
        <v>1095</v>
      </c>
      <c r="I226" s="203" t="s">
        <v>1232</v>
      </c>
      <c r="J226" s="191" t="s">
        <v>1292</v>
      </c>
      <c r="K226" s="38" t="s">
        <v>1293</v>
      </c>
      <c r="L226" s="69"/>
      <c r="M226" s="203" t="s">
        <v>1280</v>
      </c>
      <c r="N226" s="203" t="s">
        <v>1277</v>
      </c>
    </row>
    <row r="227" s="160" customFormat="1" ht="21" customHeight="1" spans="1:14">
      <c r="A227" s="191"/>
      <c r="B227" s="435" t="s">
        <v>1291</v>
      </c>
      <c r="C227" s="293" t="s">
        <v>283</v>
      </c>
      <c r="D227" s="40" t="s">
        <v>41</v>
      </c>
      <c r="E227" s="40">
        <v>13.52</v>
      </c>
      <c r="F227" s="38">
        <v>10</v>
      </c>
      <c r="G227" s="194"/>
      <c r="H227" s="203" t="s">
        <v>1095</v>
      </c>
      <c r="I227" s="203" t="s">
        <v>1232</v>
      </c>
      <c r="J227" s="191" t="s">
        <v>1292</v>
      </c>
      <c r="K227" s="38" t="s">
        <v>1294</v>
      </c>
      <c r="L227" s="69"/>
      <c r="M227" s="203" t="s">
        <v>1280</v>
      </c>
      <c r="N227" s="203" t="s">
        <v>1277</v>
      </c>
    </row>
    <row r="228" s="160" customFormat="1" ht="21" customHeight="1" spans="1:14">
      <c r="A228" s="191"/>
      <c r="B228" s="435" t="s">
        <v>1291</v>
      </c>
      <c r="C228" s="293" t="s">
        <v>283</v>
      </c>
      <c r="D228" s="40" t="s">
        <v>41</v>
      </c>
      <c r="E228" s="40">
        <v>13.52</v>
      </c>
      <c r="F228" s="38">
        <v>20</v>
      </c>
      <c r="G228" s="194"/>
      <c r="H228" s="203" t="s">
        <v>1095</v>
      </c>
      <c r="I228" s="203" t="s">
        <v>1232</v>
      </c>
      <c r="J228" s="191" t="s">
        <v>1292</v>
      </c>
      <c r="K228" s="38" t="s">
        <v>1295</v>
      </c>
      <c r="L228" s="69"/>
      <c r="M228" s="203" t="s">
        <v>1280</v>
      </c>
      <c r="N228" s="203" t="s">
        <v>1277</v>
      </c>
    </row>
    <row r="229" s="160" customFormat="1" ht="21" customHeight="1" spans="1:14">
      <c r="A229" s="191"/>
      <c r="B229" s="435" t="s">
        <v>1291</v>
      </c>
      <c r="C229" s="293" t="s">
        <v>283</v>
      </c>
      <c r="D229" s="40" t="s">
        <v>41</v>
      </c>
      <c r="E229" s="40">
        <v>13.52</v>
      </c>
      <c r="F229" s="38">
        <v>116</v>
      </c>
      <c r="G229" s="194"/>
      <c r="H229" s="203" t="s">
        <v>1095</v>
      </c>
      <c r="I229" s="203" t="s">
        <v>1232</v>
      </c>
      <c r="J229" s="191" t="s">
        <v>1292</v>
      </c>
      <c r="K229" s="38" t="s">
        <v>1296</v>
      </c>
      <c r="L229" s="69"/>
      <c r="M229" s="203" t="s">
        <v>1280</v>
      </c>
      <c r="N229" s="203" t="s">
        <v>1277</v>
      </c>
    </row>
    <row r="230" s="160" customFormat="1" ht="21" customHeight="1" spans="1:14">
      <c r="A230" s="191"/>
      <c r="B230" s="435" t="s">
        <v>1291</v>
      </c>
      <c r="C230" s="293" t="s">
        <v>283</v>
      </c>
      <c r="D230" s="40" t="s">
        <v>41</v>
      </c>
      <c r="E230" s="40">
        <v>13.52</v>
      </c>
      <c r="F230" s="38">
        <v>15</v>
      </c>
      <c r="G230" s="194"/>
      <c r="H230" s="203" t="s">
        <v>1095</v>
      </c>
      <c r="I230" s="203" t="s">
        <v>1232</v>
      </c>
      <c r="J230" s="191" t="s">
        <v>1292</v>
      </c>
      <c r="K230" s="38" t="s">
        <v>1297</v>
      </c>
      <c r="L230" s="69"/>
      <c r="M230" s="203" t="s">
        <v>1280</v>
      </c>
      <c r="N230" s="203" t="s">
        <v>1277</v>
      </c>
    </row>
    <row r="231" s="160" customFormat="1" ht="21" customHeight="1" spans="1:14">
      <c r="A231" s="191"/>
      <c r="B231" s="219" t="s">
        <v>1112</v>
      </c>
      <c r="C231" s="220"/>
      <c r="D231" s="196"/>
      <c r="E231" s="197"/>
      <c r="F231" s="190">
        <f>SUM(F226:F230)</f>
        <v>181</v>
      </c>
      <c r="G231" s="199"/>
      <c r="H231" s="189"/>
      <c r="I231" s="189"/>
      <c r="J231" s="189"/>
      <c r="K231" s="189"/>
      <c r="L231" s="232"/>
      <c r="M231" s="189"/>
      <c r="N231" s="189"/>
    </row>
    <row r="232" s="160" customFormat="1" ht="21" customHeight="1" spans="1:14">
      <c r="A232" s="191"/>
      <c r="B232" s="435" t="s">
        <v>1291</v>
      </c>
      <c r="C232" s="293" t="s">
        <v>283</v>
      </c>
      <c r="D232" s="40" t="s">
        <v>41</v>
      </c>
      <c r="E232" s="67">
        <v>12.48</v>
      </c>
      <c r="F232" s="38">
        <v>3500</v>
      </c>
      <c r="G232" s="194"/>
      <c r="H232" s="203" t="s">
        <v>1095</v>
      </c>
      <c r="I232" s="203" t="s">
        <v>1232</v>
      </c>
      <c r="J232" s="191" t="s">
        <v>1292</v>
      </c>
      <c r="K232" s="38" t="s">
        <v>1273</v>
      </c>
      <c r="L232" s="69"/>
      <c r="M232" s="203" t="s">
        <v>1157</v>
      </c>
      <c r="N232" s="203" t="s">
        <v>1156</v>
      </c>
    </row>
    <row r="233" s="160" customFormat="1" ht="21" customHeight="1" spans="1:14">
      <c r="A233" s="191"/>
      <c r="B233" s="219" t="s">
        <v>1112</v>
      </c>
      <c r="C233" s="220"/>
      <c r="D233" s="196"/>
      <c r="E233" s="197"/>
      <c r="F233" s="190">
        <f>SUM(F232)</f>
        <v>3500</v>
      </c>
      <c r="G233" s="199"/>
      <c r="H233" s="189"/>
      <c r="I233" s="189"/>
      <c r="J233" s="189"/>
      <c r="K233" s="189"/>
      <c r="L233" s="232"/>
      <c r="M233" s="189"/>
      <c r="N233" s="189"/>
    </row>
    <row r="234" s="160" customFormat="1" ht="21" customHeight="1" spans="1:14">
      <c r="A234" s="191"/>
      <c r="B234" s="437">
        <v>204</v>
      </c>
      <c r="C234" s="201" t="s">
        <v>276</v>
      </c>
      <c r="D234" s="40"/>
      <c r="E234" s="67"/>
      <c r="F234" s="202"/>
      <c r="G234" s="194"/>
      <c r="H234" s="203"/>
      <c r="I234" s="203"/>
      <c r="J234" s="203"/>
      <c r="K234" s="203"/>
      <c r="L234" s="236"/>
      <c r="M234" s="203"/>
      <c r="N234" s="203"/>
    </row>
    <row r="235" s="160" customFormat="1" ht="27" customHeight="1" spans="1:14">
      <c r="A235" s="191"/>
      <c r="B235" s="437" t="s">
        <v>277</v>
      </c>
      <c r="C235" s="201" t="s">
        <v>278</v>
      </c>
      <c r="D235" s="40"/>
      <c r="E235" s="67"/>
      <c r="F235" s="202"/>
      <c r="G235" s="194"/>
      <c r="H235" s="203"/>
      <c r="I235" s="203"/>
      <c r="J235" s="203"/>
      <c r="K235" s="203"/>
      <c r="L235" s="236"/>
      <c r="M235" s="203"/>
      <c r="N235" s="203"/>
    </row>
    <row r="236" s="160" customFormat="1" ht="21" customHeight="1" spans="1:14">
      <c r="A236" s="191"/>
      <c r="B236" s="435" t="s">
        <v>279</v>
      </c>
      <c r="C236" s="293" t="s">
        <v>280</v>
      </c>
      <c r="D236" s="40" t="s">
        <v>41</v>
      </c>
      <c r="E236" s="67">
        <v>5.58</v>
      </c>
      <c r="F236" s="202">
        <v>23</v>
      </c>
      <c r="G236" s="194"/>
      <c r="H236" s="203" t="s">
        <v>1095</v>
      </c>
      <c r="I236" s="203" t="s">
        <v>1232</v>
      </c>
      <c r="J236" s="191" t="s">
        <v>1298</v>
      </c>
      <c r="K236" s="203" t="s">
        <v>1243</v>
      </c>
      <c r="L236" s="236"/>
      <c r="M236" s="203" t="s">
        <v>1234</v>
      </c>
      <c r="N236" s="203"/>
    </row>
    <row r="237" s="160" customFormat="1" ht="21" customHeight="1" spans="1:14">
      <c r="A237" s="191"/>
      <c r="B237" s="435" t="s">
        <v>279</v>
      </c>
      <c r="C237" s="293" t="s">
        <v>280</v>
      </c>
      <c r="D237" s="40" t="s">
        <v>41</v>
      </c>
      <c r="E237" s="67">
        <v>5.58</v>
      </c>
      <c r="F237" s="202">
        <v>722</v>
      </c>
      <c r="G237" s="194"/>
      <c r="H237" s="203" t="s">
        <v>1095</v>
      </c>
      <c r="I237" s="203" t="s">
        <v>1232</v>
      </c>
      <c r="J237" s="191" t="s">
        <v>1298</v>
      </c>
      <c r="K237" s="203" t="s">
        <v>1244</v>
      </c>
      <c r="L237" s="236"/>
      <c r="M237" s="203" t="s">
        <v>1234</v>
      </c>
      <c r="N237" s="203"/>
    </row>
    <row r="238" s="160" customFormat="1" ht="21" customHeight="1" spans="1:14">
      <c r="A238" s="191"/>
      <c r="B238" s="435" t="s">
        <v>279</v>
      </c>
      <c r="C238" s="293" t="s">
        <v>280</v>
      </c>
      <c r="D238" s="40" t="s">
        <v>41</v>
      </c>
      <c r="E238" s="67">
        <v>5.58</v>
      </c>
      <c r="F238" s="202">
        <v>827</v>
      </c>
      <c r="G238" s="194"/>
      <c r="H238" s="203" t="s">
        <v>1095</v>
      </c>
      <c r="I238" s="203" t="s">
        <v>1232</v>
      </c>
      <c r="J238" s="191" t="s">
        <v>1298</v>
      </c>
      <c r="K238" s="203" t="s">
        <v>1245</v>
      </c>
      <c r="L238" s="236"/>
      <c r="M238" s="203" t="s">
        <v>1234</v>
      </c>
      <c r="N238" s="203"/>
    </row>
    <row r="239" s="160" customFormat="1" ht="21" customHeight="1" spans="1:14">
      <c r="A239" s="191"/>
      <c r="B239" s="435" t="s">
        <v>279</v>
      </c>
      <c r="C239" s="293" t="s">
        <v>280</v>
      </c>
      <c r="D239" s="40" t="s">
        <v>41</v>
      </c>
      <c r="E239" s="67">
        <v>5.58</v>
      </c>
      <c r="F239" s="202">
        <v>604</v>
      </c>
      <c r="G239" s="194"/>
      <c r="H239" s="203" t="s">
        <v>1095</v>
      </c>
      <c r="I239" s="203" t="s">
        <v>1232</v>
      </c>
      <c r="J239" s="191" t="s">
        <v>1298</v>
      </c>
      <c r="K239" s="203" t="s">
        <v>1246</v>
      </c>
      <c r="L239" s="236"/>
      <c r="M239" s="203" t="s">
        <v>1234</v>
      </c>
      <c r="N239" s="203"/>
    </row>
    <row r="240" s="160" customFormat="1" ht="21" customHeight="1" spans="1:14">
      <c r="A240" s="191"/>
      <c r="B240" s="435" t="s">
        <v>279</v>
      </c>
      <c r="C240" s="293" t="s">
        <v>280</v>
      </c>
      <c r="D240" s="40" t="s">
        <v>41</v>
      </c>
      <c r="E240" s="67">
        <v>5.58</v>
      </c>
      <c r="F240" s="202">
        <v>1154</v>
      </c>
      <c r="G240" s="194"/>
      <c r="H240" s="203" t="s">
        <v>1095</v>
      </c>
      <c r="I240" s="203" t="s">
        <v>1232</v>
      </c>
      <c r="J240" s="191" t="s">
        <v>1298</v>
      </c>
      <c r="K240" s="203" t="s">
        <v>1247</v>
      </c>
      <c r="L240" s="236"/>
      <c r="M240" s="203" t="s">
        <v>1234</v>
      </c>
      <c r="N240" s="203"/>
    </row>
    <row r="241" s="160" customFormat="1" ht="21" customHeight="1" spans="1:14">
      <c r="A241" s="191"/>
      <c r="B241" s="435" t="s">
        <v>279</v>
      </c>
      <c r="C241" s="293" t="s">
        <v>280</v>
      </c>
      <c r="D241" s="40" t="s">
        <v>41</v>
      </c>
      <c r="E241" s="67">
        <v>5.58</v>
      </c>
      <c r="F241" s="202">
        <v>19824</v>
      </c>
      <c r="G241" s="194"/>
      <c r="H241" s="203" t="s">
        <v>1095</v>
      </c>
      <c r="I241" s="203" t="s">
        <v>1232</v>
      </c>
      <c r="J241" s="191" t="s">
        <v>1298</v>
      </c>
      <c r="K241" s="203" t="s">
        <v>1248</v>
      </c>
      <c r="L241" s="236"/>
      <c r="M241" s="203" t="s">
        <v>1234</v>
      </c>
      <c r="N241" s="203"/>
    </row>
    <row r="242" s="160" customFormat="1" ht="21" customHeight="1" spans="1:14">
      <c r="A242" s="191"/>
      <c r="B242" s="435" t="s">
        <v>279</v>
      </c>
      <c r="C242" s="293" t="s">
        <v>280</v>
      </c>
      <c r="D242" s="40" t="s">
        <v>41</v>
      </c>
      <c r="E242" s="67">
        <v>5.58</v>
      </c>
      <c r="F242" s="202">
        <v>240</v>
      </c>
      <c r="G242" s="194"/>
      <c r="H242" s="203" t="s">
        <v>1095</v>
      </c>
      <c r="I242" s="203" t="s">
        <v>1232</v>
      </c>
      <c r="J242" s="191" t="s">
        <v>1298</v>
      </c>
      <c r="K242" s="203" t="s">
        <v>1249</v>
      </c>
      <c r="L242" s="236"/>
      <c r="M242" s="203" t="s">
        <v>1234</v>
      </c>
      <c r="N242" s="203"/>
    </row>
    <row r="243" s="160" customFormat="1" ht="21" customHeight="1" spans="1:14">
      <c r="A243" s="191"/>
      <c r="B243" s="219" t="s">
        <v>1112</v>
      </c>
      <c r="C243" s="220"/>
      <c r="D243" s="196"/>
      <c r="E243" s="197"/>
      <c r="F243" s="190">
        <f>SUM(F236:F242)</f>
        <v>23394</v>
      </c>
      <c r="G243" s="199"/>
      <c r="H243" s="189"/>
      <c r="I243" s="189"/>
      <c r="J243" s="189"/>
      <c r="K243" s="189"/>
      <c r="L243" s="232"/>
      <c r="M243" s="189"/>
      <c r="N243" s="189"/>
    </row>
    <row r="244" s="160" customFormat="1" ht="21" customHeight="1" spans="1:14">
      <c r="A244" s="191"/>
      <c r="B244" s="435" t="s">
        <v>282</v>
      </c>
      <c r="C244" s="293" t="s">
        <v>283</v>
      </c>
      <c r="D244" s="40" t="s">
        <v>41</v>
      </c>
      <c r="E244" s="67">
        <v>44.0287</v>
      </c>
      <c r="F244" s="202">
        <v>97</v>
      </c>
      <c r="G244" s="194"/>
      <c r="H244" s="203" t="s">
        <v>1095</v>
      </c>
      <c r="I244" s="203" t="s">
        <v>1232</v>
      </c>
      <c r="J244" s="191" t="s">
        <v>1298</v>
      </c>
      <c r="K244" s="203" t="s">
        <v>1250</v>
      </c>
      <c r="L244" s="236"/>
      <c r="M244" s="203" t="s">
        <v>1234</v>
      </c>
      <c r="N244" s="203"/>
    </row>
    <row r="245" s="160" customFormat="1" ht="21" customHeight="1" spans="1:14">
      <c r="A245" s="191"/>
      <c r="B245" s="435" t="s">
        <v>282</v>
      </c>
      <c r="C245" s="293" t="s">
        <v>283</v>
      </c>
      <c r="D245" s="40" t="s">
        <v>41</v>
      </c>
      <c r="E245" s="67">
        <v>44.0287</v>
      </c>
      <c r="F245" s="202">
        <v>854</v>
      </c>
      <c r="G245" s="194"/>
      <c r="H245" s="203" t="s">
        <v>1095</v>
      </c>
      <c r="I245" s="203" t="s">
        <v>1232</v>
      </c>
      <c r="J245" s="191" t="s">
        <v>1298</v>
      </c>
      <c r="K245" s="203" t="s">
        <v>1235</v>
      </c>
      <c r="L245" s="236"/>
      <c r="M245" s="203" t="s">
        <v>1234</v>
      </c>
      <c r="N245" s="203"/>
    </row>
    <row r="246" s="160" customFormat="1" ht="21" customHeight="1" spans="1:14">
      <c r="A246" s="191"/>
      <c r="B246" s="435" t="s">
        <v>282</v>
      </c>
      <c r="C246" s="293" t="s">
        <v>283</v>
      </c>
      <c r="D246" s="40" t="s">
        <v>41</v>
      </c>
      <c r="E246" s="67">
        <v>44.0287</v>
      </c>
      <c r="F246" s="202">
        <v>641</v>
      </c>
      <c r="G246" s="194"/>
      <c r="H246" s="203" t="s">
        <v>1095</v>
      </c>
      <c r="I246" s="203" t="s">
        <v>1232</v>
      </c>
      <c r="J246" s="191" t="s">
        <v>1298</v>
      </c>
      <c r="K246" s="203" t="s">
        <v>1236</v>
      </c>
      <c r="L246" s="236"/>
      <c r="M246" s="203" t="s">
        <v>1234</v>
      </c>
      <c r="N246" s="203"/>
    </row>
    <row r="247" s="160" customFormat="1" ht="21" customHeight="1" spans="1:14">
      <c r="A247" s="191"/>
      <c r="B247" s="435" t="s">
        <v>282</v>
      </c>
      <c r="C247" s="293" t="s">
        <v>283</v>
      </c>
      <c r="D247" s="40" t="s">
        <v>41</v>
      </c>
      <c r="E247" s="67">
        <v>44.0287</v>
      </c>
      <c r="F247" s="202">
        <v>240</v>
      </c>
      <c r="G247" s="194"/>
      <c r="H247" s="203" t="s">
        <v>1095</v>
      </c>
      <c r="I247" s="203" t="s">
        <v>1232</v>
      </c>
      <c r="J247" s="191" t="s">
        <v>1298</v>
      </c>
      <c r="K247" s="203" t="s">
        <v>1237</v>
      </c>
      <c r="L247" s="236"/>
      <c r="M247" s="203" t="s">
        <v>1234</v>
      </c>
      <c r="N247" s="203"/>
    </row>
    <row r="248" s="160" customFormat="1" ht="21" customHeight="1" spans="1:14">
      <c r="A248" s="191"/>
      <c r="B248" s="435" t="s">
        <v>282</v>
      </c>
      <c r="C248" s="293" t="s">
        <v>283</v>
      </c>
      <c r="D248" s="40" t="s">
        <v>41</v>
      </c>
      <c r="E248" s="67">
        <v>44.0287</v>
      </c>
      <c r="F248" s="202">
        <v>1162</v>
      </c>
      <c r="G248" s="194"/>
      <c r="H248" s="203" t="s">
        <v>1095</v>
      </c>
      <c r="I248" s="203" t="s">
        <v>1232</v>
      </c>
      <c r="J248" s="191" t="s">
        <v>1298</v>
      </c>
      <c r="K248" s="203" t="s">
        <v>1238</v>
      </c>
      <c r="L248" s="236"/>
      <c r="M248" s="203" t="s">
        <v>1234</v>
      </c>
      <c r="N248" s="203"/>
    </row>
    <row r="249" s="160" customFormat="1" ht="21" customHeight="1" spans="1:14">
      <c r="A249" s="191"/>
      <c r="B249" s="435" t="s">
        <v>282</v>
      </c>
      <c r="C249" s="293" t="s">
        <v>283</v>
      </c>
      <c r="D249" s="40" t="s">
        <v>41</v>
      </c>
      <c r="E249" s="67">
        <v>44.0287</v>
      </c>
      <c r="F249" s="202">
        <v>310</v>
      </c>
      <c r="G249" s="194"/>
      <c r="H249" s="203" t="s">
        <v>1095</v>
      </c>
      <c r="I249" s="203" t="s">
        <v>1232</v>
      </c>
      <c r="J249" s="191" t="s">
        <v>1298</v>
      </c>
      <c r="K249" s="203" t="s">
        <v>1239</v>
      </c>
      <c r="L249" s="236"/>
      <c r="M249" s="203" t="s">
        <v>1234</v>
      </c>
      <c r="N249" s="203"/>
    </row>
    <row r="250" s="160" customFormat="1" ht="21" customHeight="1" spans="1:14">
      <c r="A250" s="191"/>
      <c r="B250" s="435" t="s">
        <v>282</v>
      </c>
      <c r="C250" s="293" t="s">
        <v>283</v>
      </c>
      <c r="D250" s="40" t="s">
        <v>41</v>
      </c>
      <c r="E250" s="67">
        <v>44.0287</v>
      </c>
      <c r="F250" s="202">
        <v>408</v>
      </c>
      <c r="G250" s="194"/>
      <c r="H250" s="203" t="s">
        <v>1095</v>
      </c>
      <c r="I250" s="203" t="s">
        <v>1232</v>
      </c>
      <c r="J250" s="191" t="s">
        <v>1298</v>
      </c>
      <c r="K250" s="203" t="s">
        <v>1240</v>
      </c>
      <c r="L250" s="236"/>
      <c r="M250" s="203" t="s">
        <v>1234</v>
      </c>
      <c r="N250" s="203"/>
    </row>
    <row r="251" s="160" customFormat="1" ht="21" customHeight="1" spans="1:14">
      <c r="A251" s="191"/>
      <c r="B251" s="435" t="s">
        <v>282</v>
      </c>
      <c r="C251" s="293" t="s">
        <v>283</v>
      </c>
      <c r="D251" s="40" t="s">
        <v>41</v>
      </c>
      <c r="E251" s="67">
        <v>44.0287</v>
      </c>
      <c r="F251" s="202">
        <v>436</v>
      </c>
      <c r="G251" s="194"/>
      <c r="H251" s="203" t="s">
        <v>1095</v>
      </c>
      <c r="I251" s="203" t="s">
        <v>1232</v>
      </c>
      <c r="J251" s="191" t="s">
        <v>1298</v>
      </c>
      <c r="K251" s="203" t="s">
        <v>1241</v>
      </c>
      <c r="L251" s="236"/>
      <c r="M251" s="203" t="s">
        <v>1234</v>
      </c>
      <c r="N251" s="203"/>
    </row>
    <row r="252" s="160" customFormat="1" ht="21" customHeight="1" spans="1:14">
      <c r="A252" s="191"/>
      <c r="B252" s="435" t="s">
        <v>282</v>
      </c>
      <c r="C252" s="293" t="s">
        <v>283</v>
      </c>
      <c r="D252" s="40" t="s">
        <v>41</v>
      </c>
      <c r="E252" s="67">
        <v>44.0287</v>
      </c>
      <c r="F252" s="202">
        <v>1240</v>
      </c>
      <c r="G252" s="194"/>
      <c r="H252" s="203" t="s">
        <v>1095</v>
      </c>
      <c r="I252" s="203" t="s">
        <v>1232</v>
      </c>
      <c r="J252" s="191" t="s">
        <v>1298</v>
      </c>
      <c r="K252" s="203" t="s">
        <v>1242</v>
      </c>
      <c r="L252" s="236"/>
      <c r="M252" s="203" t="s">
        <v>1234</v>
      </c>
      <c r="N252" s="203"/>
    </row>
    <row r="253" s="160" customFormat="1" ht="21" customHeight="1" spans="1:14">
      <c r="A253" s="191"/>
      <c r="B253" s="435" t="s">
        <v>282</v>
      </c>
      <c r="C253" s="293" t="s">
        <v>283</v>
      </c>
      <c r="D253" s="40" t="s">
        <v>41</v>
      </c>
      <c r="E253" s="67">
        <v>44.0287</v>
      </c>
      <c r="F253" s="202">
        <v>851</v>
      </c>
      <c r="G253" s="194"/>
      <c r="H253" s="203" t="s">
        <v>1095</v>
      </c>
      <c r="I253" s="203" t="s">
        <v>1232</v>
      </c>
      <c r="J253" s="191" t="s">
        <v>1298</v>
      </c>
      <c r="K253" s="203" t="s">
        <v>1243</v>
      </c>
      <c r="L253" s="236"/>
      <c r="M253" s="203" t="s">
        <v>1234</v>
      </c>
      <c r="N253" s="203"/>
    </row>
    <row r="254" s="160" customFormat="1" ht="21" customHeight="1" spans="1:14">
      <c r="A254" s="191"/>
      <c r="B254" s="435" t="s">
        <v>282</v>
      </c>
      <c r="C254" s="293" t="s">
        <v>283</v>
      </c>
      <c r="D254" s="40" t="s">
        <v>41</v>
      </c>
      <c r="E254" s="67">
        <v>44.0287</v>
      </c>
      <c r="F254" s="202">
        <v>749</v>
      </c>
      <c r="G254" s="194"/>
      <c r="H254" s="203" t="s">
        <v>1095</v>
      </c>
      <c r="I254" s="203" t="s">
        <v>1232</v>
      </c>
      <c r="J254" s="191" t="s">
        <v>1298</v>
      </c>
      <c r="K254" s="203" t="s">
        <v>1244</v>
      </c>
      <c r="L254" s="236"/>
      <c r="M254" s="203" t="s">
        <v>1234</v>
      </c>
      <c r="N254" s="203"/>
    </row>
    <row r="255" s="160" customFormat="1" ht="21" customHeight="1" spans="1:14">
      <c r="A255" s="191"/>
      <c r="B255" s="435" t="s">
        <v>282</v>
      </c>
      <c r="C255" s="293" t="s">
        <v>283</v>
      </c>
      <c r="D255" s="40" t="s">
        <v>41</v>
      </c>
      <c r="E255" s="67">
        <v>44.0287</v>
      </c>
      <c r="F255" s="202">
        <v>90</v>
      </c>
      <c r="G255" s="194"/>
      <c r="H255" s="203" t="s">
        <v>1095</v>
      </c>
      <c r="I255" s="203" t="s">
        <v>1232</v>
      </c>
      <c r="J255" s="191" t="s">
        <v>1298</v>
      </c>
      <c r="K255" s="203" t="s">
        <v>1245</v>
      </c>
      <c r="L255" s="236"/>
      <c r="M255" s="203" t="s">
        <v>1234</v>
      </c>
      <c r="N255" s="203"/>
    </row>
    <row r="256" s="160" customFormat="1" ht="21" customHeight="1" spans="1:14">
      <c r="A256" s="191"/>
      <c r="B256" s="435" t="s">
        <v>282</v>
      </c>
      <c r="C256" s="293" t="s">
        <v>283</v>
      </c>
      <c r="D256" s="40" t="s">
        <v>41</v>
      </c>
      <c r="E256" s="67">
        <v>44.0287</v>
      </c>
      <c r="F256" s="202">
        <v>112</v>
      </c>
      <c r="G256" s="194"/>
      <c r="H256" s="203" t="s">
        <v>1095</v>
      </c>
      <c r="I256" s="203" t="s">
        <v>1232</v>
      </c>
      <c r="J256" s="191" t="s">
        <v>1298</v>
      </c>
      <c r="K256" s="203" t="s">
        <v>1246</v>
      </c>
      <c r="L256" s="236"/>
      <c r="M256" s="203" t="s">
        <v>1234</v>
      </c>
      <c r="N256" s="203"/>
    </row>
    <row r="257" s="160" customFormat="1" ht="21" customHeight="1" spans="1:14">
      <c r="A257" s="191"/>
      <c r="B257" s="435" t="s">
        <v>282</v>
      </c>
      <c r="C257" s="293" t="s">
        <v>283</v>
      </c>
      <c r="D257" s="40" t="s">
        <v>41</v>
      </c>
      <c r="E257" s="67">
        <v>44.0287</v>
      </c>
      <c r="F257" s="202">
        <v>220</v>
      </c>
      <c r="G257" s="194"/>
      <c r="H257" s="203" t="s">
        <v>1095</v>
      </c>
      <c r="I257" s="203" t="s">
        <v>1232</v>
      </c>
      <c r="J257" s="191" t="s">
        <v>1298</v>
      </c>
      <c r="K257" s="203" t="s">
        <v>1247</v>
      </c>
      <c r="L257" s="236"/>
      <c r="M257" s="203" t="s">
        <v>1234</v>
      </c>
      <c r="N257" s="203"/>
    </row>
    <row r="258" s="160" customFormat="1" ht="21" customHeight="1" spans="1:14">
      <c r="A258" s="191"/>
      <c r="B258" s="435" t="s">
        <v>282</v>
      </c>
      <c r="C258" s="293" t="s">
        <v>283</v>
      </c>
      <c r="D258" s="40" t="s">
        <v>41</v>
      </c>
      <c r="E258" s="67">
        <v>44.0287</v>
      </c>
      <c r="F258" s="202">
        <v>2096</v>
      </c>
      <c r="G258" s="194"/>
      <c r="H258" s="203" t="s">
        <v>1095</v>
      </c>
      <c r="I258" s="203" t="s">
        <v>1232</v>
      </c>
      <c r="J258" s="191" t="s">
        <v>1298</v>
      </c>
      <c r="K258" s="203" t="s">
        <v>1248</v>
      </c>
      <c r="L258" s="236"/>
      <c r="M258" s="203" t="s">
        <v>1234</v>
      </c>
      <c r="N258" s="203"/>
    </row>
    <row r="259" s="160" customFormat="1" ht="21" customHeight="1" spans="1:14">
      <c r="A259" s="191"/>
      <c r="B259" s="435" t="s">
        <v>282</v>
      </c>
      <c r="C259" s="293" t="s">
        <v>283</v>
      </c>
      <c r="D259" s="40" t="s">
        <v>41</v>
      </c>
      <c r="E259" s="67">
        <v>44.0287</v>
      </c>
      <c r="F259" s="202">
        <v>119</v>
      </c>
      <c r="G259" s="194"/>
      <c r="H259" s="203" t="s">
        <v>1095</v>
      </c>
      <c r="I259" s="203" t="s">
        <v>1232</v>
      </c>
      <c r="J259" s="191" t="s">
        <v>1298</v>
      </c>
      <c r="K259" s="203" t="s">
        <v>1249</v>
      </c>
      <c r="L259" s="236"/>
      <c r="M259" s="203" t="s">
        <v>1234</v>
      </c>
      <c r="N259" s="203"/>
    </row>
    <row r="260" s="160" customFormat="1" ht="21" customHeight="1" spans="1:14">
      <c r="A260" s="191"/>
      <c r="B260" s="219" t="s">
        <v>1112</v>
      </c>
      <c r="C260" s="220"/>
      <c r="D260" s="196"/>
      <c r="E260" s="197"/>
      <c r="F260" s="190">
        <f>SUM(F244:F259)</f>
        <v>9625</v>
      </c>
      <c r="G260" s="199"/>
      <c r="H260" s="189"/>
      <c r="I260" s="189"/>
      <c r="J260" s="189"/>
      <c r="K260" s="189"/>
      <c r="L260" s="232"/>
      <c r="M260" s="189"/>
      <c r="N260" s="189"/>
    </row>
    <row r="261" s="160" customFormat="1" ht="21" customHeight="1" spans="1:14">
      <c r="A261" s="191"/>
      <c r="B261" s="437" t="s">
        <v>286</v>
      </c>
      <c r="C261" s="438" t="s">
        <v>287</v>
      </c>
      <c r="D261" s="196"/>
      <c r="E261" s="197"/>
      <c r="F261" s="190"/>
      <c r="G261" s="199"/>
      <c r="H261" s="189"/>
      <c r="I261" s="189"/>
      <c r="J261" s="189"/>
      <c r="K261" s="189"/>
      <c r="L261" s="232"/>
      <c r="M261" s="189"/>
      <c r="N261" s="189"/>
    </row>
    <row r="262" s="160" customFormat="1" ht="21" customHeight="1" spans="1:14">
      <c r="A262" s="191"/>
      <c r="B262" s="435" t="s">
        <v>1299</v>
      </c>
      <c r="C262" s="293" t="s">
        <v>1300</v>
      </c>
      <c r="D262" s="40" t="s">
        <v>41</v>
      </c>
      <c r="E262" s="67">
        <v>12.48</v>
      </c>
      <c r="F262" s="38">
        <v>3500</v>
      </c>
      <c r="G262" s="194">
        <f>F262*E262</f>
        <v>43680</v>
      </c>
      <c r="H262" s="203" t="s">
        <v>1095</v>
      </c>
      <c r="I262" s="203" t="s">
        <v>1232</v>
      </c>
      <c r="J262" s="191" t="s">
        <v>1292</v>
      </c>
      <c r="K262" s="38" t="s">
        <v>1273</v>
      </c>
      <c r="L262" s="69"/>
      <c r="M262" s="203" t="s">
        <v>1157</v>
      </c>
      <c r="N262" s="203" t="s">
        <v>1156</v>
      </c>
    </row>
    <row r="263" s="160" customFormat="1" ht="21" customHeight="1" spans="1:14">
      <c r="A263" s="191"/>
      <c r="B263" s="219" t="s">
        <v>1112</v>
      </c>
      <c r="C263" s="220"/>
      <c r="D263" s="196"/>
      <c r="E263" s="197"/>
      <c r="F263" s="190">
        <f>SUM(F262)</f>
        <v>3500</v>
      </c>
      <c r="G263" s="199"/>
      <c r="H263" s="189"/>
      <c r="I263" s="189"/>
      <c r="J263" s="189"/>
      <c r="K263" s="189"/>
      <c r="L263" s="232"/>
      <c r="M263" s="189"/>
      <c r="N263" s="189"/>
    </row>
    <row r="264" s="160" customFormat="1" ht="21" customHeight="1" spans="1:14">
      <c r="A264" s="191"/>
      <c r="B264" s="435" t="s">
        <v>1301</v>
      </c>
      <c r="C264" s="68" t="s">
        <v>1302</v>
      </c>
      <c r="D264" s="40" t="s">
        <v>41</v>
      </c>
      <c r="E264" s="40">
        <v>13.52</v>
      </c>
      <c r="F264" s="38">
        <v>20</v>
      </c>
      <c r="G264" s="194">
        <f>F264*E264</f>
        <v>270.4</v>
      </c>
      <c r="H264" s="203" t="s">
        <v>1095</v>
      </c>
      <c r="I264" s="203" t="s">
        <v>1232</v>
      </c>
      <c r="J264" s="191" t="s">
        <v>1292</v>
      </c>
      <c r="K264" s="38" t="s">
        <v>1293</v>
      </c>
      <c r="L264" s="69"/>
      <c r="M264" s="203" t="s">
        <v>1280</v>
      </c>
      <c r="N264" s="203" t="s">
        <v>1277</v>
      </c>
    </row>
    <row r="265" s="160" customFormat="1" ht="21" customHeight="1" spans="1:14">
      <c r="A265" s="191"/>
      <c r="B265" s="435" t="s">
        <v>1301</v>
      </c>
      <c r="C265" s="68" t="s">
        <v>1302</v>
      </c>
      <c r="D265" s="40" t="s">
        <v>41</v>
      </c>
      <c r="E265" s="40">
        <v>13.52</v>
      </c>
      <c r="F265" s="38">
        <v>10</v>
      </c>
      <c r="G265" s="194">
        <f>F265*E265</f>
        <v>135.2</v>
      </c>
      <c r="H265" s="203" t="s">
        <v>1095</v>
      </c>
      <c r="I265" s="203" t="s">
        <v>1232</v>
      </c>
      <c r="J265" s="191" t="s">
        <v>1292</v>
      </c>
      <c r="K265" s="38" t="s">
        <v>1294</v>
      </c>
      <c r="L265" s="69"/>
      <c r="M265" s="203" t="s">
        <v>1280</v>
      </c>
      <c r="N265" s="203" t="s">
        <v>1277</v>
      </c>
    </row>
    <row r="266" s="160" customFormat="1" ht="21" customHeight="1" spans="1:14">
      <c r="A266" s="191"/>
      <c r="B266" s="435" t="s">
        <v>1301</v>
      </c>
      <c r="C266" s="68" t="s">
        <v>1302</v>
      </c>
      <c r="D266" s="40" t="s">
        <v>41</v>
      </c>
      <c r="E266" s="40">
        <v>13.52</v>
      </c>
      <c r="F266" s="38">
        <v>20</v>
      </c>
      <c r="G266" s="194">
        <f>F266*E266</f>
        <v>270.4</v>
      </c>
      <c r="H266" s="203" t="s">
        <v>1095</v>
      </c>
      <c r="I266" s="203" t="s">
        <v>1232</v>
      </c>
      <c r="J266" s="191" t="s">
        <v>1292</v>
      </c>
      <c r="K266" s="38" t="s">
        <v>1295</v>
      </c>
      <c r="L266" s="69"/>
      <c r="M266" s="203" t="s">
        <v>1280</v>
      </c>
      <c r="N266" s="203" t="s">
        <v>1277</v>
      </c>
    </row>
    <row r="267" s="160" customFormat="1" ht="21" customHeight="1" spans="1:14">
      <c r="A267" s="191"/>
      <c r="B267" s="435" t="s">
        <v>1301</v>
      </c>
      <c r="C267" s="68" t="s">
        <v>1302</v>
      </c>
      <c r="D267" s="40" t="s">
        <v>41</v>
      </c>
      <c r="E267" s="40">
        <v>13.52</v>
      </c>
      <c r="F267" s="38">
        <v>116</v>
      </c>
      <c r="G267" s="194">
        <f>F267*E267</f>
        <v>1568.32</v>
      </c>
      <c r="H267" s="203" t="s">
        <v>1095</v>
      </c>
      <c r="I267" s="203" t="s">
        <v>1232</v>
      </c>
      <c r="J267" s="191" t="s">
        <v>1292</v>
      </c>
      <c r="K267" s="38" t="s">
        <v>1296</v>
      </c>
      <c r="L267" s="69"/>
      <c r="M267" s="203" t="s">
        <v>1280</v>
      </c>
      <c r="N267" s="203" t="s">
        <v>1277</v>
      </c>
    </row>
    <row r="268" s="160" customFormat="1" ht="21" customHeight="1" spans="1:14">
      <c r="A268" s="191"/>
      <c r="B268" s="435" t="s">
        <v>1301</v>
      </c>
      <c r="C268" s="68" t="s">
        <v>1302</v>
      </c>
      <c r="D268" s="40" t="s">
        <v>41</v>
      </c>
      <c r="E268" s="40">
        <v>13.52</v>
      </c>
      <c r="F268" s="38">
        <v>15</v>
      </c>
      <c r="G268" s="194">
        <f>F268*E268</f>
        <v>202.8</v>
      </c>
      <c r="H268" s="203" t="s">
        <v>1095</v>
      </c>
      <c r="I268" s="203" t="s">
        <v>1232</v>
      </c>
      <c r="J268" s="191" t="s">
        <v>1292</v>
      </c>
      <c r="K268" s="38" t="s">
        <v>1297</v>
      </c>
      <c r="L268" s="69"/>
      <c r="M268" s="203" t="s">
        <v>1280</v>
      </c>
      <c r="N268" s="203" t="s">
        <v>1277</v>
      </c>
    </row>
    <row r="269" s="160" customFormat="1" ht="21" customHeight="1" spans="1:14">
      <c r="A269" s="191"/>
      <c r="B269" s="219" t="s">
        <v>1112</v>
      </c>
      <c r="C269" s="220"/>
      <c r="D269" s="196"/>
      <c r="E269" s="197"/>
      <c r="F269" s="190">
        <f>SUM(F264:F268)</f>
        <v>181</v>
      </c>
      <c r="G269" s="199"/>
      <c r="H269" s="189"/>
      <c r="I269" s="189"/>
      <c r="J269" s="189"/>
      <c r="K269" s="189"/>
      <c r="L269" s="232"/>
      <c r="M269" s="189"/>
      <c r="N269" s="189"/>
    </row>
    <row r="270" s="160" customFormat="1" ht="21" customHeight="1" spans="1:14">
      <c r="A270" s="191"/>
      <c r="B270" s="438" t="s">
        <v>289</v>
      </c>
      <c r="C270" s="438" t="s">
        <v>290</v>
      </c>
      <c r="D270" s="196"/>
      <c r="E270" s="197"/>
      <c r="F270" s="190"/>
      <c r="G270" s="199"/>
      <c r="H270" s="189"/>
      <c r="I270" s="189"/>
      <c r="J270" s="189"/>
      <c r="K270" s="189"/>
      <c r="L270" s="232"/>
      <c r="M270" s="189"/>
      <c r="N270" s="189"/>
    </row>
    <row r="271" s="160" customFormat="1" ht="21" customHeight="1" spans="1:14">
      <c r="A271" s="191"/>
      <c r="B271" s="444" t="s">
        <v>1303</v>
      </c>
      <c r="C271" s="445" t="s">
        <v>317</v>
      </c>
      <c r="D271" s="40" t="s">
        <v>41</v>
      </c>
      <c r="E271" s="67">
        <v>132.61</v>
      </c>
      <c r="F271" s="202">
        <v>99.5</v>
      </c>
      <c r="G271" s="194">
        <f t="shared" ref="G271:G286" si="5">F271*E271</f>
        <v>13194.695</v>
      </c>
      <c r="H271" s="203" t="s">
        <v>1095</v>
      </c>
      <c r="I271" s="203" t="s">
        <v>1252</v>
      </c>
      <c r="J271" s="203" t="s">
        <v>1304</v>
      </c>
      <c r="K271" s="203" t="s">
        <v>1305</v>
      </c>
      <c r="L271" s="203" t="s">
        <v>1306</v>
      </c>
      <c r="M271" s="203" t="s">
        <v>1307</v>
      </c>
      <c r="N271" s="203"/>
    </row>
    <row r="272" s="160" customFormat="1" ht="21" customHeight="1" spans="1:14">
      <c r="A272" s="191"/>
      <c r="B272" s="444" t="s">
        <v>1303</v>
      </c>
      <c r="C272" s="445" t="s">
        <v>317</v>
      </c>
      <c r="D272" s="40" t="s">
        <v>41</v>
      </c>
      <c r="E272" s="67">
        <v>132.61</v>
      </c>
      <c r="F272" s="202">
        <v>160.1</v>
      </c>
      <c r="G272" s="194">
        <f t="shared" si="5"/>
        <v>21230.861</v>
      </c>
      <c r="H272" s="203" t="s">
        <v>1095</v>
      </c>
      <c r="I272" s="203" t="s">
        <v>1252</v>
      </c>
      <c r="J272" s="203" t="s">
        <v>1304</v>
      </c>
      <c r="K272" s="203" t="s">
        <v>1308</v>
      </c>
      <c r="L272" s="203" t="s">
        <v>1306</v>
      </c>
      <c r="M272" s="203" t="s">
        <v>1307</v>
      </c>
      <c r="N272" s="203"/>
    </row>
    <row r="273" s="160" customFormat="1" ht="21" customHeight="1" spans="1:14">
      <c r="A273" s="191"/>
      <c r="B273" s="444" t="s">
        <v>1303</v>
      </c>
      <c r="C273" s="445" t="s">
        <v>317</v>
      </c>
      <c r="D273" s="40" t="s">
        <v>41</v>
      </c>
      <c r="E273" s="67">
        <v>132.61</v>
      </c>
      <c r="F273" s="202">
        <v>12.4</v>
      </c>
      <c r="G273" s="194">
        <f t="shared" si="5"/>
        <v>1644.364</v>
      </c>
      <c r="H273" s="203" t="s">
        <v>1095</v>
      </c>
      <c r="I273" s="203" t="s">
        <v>1252</v>
      </c>
      <c r="J273" s="203" t="s">
        <v>1304</v>
      </c>
      <c r="K273" s="203" t="s">
        <v>1309</v>
      </c>
      <c r="L273" s="203" t="s">
        <v>1306</v>
      </c>
      <c r="M273" s="203" t="s">
        <v>1307</v>
      </c>
      <c r="N273" s="203"/>
    </row>
    <row r="274" s="160" customFormat="1" ht="21" customHeight="1" spans="1:14">
      <c r="A274" s="191"/>
      <c r="B274" s="444" t="s">
        <v>1303</v>
      </c>
      <c r="C274" s="445" t="s">
        <v>317</v>
      </c>
      <c r="D274" s="40" t="s">
        <v>41</v>
      </c>
      <c r="E274" s="67">
        <v>132.61</v>
      </c>
      <c r="F274" s="202">
        <v>142.4</v>
      </c>
      <c r="G274" s="194">
        <f t="shared" si="5"/>
        <v>18883.664</v>
      </c>
      <c r="H274" s="203" t="s">
        <v>1095</v>
      </c>
      <c r="I274" s="203" t="s">
        <v>1252</v>
      </c>
      <c r="J274" s="203" t="s">
        <v>1304</v>
      </c>
      <c r="K274" s="203" t="s">
        <v>1310</v>
      </c>
      <c r="L274" s="203" t="s">
        <v>1306</v>
      </c>
      <c r="M274" s="203" t="s">
        <v>1307</v>
      </c>
      <c r="N274" s="203"/>
    </row>
    <row r="275" s="160" customFormat="1" ht="21" customHeight="1" spans="1:14">
      <c r="A275" s="191"/>
      <c r="B275" s="444" t="s">
        <v>1303</v>
      </c>
      <c r="C275" s="445" t="s">
        <v>317</v>
      </c>
      <c r="D275" s="40" t="s">
        <v>41</v>
      </c>
      <c r="E275" s="67">
        <v>132.61</v>
      </c>
      <c r="F275" s="202">
        <v>142.4</v>
      </c>
      <c r="G275" s="194">
        <f t="shared" si="5"/>
        <v>18883.664</v>
      </c>
      <c r="H275" s="203" t="s">
        <v>1095</v>
      </c>
      <c r="I275" s="203" t="s">
        <v>1252</v>
      </c>
      <c r="J275" s="203" t="s">
        <v>1304</v>
      </c>
      <c r="K275" s="203" t="s">
        <v>1311</v>
      </c>
      <c r="L275" s="203" t="s">
        <v>1306</v>
      </c>
      <c r="M275" s="203" t="s">
        <v>1307</v>
      </c>
      <c r="N275" s="203"/>
    </row>
    <row r="276" s="160" customFormat="1" ht="21" customHeight="1" spans="1:14">
      <c r="A276" s="191"/>
      <c r="B276" s="444" t="s">
        <v>1303</v>
      </c>
      <c r="C276" s="445" t="s">
        <v>317</v>
      </c>
      <c r="D276" s="40" t="s">
        <v>41</v>
      </c>
      <c r="E276" s="67">
        <v>132.61</v>
      </c>
      <c r="F276" s="202">
        <v>142.4</v>
      </c>
      <c r="G276" s="194">
        <f t="shared" si="5"/>
        <v>18883.664</v>
      </c>
      <c r="H276" s="203" t="s">
        <v>1095</v>
      </c>
      <c r="I276" s="203" t="s">
        <v>1252</v>
      </c>
      <c r="J276" s="203" t="s">
        <v>1304</v>
      </c>
      <c r="K276" s="203" t="s">
        <v>1312</v>
      </c>
      <c r="L276" s="203" t="s">
        <v>1306</v>
      </c>
      <c r="M276" s="203" t="s">
        <v>1307</v>
      </c>
      <c r="N276" s="203"/>
    </row>
    <row r="277" s="160" customFormat="1" ht="21" customHeight="1" spans="1:14">
      <c r="A277" s="191"/>
      <c r="B277" s="444" t="s">
        <v>1303</v>
      </c>
      <c r="C277" s="445" t="s">
        <v>317</v>
      </c>
      <c r="D277" s="40" t="s">
        <v>41</v>
      </c>
      <c r="E277" s="67">
        <v>132.61</v>
      </c>
      <c r="F277" s="202">
        <v>213.5</v>
      </c>
      <c r="G277" s="194">
        <f t="shared" si="5"/>
        <v>28312.235</v>
      </c>
      <c r="H277" s="203" t="s">
        <v>1095</v>
      </c>
      <c r="I277" s="203" t="s">
        <v>1252</v>
      </c>
      <c r="J277" s="203" t="s">
        <v>1304</v>
      </c>
      <c r="K277" s="203" t="s">
        <v>1174</v>
      </c>
      <c r="L277" s="203" t="s">
        <v>1306</v>
      </c>
      <c r="M277" s="203" t="s">
        <v>1307</v>
      </c>
      <c r="N277" s="203"/>
    </row>
    <row r="278" s="160" customFormat="1" ht="21" customHeight="1" spans="1:14">
      <c r="A278" s="191"/>
      <c r="B278" s="444" t="s">
        <v>1303</v>
      </c>
      <c r="C278" s="445" t="s">
        <v>317</v>
      </c>
      <c r="D278" s="40" t="s">
        <v>41</v>
      </c>
      <c r="E278" s="67">
        <v>132.61</v>
      </c>
      <c r="F278" s="202">
        <v>142.4</v>
      </c>
      <c r="G278" s="194">
        <f t="shared" si="5"/>
        <v>18883.664</v>
      </c>
      <c r="H278" s="203" t="s">
        <v>1095</v>
      </c>
      <c r="I278" s="203" t="s">
        <v>1252</v>
      </c>
      <c r="J278" s="203" t="s">
        <v>1304</v>
      </c>
      <c r="K278" s="203" t="s">
        <v>1313</v>
      </c>
      <c r="L278" s="203" t="s">
        <v>1306</v>
      </c>
      <c r="M278" s="203" t="s">
        <v>1307</v>
      </c>
      <c r="N278" s="203"/>
    </row>
    <row r="279" s="160" customFormat="1" ht="21" customHeight="1" spans="1:14">
      <c r="A279" s="191"/>
      <c r="B279" s="444" t="s">
        <v>1303</v>
      </c>
      <c r="C279" s="445" t="s">
        <v>317</v>
      </c>
      <c r="D279" s="40" t="s">
        <v>41</v>
      </c>
      <c r="E279" s="67">
        <v>132.61</v>
      </c>
      <c r="F279" s="202">
        <v>142.4</v>
      </c>
      <c r="G279" s="194">
        <f t="shared" si="5"/>
        <v>18883.664</v>
      </c>
      <c r="H279" s="203" t="s">
        <v>1095</v>
      </c>
      <c r="I279" s="203" t="s">
        <v>1252</v>
      </c>
      <c r="J279" s="203" t="s">
        <v>1304</v>
      </c>
      <c r="K279" s="203" t="s">
        <v>1314</v>
      </c>
      <c r="L279" s="203" t="s">
        <v>1306</v>
      </c>
      <c r="M279" s="203" t="s">
        <v>1307</v>
      </c>
      <c r="N279" s="203"/>
    </row>
    <row r="280" s="160" customFormat="1" ht="21" customHeight="1" spans="1:14">
      <c r="A280" s="191"/>
      <c r="B280" s="444" t="s">
        <v>1303</v>
      </c>
      <c r="C280" s="445" t="s">
        <v>317</v>
      </c>
      <c r="D280" s="40" t="s">
        <v>41</v>
      </c>
      <c r="E280" s="67">
        <v>132.61</v>
      </c>
      <c r="F280" s="202">
        <v>24.9</v>
      </c>
      <c r="G280" s="194">
        <f t="shared" si="5"/>
        <v>3301.989</v>
      </c>
      <c r="H280" s="203" t="s">
        <v>1095</v>
      </c>
      <c r="I280" s="203" t="s">
        <v>1252</v>
      </c>
      <c r="J280" s="203" t="s">
        <v>1304</v>
      </c>
      <c r="K280" s="203" t="s">
        <v>1315</v>
      </c>
      <c r="L280" s="203" t="s">
        <v>1306</v>
      </c>
      <c r="M280" s="203" t="s">
        <v>1307</v>
      </c>
      <c r="N280" s="203"/>
    </row>
    <row r="281" s="160" customFormat="1" ht="21" customHeight="1" spans="1:14">
      <c r="A281" s="191"/>
      <c r="B281" s="444" t="s">
        <v>1303</v>
      </c>
      <c r="C281" s="445" t="s">
        <v>317</v>
      </c>
      <c r="D281" s="40" t="s">
        <v>41</v>
      </c>
      <c r="E281" s="67">
        <v>132.61</v>
      </c>
      <c r="F281" s="202">
        <v>249.1</v>
      </c>
      <c r="G281" s="194">
        <f t="shared" si="5"/>
        <v>33033.151</v>
      </c>
      <c r="H281" s="203" t="s">
        <v>1095</v>
      </c>
      <c r="I281" s="203" t="s">
        <v>1252</v>
      </c>
      <c r="J281" s="203" t="s">
        <v>1304</v>
      </c>
      <c r="K281" s="203" t="s">
        <v>1316</v>
      </c>
      <c r="L281" s="203" t="s">
        <v>1306</v>
      </c>
      <c r="M281" s="203" t="s">
        <v>1307</v>
      </c>
      <c r="N281" s="203"/>
    </row>
    <row r="282" s="160" customFormat="1" ht="21" customHeight="1" spans="1:14">
      <c r="A282" s="191"/>
      <c r="B282" s="444" t="s">
        <v>1303</v>
      </c>
      <c r="C282" s="445" t="s">
        <v>317</v>
      </c>
      <c r="D282" s="40" t="s">
        <v>41</v>
      </c>
      <c r="E282" s="67">
        <v>132.61</v>
      </c>
      <c r="F282" s="202">
        <v>12.4</v>
      </c>
      <c r="G282" s="194">
        <f t="shared" si="5"/>
        <v>1644.364</v>
      </c>
      <c r="H282" s="203" t="s">
        <v>1095</v>
      </c>
      <c r="I282" s="203" t="s">
        <v>1252</v>
      </c>
      <c r="J282" s="203" t="s">
        <v>1304</v>
      </c>
      <c r="K282" s="203" t="s">
        <v>1317</v>
      </c>
      <c r="L282" s="203" t="s">
        <v>1306</v>
      </c>
      <c r="M282" s="203" t="s">
        <v>1307</v>
      </c>
      <c r="N282" s="203"/>
    </row>
    <row r="283" s="160" customFormat="1" ht="21" customHeight="1" spans="1:14">
      <c r="A283" s="191"/>
      <c r="B283" s="444" t="s">
        <v>1303</v>
      </c>
      <c r="C283" s="445" t="s">
        <v>317</v>
      </c>
      <c r="D283" s="40" t="s">
        <v>41</v>
      </c>
      <c r="E283" s="67">
        <v>132.61</v>
      </c>
      <c r="F283" s="202">
        <v>142.4</v>
      </c>
      <c r="G283" s="194">
        <f t="shared" si="5"/>
        <v>18883.664</v>
      </c>
      <c r="H283" s="203" t="s">
        <v>1095</v>
      </c>
      <c r="I283" s="203" t="s">
        <v>1252</v>
      </c>
      <c r="J283" s="203" t="s">
        <v>1304</v>
      </c>
      <c r="K283" s="203" t="s">
        <v>1318</v>
      </c>
      <c r="L283" s="203" t="s">
        <v>1306</v>
      </c>
      <c r="M283" s="203" t="s">
        <v>1307</v>
      </c>
      <c r="N283" s="203"/>
    </row>
    <row r="284" s="160" customFormat="1" ht="21" customHeight="1" spans="1:14">
      <c r="A284" s="191"/>
      <c r="B284" s="444" t="s">
        <v>1303</v>
      </c>
      <c r="C284" s="445" t="s">
        <v>317</v>
      </c>
      <c r="D284" s="40" t="s">
        <v>41</v>
      </c>
      <c r="E284" s="67">
        <v>132.61</v>
      </c>
      <c r="F284" s="202">
        <v>177.9</v>
      </c>
      <c r="G284" s="194">
        <f t="shared" si="5"/>
        <v>23591.319</v>
      </c>
      <c r="H284" s="203" t="s">
        <v>1095</v>
      </c>
      <c r="I284" s="203" t="s">
        <v>1252</v>
      </c>
      <c r="J284" s="203" t="s">
        <v>1304</v>
      </c>
      <c r="K284" s="203" t="s">
        <v>1319</v>
      </c>
      <c r="L284" s="203" t="s">
        <v>1306</v>
      </c>
      <c r="M284" s="203" t="s">
        <v>1307</v>
      </c>
      <c r="N284" s="203"/>
    </row>
    <row r="285" s="160" customFormat="1" ht="21" customHeight="1" spans="1:14">
      <c r="A285" s="191"/>
      <c r="B285" s="444" t="s">
        <v>1303</v>
      </c>
      <c r="C285" s="445" t="s">
        <v>317</v>
      </c>
      <c r="D285" s="40" t="s">
        <v>41</v>
      </c>
      <c r="E285" s="67">
        <v>132.61</v>
      </c>
      <c r="F285" s="202">
        <v>124.4</v>
      </c>
      <c r="G285" s="194">
        <f t="shared" si="5"/>
        <v>16496.684</v>
      </c>
      <c r="H285" s="203" t="s">
        <v>1095</v>
      </c>
      <c r="I285" s="203" t="s">
        <v>1252</v>
      </c>
      <c r="J285" s="203" t="s">
        <v>1304</v>
      </c>
      <c r="K285" s="203" t="s">
        <v>1320</v>
      </c>
      <c r="L285" s="203" t="s">
        <v>1306</v>
      </c>
      <c r="M285" s="203" t="s">
        <v>1307</v>
      </c>
      <c r="N285" s="203"/>
    </row>
    <row r="286" s="160" customFormat="1" ht="21" customHeight="1" spans="1:14">
      <c r="A286" s="191"/>
      <c r="B286" s="444" t="s">
        <v>1303</v>
      </c>
      <c r="C286" s="445" t="s">
        <v>317</v>
      </c>
      <c r="D286" s="40" t="s">
        <v>41</v>
      </c>
      <c r="E286" s="67">
        <v>132.61</v>
      </c>
      <c r="F286" s="202">
        <v>2207.5</v>
      </c>
      <c r="G286" s="194">
        <f t="shared" si="5"/>
        <v>292736.575</v>
      </c>
      <c r="H286" s="203" t="s">
        <v>1095</v>
      </c>
      <c r="I286" s="203" t="s">
        <v>1252</v>
      </c>
      <c r="J286" s="203" t="s">
        <v>1304</v>
      </c>
      <c r="K286" s="203" t="s">
        <v>1321</v>
      </c>
      <c r="L286" s="203" t="s">
        <v>1306</v>
      </c>
      <c r="M286" s="203" t="s">
        <v>1307</v>
      </c>
      <c r="N286" s="203"/>
    </row>
    <row r="287" s="160" customFormat="1" ht="21" customHeight="1" spans="1:14">
      <c r="A287" s="191"/>
      <c r="B287" s="219" t="s">
        <v>1112</v>
      </c>
      <c r="C287" s="220"/>
      <c r="D287" s="196"/>
      <c r="E287" s="197"/>
      <c r="F287" s="190">
        <f>SUM(F271:F286)</f>
        <v>4136.1</v>
      </c>
      <c r="G287" s="194"/>
      <c r="H287" s="203"/>
      <c r="I287" s="203"/>
      <c r="J287" s="203"/>
      <c r="K287" s="203"/>
      <c r="L287" s="236"/>
      <c r="M287" s="203"/>
      <c r="N287" s="203"/>
    </row>
    <row r="288" s="160" customFormat="1" ht="21" customHeight="1" spans="1:16">
      <c r="A288" s="191"/>
      <c r="B288" s="435" t="s">
        <v>291</v>
      </c>
      <c r="C288" s="191" t="s">
        <v>1322</v>
      </c>
      <c r="D288" s="40" t="s">
        <v>41</v>
      </c>
      <c r="E288" s="67">
        <v>103.1</v>
      </c>
      <c r="F288" s="202">
        <f>80.7+16.05</f>
        <v>96.75</v>
      </c>
      <c r="G288" s="194">
        <f t="shared" ref="G288:G292" si="6">F288*E288</f>
        <v>9974.925</v>
      </c>
      <c r="H288" s="203" t="s">
        <v>1323</v>
      </c>
      <c r="I288" s="203" t="s">
        <v>1324</v>
      </c>
      <c r="J288" s="203" t="s">
        <v>1325</v>
      </c>
      <c r="K288" s="203" t="s">
        <v>1326</v>
      </c>
      <c r="L288" s="203" t="s">
        <v>1327</v>
      </c>
      <c r="M288" s="203" t="s">
        <v>1328</v>
      </c>
      <c r="N288" s="203">
        <v>200.8</v>
      </c>
      <c r="P288" s="160" t="e">
        <f>G190+#REF!</f>
        <v>#REF!</v>
      </c>
    </row>
    <row r="289" s="160" customFormat="1" ht="21" customHeight="1" spans="1:14">
      <c r="A289" s="191"/>
      <c r="B289" s="435" t="s">
        <v>291</v>
      </c>
      <c r="C289" s="191" t="s">
        <v>1322</v>
      </c>
      <c r="D289" s="40" t="s">
        <v>41</v>
      </c>
      <c r="E289" s="67">
        <v>103.1</v>
      </c>
      <c r="F289" s="202">
        <f>88+16.05</f>
        <v>104.05</v>
      </c>
      <c r="G289" s="194">
        <f t="shared" si="6"/>
        <v>10727.555</v>
      </c>
      <c r="H289" s="203" t="s">
        <v>1323</v>
      </c>
      <c r="I289" s="203" t="s">
        <v>1324</v>
      </c>
      <c r="J289" s="203" t="s">
        <v>1329</v>
      </c>
      <c r="K289" s="203" t="s">
        <v>1326</v>
      </c>
      <c r="L289" s="203" t="s">
        <v>1327</v>
      </c>
      <c r="M289" s="203" t="s">
        <v>1328</v>
      </c>
      <c r="N289" s="203"/>
    </row>
    <row r="290" s="163" customFormat="1" ht="21" customHeight="1" spans="1:14">
      <c r="A290" s="195"/>
      <c r="B290" s="219" t="s">
        <v>1112</v>
      </c>
      <c r="C290" s="220"/>
      <c r="D290" s="196"/>
      <c r="E290" s="197"/>
      <c r="F290" s="190">
        <f>SUM(F288:F289)</f>
        <v>200.8</v>
      </c>
      <c r="G290" s="199"/>
      <c r="H290" s="189"/>
      <c r="I290" s="189"/>
      <c r="J290" s="189"/>
      <c r="K290" s="189"/>
      <c r="L290" s="232"/>
      <c r="M290" s="189"/>
      <c r="N290" s="189"/>
    </row>
    <row r="291" s="163" customFormat="1" ht="21" customHeight="1" spans="1:14">
      <c r="A291" s="195"/>
      <c r="B291" s="446" t="s">
        <v>293</v>
      </c>
      <c r="C291" s="191" t="s">
        <v>1322</v>
      </c>
      <c r="D291" s="40" t="s">
        <v>41</v>
      </c>
      <c r="E291" s="67">
        <v>102.52</v>
      </c>
      <c r="F291" s="202">
        <f>173.75+31.29</f>
        <v>205.04</v>
      </c>
      <c r="G291" s="194">
        <f t="shared" si="6"/>
        <v>21020.7008</v>
      </c>
      <c r="H291" s="203" t="s">
        <v>1330</v>
      </c>
      <c r="I291" s="203" t="s">
        <v>1324</v>
      </c>
      <c r="J291" s="203" t="s">
        <v>1325</v>
      </c>
      <c r="K291" s="203" t="s">
        <v>1331</v>
      </c>
      <c r="L291" s="203" t="s">
        <v>1327</v>
      </c>
      <c r="M291" s="203" t="s">
        <v>1332</v>
      </c>
      <c r="N291" s="189"/>
    </row>
    <row r="292" s="163" customFormat="1" ht="21" customHeight="1" spans="1:14">
      <c r="A292" s="195"/>
      <c r="B292" s="446" t="s">
        <v>293</v>
      </c>
      <c r="C292" s="191" t="s">
        <v>1322</v>
      </c>
      <c r="D292" s="40" t="s">
        <v>41</v>
      </c>
      <c r="E292" s="67">
        <v>102.52</v>
      </c>
      <c r="F292" s="202">
        <f>180.13+31.29</f>
        <v>211.42</v>
      </c>
      <c r="G292" s="194">
        <f t="shared" si="6"/>
        <v>21674.7784</v>
      </c>
      <c r="H292" s="203" t="s">
        <v>1330</v>
      </c>
      <c r="I292" s="203" t="s">
        <v>1324</v>
      </c>
      <c r="J292" s="203" t="s">
        <v>1333</v>
      </c>
      <c r="K292" s="203" t="s">
        <v>1331</v>
      </c>
      <c r="L292" s="203" t="s">
        <v>1327</v>
      </c>
      <c r="M292" s="203" t="s">
        <v>1332</v>
      </c>
      <c r="N292" s="189"/>
    </row>
    <row r="293" s="163" customFormat="1" ht="21" customHeight="1" spans="1:14">
      <c r="A293" s="195"/>
      <c r="B293" s="219" t="s">
        <v>1112</v>
      </c>
      <c r="C293" s="220"/>
      <c r="D293" s="196"/>
      <c r="E293" s="197"/>
      <c r="F293" s="190">
        <f>SUM(F291:F292)</f>
        <v>416.46</v>
      </c>
      <c r="G293" s="199"/>
      <c r="H293" s="203"/>
      <c r="I293" s="203"/>
      <c r="J293" s="203"/>
      <c r="K293" s="203"/>
      <c r="L293" s="236"/>
      <c r="M293" s="203"/>
      <c r="N293" s="189"/>
    </row>
    <row r="294" s="160" customFormat="1" ht="21" customHeight="1" spans="1:14">
      <c r="A294" s="191"/>
      <c r="B294" s="435" t="s">
        <v>295</v>
      </c>
      <c r="C294" s="191" t="s">
        <v>1334</v>
      </c>
      <c r="D294" s="40" t="s">
        <v>41</v>
      </c>
      <c r="E294" s="67">
        <v>494.28</v>
      </c>
      <c r="F294" s="202">
        <v>10.8</v>
      </c>
      <c r="G294" s="194">
        <f t="shared" ref="G294:G297" si="7">F294*E294</f>
        <v>5338.224</v>
      </c>
      <c r="H294" s="203" t="s">
        <v>1323</v>
      </c>
      <c r="I294" s="203" t="s">
        <v>1324</v>
      </c>
      <c r="J294" s="203" t="s">
        <v>1335</v>
      </c>
      <c r="K294" s="203" t="s">
        <v>1326</v>
      </c>
      <c r="L294" s="203" t="s">
        <v>1336</v>
      </c>
      <c r="M294" s="203" t="s">
        <v>1328</v>
      </c>
      <c r="N294" s="203"/>
    </row>
    <row r="295" s="163" customFormat="1" ht="21" customHeight="1" spans="1:14">
      <c r="A295" s="195"/>
      <c r="B295" s="219" t="s">
        <v>1112</v>
      </c>
      <c r="C295" s="220"/>
      <c r="D295" s="196"/>
      <c r="E295" s="197"/>
      <c r="F295" s="190">
        <f>SUM(F294)</f>
        <v>10.8</v>
      </c>
      <c r="G295" s="199"/>
      <c r="H295" s="189"/>
      <c r="I295" s="189"/>
      <c r="J295" s="189"/>
      <c r="K295" s="189"/>
      <c r="L295" s="232"/>
      <c r="M295" s="189"/>
      <c r="N295" s="189"/>
    </row>
    <row r="296" s="160" customFormat="1" ht="21" customHeight="1" spans="1:14">
      <c r="A296" s="191"/>
      <c r="B296" s="435" t="s">
        <v>297</v>
      </c>
      <c r="C296" s="191" t="s">
        <v>1334</v>
      </c>
      <c r="D296" s="40"/>
      <c r="E296" s="67">
        <v>482.59</v>
      </c>
      <c r="F296" s="202">
        <v>8.33</v>
      </c>
      <c r="G296" s="194">
        <f t="shared" si="7"/>
        <v>4019.9747</v>
      </c>
      <c r="H296" s="203" t="s">
        <v>1330</v>
      </c>
      <c r="I296" s="203" t="s">
        <v>1324</v>
      </c>
      <c r="J296" s="203" t="s">
        <v>1325</v>
      </c>
      <c r="K296" s="203" t="s">
        <v>1331</v>
      </c>
      <c r="L296" s="203" t="s">
        <v>1335</v>
      </c>
      <c r="M296" s="203" t="s">
        <v>1332</v>
      </c>
      <c r="N296" s="203"/>
    </row>
    <row r="297" s="160" customFormat="1" ht="21" customHeight="1" spans="1:14">
      <c r="A297" s="191"/>
      <c r="B297" s="435" t="s">
        <v>297</v>
      </c>
      <c r="C297" s="191" t="s">
        <v>1334</v>
      </c>
      <c r="D297" s="40"/>
      <c r="E297" s="67">
        <v>482.59</v>
      </c>
      <c r="F297" s="202">
        <v>8.33</v>
      </c>
      <c r="G297" s="194">
        <f t="shared" si="7"/>
        <v>4019.9747</v>
      </c>
      <c r="H297" s="203" t="s">
        <v>1330</v>
      </c>
      <c r="I297" s="203" t="s">
        <v>1324</v>
      </c>
      <c r="J297" s="203" t="s">
        <v>1333</v>
      </c>
      <c r="K297" s="203" t="s">
        <v>1331</v>
      </c>
      <c r="L297" s="203" t="s">
        <v>1335</v>
      </c>
      <c r="M297" s="203" t="s">
        <v>1332</v>
      </c>
      <c r="N297" s="203"/>
    </row>
    <row r="298" s="163" customFormat="1" ht="21" customHeight="1" spans="1:14">
      <c r="A298" s="195"/>
      <c r="B298" s="219" t="s">
        <v>1112</v>
      </c>
      <c r="C298" s="220"/>
      <c r="D298" s="196"/>
      <c r="E298" s="197"/>
      <c r="F298" s="190">
        <f>SUM(F296:F297)</f>
        <v>16.66</v>
      </c>
      <c r="G298" s="199"/>
      <c r="H298" s="203"/>
      <c r="I298" s="203"/>
      <c r="J298" s="203"/>
      <c r="K298" s="203"/>
      <c r="L298" s="236"/>
      <c r="M298" s="203"/>
      <c r="N298" s="189"/>
    </row>
    <row r="299" s="160" customFormat="1" ht="21" customHeight="1" spans="1:14">
      <c r="A299" s="191"/>
      <c r="B299" s="48">
        <v>205</v>
      </c>
      <c r="C299" s="48" t="s">
        <v>299</v>
      </c>
      <c r="D299" s="196"/>
      <c r="E299" s="197"/>
      <c r="F299" s="190"/>
      <c r="G299" s="194"/>
      <c r="H299" s="203"/>
      <c r="I299" s="203"/>
      <c r="J299" s="203"/>
      <c r="K299" s="203"/>
      <c r="L299" s="236"/>
      <c r="M299" s="203"/>
      <c r="N299" s="203"/>
    </row>
    <row r="300" s="160" customFormat="1" ht="21" customHeight="1" spans="1:14">
      <c r="A300" s="191"/>
      <c r="B300" s="437" t="s">
        <v>300</v>
      </c>
      <c r="C300" s="195" t="s">
        <v>1252</v>
      </c>
      <c r="D300" s="40"/>
      <c r="E300" s="67"/>
      <c r="F300" s="202"/>
      <c r="G300" s="194"/>
      <c r="H300" s="203"/>
      <c r="I300" s="203"/>
      <c r="J300" s="203"/>
      <c r="K300" s="203"/>
      <c r="L300" s="236"/>
      <c r="M300" s="203"/>
      <c r="N300" s="203"/>
    </row>
    <row r="301" s="160" customFormat="1" ht="21" customHeight="1" spans="1:14">
      <c r="A301" s="191"/>
      <c r="B301" s="435" t="s">
        <v>305</v>
      </c>
      <c r="C301" s="191" t="s">
        <v>1337</v>
      </c>
      <c r="D301" s="40" t="s">
        <v>41</v>
      </c>
      <c r="E301" s="67">
        <v>73.04</v>
      </c>
      <c r="F301" s="202">
        <v>3230</v>
      </c>
      <c r="G301" s="194"/>
      <c r="H301" s="203" t="s">
        <v>1095</v>
      </c>
      <c r="I301" s="203" t="s">
        <v>1252</v>
      </c>
      <c r="J301" s="203" t="s">
        <v>1337</v>
      </c>
      <c r="K301" s="203" t="s">
        <v>1338</v>
      </c>
      <c r="L301" s="236"/>
      <c r="M301" s="203" t="s">
        <v>1339</v>
      </c>
      <c r="N301" s="203" t="s">
        <v>1340</v>
      </c>
    </row>
    <row r="302" s="160" customFormat="1" ht="21" customHeight="1" spans="1:14">
      <c r="A302" s="191"/>
      <c r="B302" s="435" t="s">
        <v>305</v>
      </c>
      <c r="C302" s="191" t="s">
        <v>1337</v>
      </c>
      <c r="D302" s="40" t="s">
        <v>41</v>
      </c>
      <c r="E302" s="67">
        <v>73.04</v>
      </c>
      <c r="F302" s="202">
        <v>198</v>
      </c>
      <c r="G302" s="194"/>
      <c r="H302" s="203" t="s">
        <v>1095</v>
      </c>
      <c r="I302" s="203" t="s">
        <v>1252</v>
      </c>
      <c r="J302" s="203" t="s">
        <v>1337</v>
      </c>
      <c r="K302" s="203" t="s">
        <v>1341</v>
      </c>
      <c r="L302" s="236"/>
      <c r="M302" s="203" t="s">
        <v>1339</v>
      </c>
      <c r="N302" s="203" t="s">
        <v>1342</v>
      </c>
    </row>
    <row r="303" s="160" customFormat="1" ht="21" customHeight="1" spans="1:14">
      <c r="A303" s="191"/>
      <c r="B303" s="219" t="s">
        <v>1112</v>
      </c>
      <c r="C303" s="220"/>
      <c r="D303" s="196"/>
      <c r="E303" s="197"/>
      <c r="F303" s="190">
        <f>SUM(F301:F302)</f>
        <v>3428</v>
      </c>
      <c r="G303" s="194"/>
      <c r="H303" s="203"/>
      <c r="I303" s="203"/>
      <c r="J303" s="203"/>
      <c r="K303" s="203"/>
      <c r="L303" s="236"/>
      <c r="M303" s="203"/>
      <c r="N303" s="203"/>
    </row>
    <row r="304" s="160" customFormat="1" ht="21" customHeight="1" spans="1:14">
      <c r="A304" s="191"/>
      <c r="B304" s="437" t="s">
        <v>310</v>
      </c>
      <c r="C304" s="201" t="s">
        <v>1343</v>
      </c>
      <c r="D304" s="40"/>
      <c r="E304" s="67"/>
      <c r="F304" s="202"/>
      <c r="G304" s="194"/>
      <c r="H304" s="203"/>
      <c r="I304" s="203"/>
      <c r="J304" s="203"/>
      <c r="K304" s="203"/>
      <c r="L304" s="236"/>
      <c r="M304" s="203"/>
      <c r="N304" s="203"/>
    </row>
    <row r="305" s="160" customFormat="1" ht="21" customHeight="1" spans="1:14">
      <c r="A305" s="262"/>
      <c r="B305" s="435" t="s">
        <v>312</v>
      </c>
      <c r="C305" s="203" t="s">
        <v>1344</v>
      </c>
      <c r="D305" s="40" t="s">
        <v>41</v>
      </c>
      <c r="E305" s="263">
        <v>238.16</v>
      </c>
      <c r="F305" s="264">
        <v>136</v>
      </c>
      <c r="G305" s="265"/>
      <c r="H305" s="203" t="s">
        <v>1095</v>
      </c>
      <c r="I305" s="203" t="s">
        <v>1252</v>
      </c>
      <c r="J305" s="270" t="s">
        <v>1344</v>
      </c>
      <c r="K305" s="203" t="s">
        <v>1345</v>
      </c>
      <c r="L305" s="203"/>
      <c r="M305" s="203" t="s">
        <v>1346</v>
      </c>
      <c r="N305" s="270"/>
    </row>
    <row r="306" s="160" customFormat="1" ht="21" customHeight="1" spans="1:14">
      <c r="A306" s="257"/>
      <c r="B306" s="258" t="s">
        <v>1112</v>
      </c>
      <c r="C306" s="259"/>
      <c r="D306" s="260"/>
      <c r="E306" s="266"/>
      <c r="F306" s="267">
        <f>SUM(F305:F305)</f>
        <v>136</v>
      </c>
      <c r="G306" s="268"/>
      <c r="H306" s="261"/>
      <c r="I306" s="261"/>
      <c r="J306" s="261"/>
      <c r="K306" s="261"/>
      <c r="L306" s="261"/>
      <c r="M306" s="261"/>
      <c r="N306" s="261"/>
    </row>
    <row r="307" s="160" customFormat="1" ht="21" customHeight="1" spans="1:14">
      <c r="A307" s="191"/>
      <c r="B307" s="435" t="s">
        <v>314</v>
      </c>
      <c r="C307" s="191" t="s">
        <v>315</v>
      </c>
      <c r="D307" s="40" t="s">
        <v>41</v>
      </c>
      <c r="E307" s="67">
        <v>165.7</v>
      </c>
      <c r="F307" s="202">
        <v>235</v>
      </c>
      <c r="G307" s="194"/>
      <c r="H307" s="203" t="s">
        <v>1095</v>
      </c>
      <c r="I307" s="203" t="s">
        <v>1252</v>
      </c>
      <c r="J307" s="203" t="s">
        <v>315</v>
      </c>
      <c r="K307" s="203" t="s">
        <v>1347</v>
      </c>
      <c r="L307" s="203"/>
      <c r="M307" s="203" t="s">
        <v>1346</v>
      </c>
      <c r="N307" s="203"/>
    </row>
    <row r="308" s="160" customFormat="1" ht="21" customHeight="1" spans="1:14">
      <c r="A308" s="191"/>
      <c r="B308" s="435" t="s">
        <v>314</v>
      </c>
      <c r="C308" s="191" t="s">
        <v>315</v>
      </c>
      <c r="D308" s="40" t="s">
        <v>41</v>
      </c>
      <c r="E308" s="67">
        <v>165.7</v>
      </c>
      <c r="F308" s="202">
        <v>35</v>
      </c>
      <c r="G308" s="194"/>
      <c r="H308" s="203" t="s">
        <v>1095</v>
      </c>
      <c r="I308" s="203" t="s">
        <v>1252</v>
      </c>
      <c r="J308" s="203" t="s">
        <v>315</v>
      </c>
      <c r="K308" s="203" t="s">
        <v>1348</v>
      </c>
      <c r="L308" s="203"/>
      <c r="M308" s="203" t="s">
        <v>1346</v>
      </c>
      <c r="N308" s="203"/>
    </row>
    <row r="309" s="160" customFormat="1" ht="21" customHeight="1" spans="1:14">
      <c r="A309" s="191"/>
      <c r="B309" s="435" t="s">
        <v>314</v>
      </c>
      <c r="C309" s="191" t="s">
        <v>315</v>
      </c>
      <c r="D309" s="40" t="s">
        <v>41</v>
      </c>
      <c r="E309" s="67">
        <v>165.7</v>
      </c>
      <c r="F309" s="202">
        <v>179</v>
      </c>
      <c r="G309" s="194"/>
      <c r="H309" s="203" t="s">
        <v>1095</v>
      </c>
      <c r="I309" s="203" t="s">
        <v>1252</v>
      </c>
      <c r="J309" s="203" t="s">
        <v>315</v>
      </c>
      <c r="K309" s="203" t="s">
        <v>1349</v>
      </c>
      <c r="L309" s="203"/>
      <c r="M309" s="203" t="s">
        <v>1346</v>
      </c>
      <c r="N309" s="203"/>
    </row>
    <row r="310" s="160" customFormat="1" ht="21" customHeight="1" spans="1:14">
      <c r="A310" s="191"/>
      <c r="B310" s="435" t="s">
        <v>314</v>
      </c>
      <c r="C310" s="191" t="s">
        <v>315</v>
      </c>
      <c r="D310" s="40" t="s">
        <v>41</v>
      </c>
      <c r="E310" s="67">
        <v>165.7</v>
      </c>
      <c r="F310" s="202">
        <v>292</v>
      </c>
      <c r="G310" s="194"/>
      <c r="H310" s="203" t="s">
        <v>1095</v>
      </c>
      <c r="I310" s="203" t="s">
        <v>1252</v>
      </c>
      <c r="J310" s="203" t="s">
        <v>315</v>
      </c>
      <c r="K310" s="203" t="s">
        <v>1350</v>
      </c>
      <c r="L310" s="203"/>
      <c r="M310" s="203" t="s">
        <v>1346</v>
      </c>
      <c r="N310" s="203"/>
    </row>
    <row r="311" s="160" customFormat="1" ht="21" customHeight="1" spans="1:14">
      <c r="A311" s="191"/>
      <c r="B311" s="435" t="s">
        <v>314</v>
      </c>
      <c r="C311" s="191" t="s">
        <v>315</v>
      </c>
      <c r="D311" s="40" t="s">
        <v>41</v>
      </c>
      <c r="E311" s="67">
        <v>165.7</v>
      </c>
      <c r="F311" s="202">
        <v>36</v>
      </c>
      <c r="G311" s="194"/>
      <c r="H311" s="203" t="s">
        <v>1095</v>
      </c>
      <c r="I311" s="203" t="s">
        <v>1252</v>
      </c>
      <c r="J311" s="203" t="s">
        <v>315</v>
      </c>
      <c r="K311" s="203" t="s">
        <v>1351</v>
      </c>
      <c r="L311" s="203"/>
      <c r="M311" s="203" t="s">
        <v>1346</v>
      </c>
      <c r="N311" s="203"/>
    </row>
    <row r="312" s="160" customFormat="1" ht="21" customHeight="1" spans="1:14">
      <c r="A312" s="191"/>
      <c r="B312" s="435" t="s">
        <v>314</v>
      </c>
      <c r="C312" s="191" t="s">
        <v>315</v>
      </c>
      <c r="D312" s="40" t="s">
        <v>41</v>
      </c>
      <c r="E312" s="67">
        <v>165.7</v>
      </c>
      <c r="F312" s="202">
        <v>192</v>
      </c>
      <c r="G312" s="194"/>
      <c r="H312" s="203" t="s">
        <v>1095</v>
      </c>
      <c r="I312" s="203" t="s">
        <v>1252</v>
      </c>
      <c r="J312" s="203" t="s">
        <v>315</v>
      </c>
      <c r="K312" s="203" t="s">
        <v>1352</v>
      </c>
      <c r="L312" s="203"/>
      <c r="M312" s="203" t="s">
        <v>1346</v>
      </c>
      <c r="N312" s="203"/>
    </row>
    <row r="313" s="160" customFormat="1" ht="21" customHeight="1" spans="1:14">
      <c r="A313" s="191"/>
      <c r="B313" s="435" t="s">
        <v>314</v>
      </c>
      <c r="C313" s="191" t="s">
        <v>315</v>
      </c>
      <c r="D313" s="40" t="s">
        <v>41</v>
      </c>
      <c r="E313" s="67">
        <v>165.7</v>
      </c>
      <c r="F313" s="202">
        <v>173</v>
      </c>
      <c r="G313" s="194"/>
      <c r="H313" s="203" t="s">
        <v>1095</v>
      </c>
      <c r="I313" s="203" t="s">
        <v>1252</v>
      </c>
      <c r="J313" s="203" t="s">
        <v>315</v>
      </c>
      <c r="K313" s="203" t="s">
        <v>1353</v>
      </c>
      <c r="L313" s="203"/>
      <c r="M313" s="203" t="s">
        <v>1346</v>
      </c>
      <c r="N313" s="203"/>
    </row>
    <row r="314" s="160" customFormat="1" ht="21" customHeight="1" spans="1:14">
      <c r="A314" s="191"/>
      <c r="B314" s="435" t="s">
        <v>314</v>
      </c>
      <c r="C314" s="191" t="s">
        <v>315</v>
      </c>
      <c r="D314" s="40" t="s">
        <v>41</v>
      </c>
      <c r="E314" s="67">
        <v>165.7</v>
      </c>
      <c r="F314" s="202">
        <v>442</v>
      </c>
      <c r="G314" s="194"/>
      <c r="H314" s="203" t="s">
        <v>1095</v>
      </c>
      <c r="I314" s="203" t="s">
        <v>1252</v>
      </c>
      <c r="J314" s="203" t="s">
        <v>315</v>
      </c>
      <c r="K314" s="203" t="s">
        <v>1354</v>
      </c>
      <c r="L314" s="203"/>
      <c r="M314" s="203" t="s">
        <v>1346</v>
      </c>
      <c r="N314" s="203"/>
    </row>
    <row r="315" s="160" customFormat="1" ht="21" customHeight="1" spans="1:14">
      <c r="A315" s="191"/>
      <c r="B315" s="435" t="s">
        <v>314</v>
      </c>
      <c r="C315" s="191" t="s">
        <v>315</v>
      </c>
      <c r="D315" s="40" t="s">
        <v>41</v>
      </c>
      <c r="E315" s="67">
        <v>165.7</v>
      </c>
      <c r="F315" s="202">
        <v>115</v>
      </c>
      <c r="G315" s="194"/>
      <c r="H315" s="203" t="s">
        <v>1095</v>
      </c>
      <c r="I315" s="203" t="s">
        <v>1252</v>
      </c>
      <c r="J315" s="203" t="s">
        <v>315</v>
      </c>
      <c r="K315" s="203" t="s">
        <v>1355</v>
      </c>
      <c r="L315" s="203"/>
      <c r="M315" s="203" t="s">
        <v>1346</v>
      </c>
      <c r="N315" s="203"/>
    </row>
    <row r="316" s="160" customFormat="1" ht="21" customHeight="1" spans="1:14">
      <c r="A316" s="191"/>
      <c r="B316" s="435" t="s">
        <v>314</v>
      </c>
      <c r="C316" s="191" t="s">
        <v>315</v>
      </c>
      <c r="D316" s="40" t="s">
        <v>41</v>
      </c>
      <c r="E316" s="67">
        <v>165.7</v>
      </c>
      <c r="F316" s="202">
        <v>446</v>
      </c>
      <c r="G316" s="194"/>
      <c r="H316" s="203" t="s">
        <v>1095</v>
      </c>
      <c r="I316" s="203" t="s">
        <v>1252</v>
      </c>
      <c r="J316" s="203" t="s">
        <v>315</v>
      </c>
      <c r="K316" s="203" t="s">
        <v>1356</v>
      </c>
      <c r="L316" s="203"/>
      <c r="M316" s="203" t="s">
        <v>1346</v>
      </c>
      <c r="N316" s="203"/>
    </row>
    <row r="317" s="160" customFormat="1" ht="21" customHeight="1" spans="1:14">
      <c r="A317" s="191"/>
      <c r="B317" s="435" t="s">
        <v>314</v>
      </c>
      <c r="C317" s="191" t="s">
        <v>315</v>
      </c>
      <c r="D317" s="40" t="s">
        <v>41</v>
      </c>
      <c r="E317" s="67">
        <v>165.7</v>
      </c>
      <c r="F317" s="202">
        <v>114</v>
      </c>
      <c r="G317" s="194"/>
      <c r="H317" s="203" t="s">
        <v>1095</v>
      </c>
      <c r="I317" s="203" t="s">
        <v>1252</v>
      </c>
      <c r="J317" s="203" t="s">
        <v>315</v>
      </c>
      <c r="K317" s="203" t="s">
        <v>1357</v>
      </c>
      <c r="L317" s="203"/>
      <c r="M317" s="203" t="s">
        <v>1346</v>
      </c>
      <c r="N317" s="203"/>
    </row>
    <row r="318" s="160" customFormat="1" ht="21" customHeight="1" spans="1:14">
      <c r="A318" s="191"/>
      <c r="B318" s="435" t="s">
        <v>314</v>
      </c>
      <c r="C318" s="191" t="s">
        <v>315</v>
      </c>
      <c r="D318" s="40" t="s">
        <v>41</v>
      </c>
      <c r="E318" s="67">
        <v>165.7</v>
      </c>
      <c r="F318" s="202">
        <v>92</v>
      </c>
      <c r="G318" s="194"/>
      <c r="H318" s="203" t="s">
        <v>1095</v>
      </c>
      <c r="I318" s="203" t="s">
        <v>1252</v>
      </c>
      <c r="J318" s="203" t="s">
        <v>315</v>
      </c>
      <c r="K318" s="203" t="s">
        <v>1358</v>
      </c>
      <c r="L318" s="203"/>
      <c r="M318" s="203" t="s">
        <v>1346</v>
      </c>
      <c r="N318" s="203"/>
    </row>
    <row r="319" s="160" customFormat="1" ht="21" customHeight="1" spans="1:14">
      <c r="A319" s="191"/>
      <c r="B319" s="435" t="s">
        <v>314</v>
      </c>
      <c r="C319" s="191" t="s">
        <v>315</v>
      </c>
      <c r="D319" s="40" t="s">
        <v>41</v>
      </c>
      <c r="E319" s="67">
        <v>165.7</v>
      </c>
      <c r="F319" s="202">
        <v>227</v>
      </c>
      <c r="G319" s="194"/>
      <c r="H319" s="203" t="s">
        <v>1095</v>
      </c>
      <c r="I319" s="203" t="s">
        <v>1252</v>
      </c>
      <c r="J319" s="203" t="s">
        <v>315</v>
      </c>
      <c r="K319" s="203" t="s">
        <v>1345</v>
      </c>
      <c r="L319" s="203"/>
      <c r="M319" s="203" t="s">
        <v>1346</v>
      </c>
      <c r="N319" s="203"/>
    </row>
    <row r="320" s="160" customFormat="1" ht="21" customHeight="1" spans="1:14">
      <c r="A320" s="257"/>
      <c r="B320" s="258" t="s">
        <v>1112</v>
      </c>
      <c r="C320" s="259"/>
      <c r="D320" s="260"/>
      <c r="E320" s="197"/>
      <c r="F320" s="190">
        <f>SUM(F307:F319)</f>
        <v>2578</v>
      </c>
      <c r="G320" s="194"/>
      <c r="H320" s="261"/>
      <c r="I320" s="261"/>
      <c r="J320" s="261"/>
      <c r="K320" s="261"/>
      <c r="L320" s="261"/>
      <c r="M320" s="261"/>
      <c r="N320" s="261"/>
    </row>
    <row r="321" s="160" customFormat="1" ht="21" customHeight="1" spans="1:14">
      <c r="A321" s="191"/>
      <c r="B321" s="437" t="s">
        <v>320</v>
      </c>
      <c r="C321" s="195" t="s">
        <v>1359</v>
      </c>
      <c r="D321" s="40"/>
      <c r="E321" s="67"/>
      <c r="F321" s="202"/>
      <c r="G321" s="194"/>
      <c r="H321" s="203"/>
      <c r="I321" s="203"/>
      <c r="J321" s="203"/>
      <c r="K321" s="203"/>
      <c r="L321" s="236"/>
      <c r="M321" s="203"/>
      <c r="N321" s="203"/>
    </row>
    <row r="322" s="160" customFormat="1" ht="21" customHeight="1" spans="1:14">
      <c r="A322" s="191"/>
      <c r="B322" s="435" t="s">
        <v>324</v>
      </c>
      <c r="C322" s="191" t="s">
        <v>323</v>
      </c>
      <c r="D322" s="40" t="s">
        <v>224</v>
      </c>
      <c r="E322" s="67"/>
      <c r="F322" s="202">
        <v>200</v>
      </c>
      <c r="G322" s="194"/>
      <c r="H322" s="203" t="s">
        <v>1095</v>
      </c>
      <c r="I322" s="203" t="s">
        <v>1252</v>
      </c>
      <c r="J322" s="191" t="s">
        <v>323</v>
      </c>
      <c r="K322" s="203" t="s">
        <v>1360</v>
      </c>
      <c r="L322" s="203"/>
      <c r="M322" s="203" t="s">
        <v>1255</v>
      </c>
      <c r="N322" s="203"/>
    </row>
    <row r="323" s="160" customFormat="1" ht="21" customHeight="1" spans="1:14">
      <c r="A323" s="191"/>
      <c r="B323" s="435" t="s">
        <v>324</v>
      </c>
      <c r="C323" s="191" t="s">
        <v>323</v>
      </c>
      <c r="D323" s="40" t="s">
        <v>224</v>
      </c>
      <c r="E323" s="67"/>
      <c r="F323" s="202">
        <v>765</v>
      </c>
      <c r="G323" s="194"/>
      <c r="H323" s="203" t="s">
        <v>1095</v>
      </c>
      <c r="I323" s="203" t="s">
        <v>1252</v>
      </c>
      <c r="J323" s="191" t="s">
        <v>323</v>
      </c>
      <c r="K323" s="203" t="s">
        <v>1361</v>
      </c>
      <c r="L323" s="203"/>
      <c r="M323" s="203" t="s">
        <v>1255</v>
      </c>
      <c r="N323" s="203"/>
    </row>
    <row r="324" s="160" customFormat="1" ht="21" customHeight="1" spans="1:14">
      <c r="A324" s="191"/>
      <c r="B324" s="435" t="s">
        <v>324</v>
      </c>
      <c r="C324" s="191" t="s">
        <v>323</v>
      </c>
      <c r="D324" s="40" t="s">
        <v>224</v>
      </c>
      <c r="E324" s="67"/>
      <c r="F324" s="202">
        <v>113</v>
      </c>
      <c r="G324" s="194"/>
      <c r="H324" s="203" t="s">
        <v>1095</v>
      </c>
      <c r="I324" s="203" t="s">
        <v>1252</v>
      </c>
      <c r="J324" s="191" t="s">
        <v>323</v>
      </c>
      <c r="K324" s="203" t="s">
        <v>1362</v>
      </c>
      <c r="L324" s="203"/>
      <c r="M324" s="203" t="s">
        <v>1255</v>
      </c>
      <c r="N324" s="203"/>
    </row>
    <row r="325" s="160" customFormat="1" ht="21" customHeight="1" spans="1:14">
      <c r="A325" s="191"/>
      <c r="B325" s="435" t="s">
        <v>324</v>
      </c>
      <c r="C325" s="191" t="s">
        <v>323</v>
      </c>
      <c r="D325" s="40" t="s">
        <v>224</v>
      </c>
      <c r="E325" s="67"/>
      <c r="F325" s="202">
        <v>255</v>
      </c>
      <c r="G325" s="194"/>
      <c r="H325" s="203" t="s">
        <v>1095</v>
      </c>
      <c r="I325" s="203" t="s">
        <v>1252</v>
      </c>
      <c r="J325" s="191" t="s">
        <v>323</v>
      </c>
      <c r="K325" s="203" t="s">
        <v>1363</v>
      </c>
      <c r="L325" s="203"/>
      <c r="M325" s="203" t="s">
        <v>1255</v>
      </c>
      <c r="N325" s="203"/>
    </row>
    <row r="326" s="160" customFormat="1" ht="21" customHeight="1" spans="1:14">
      <c r="A326" s="191"/>
      <c r="B326" s="435" t="s">
        <v>324</v>
      </c>
      <c r="C326" s="191" t="s">
        <v>323</v>
      </c>
      <c r="D326" s="40" t="s">
        <v>224</v>
      </c>
      <c r="E326" s="67"/>
      <c r="F326" s="202">
        <v>170</v>
      </c>
      <c r="G326" s="194"/>
      <c r="H326" s="203" t="s">
        <v>1095</v>
      </c>
      <c r="I326" s="203" t="s">
        <v>1252</v>
      </c>
      <c r="J326" s="191" t="s">
        <v>323</v>
      </c>
      <c r="K326" s="203" t="s">
        <v>1364</v>
      </c>
      <c r="L326" s="203"/>
      <c r="M326" s="203" t="s">
        <v>1255</v>
      </c>
      <c r="N326" s="203"/>
    </row>
    <row r="327" s="160" customFormat="1" ht="21" customHeight="1" spans="1:14">
      <c r="A327" s="191"/>
      <c r="B327" s="435" t="s">
        <v>324</v>
      </c>
      <c r="C327" s="191" t="s">
        <v>323</v>
      </c>
      <c r="D327" s="40" t="s">
        <v>224</v>
      </c>
      <c r="E327" s="67"/>
      <c r="F327" s="202">
        <v>640</v>
      </c>
      <c r="G327" s="194"/>
      <c r="H327" s="203" t="s">
        <v>1095</v>
      </c>
      <c r="I327" s="203" t="s">
        <v>1252</v>
      </c>
      <c r="J327" s="191" t="s">
        <v>323</v>
      </c>
      <c r="K327" s="203" t="s">
        <v>1365</v>
      </c>
      <c r="L327" s="203"/>
      <c r="M327" s="203" t="s">
        <v>1255</v>
      </c>
      <c r="N327" s="203"/>
    </row>
    <row r="328" s="160" customFormat="1" ht="21" customHeight="1" spans="1:14">
      <c r="A328" s="191"/>
      <c r="B328" s="435" t="s">
        <v>324</v>
      </c>
      <c r="C328" s="191" t="s">
        <v>323</v>
      </c>
      <c r="D328" s="40" t="s">
        <v>224</v>
      </c>
      <c r="E328" s="67"/>
      <c r="F328" s="202">
        <v>240</v>
      </c>
      <c r="G328" s="194"/>
      <c r="H328" s="203" t="s">
        <v>1095</v>
      </c>
      <c r="I328" s="203" t="s">
        <v>1252</v>
      </c>
      <c r="J328" s="191" t="s">
        <v>323</v>
      </c>
      <c r="K328" s="203" t="s">
        <v>1366</v>
      </c>
      <c r="L328" s="203"/>
      <c r="M328" s="203" t="s">
        <v>1255</v>
      </c>
      <c r="N328" s="203"/>
    </row>
    <row r="329" s="160" customFormat="1" ht="21" customHeight="1" spans="1:14">
      <c r="A329" s="191"/>
      <c r="B329" s="435" t="s">
        <v>324</v>
      </c>
      <c r="C329" s="191" t="s">
        <v>323</v>
      </c>
      <c r="D329" s="40" t="s">
        <v>224</v>
      </c>
      <c r="E329" s="67"/>
      <c r="F329" s="202">
        <v>425</v>
      </c>
      <c r="G329" s="194"/>
      <c r="H329" s="203" t="s">
        <v>1095</v>
      </c>
      <c r="I329" s="203" t="s">
        <v>1252</v>
      </c>
      <c r="J329" s="191" t="s">
        <v>323</v>
      </c>
      <c r="K329" s="203" t="s">
        <v>1367</v>
      </c>
      <c r="L329" s="203"/>
      <c r="M329" s="203" t="s">
        <v>1255</v>
      </c>
      <c r="N329" s="203"/>
    </row>
    <row r="330" s="160" customFormat="1" ht="21" customHeight="1" spans="1:14">
      <c r="A330" s="257"/>
      <c r="B330" s="258" t="s">
        <v>1112</v>
      </c>
      <c r="C330" s="259"/>
      <c r="D330" s="260"/>
      <c r="E330" s="266"/>
      <c r="F330" s="267">
        <f>SUM(F322:F329)</f>
        <v>2808</v>
      </c>
      <c r="G330" s="268"/>
      <c r="H330" s="261"/>
      <c r="I330" s="261"/>
      <c r="J330" s="261"/>
      <c r="K330" s="261"/>
      <c r="L330" s="261"/>
      <c r="M330" s="261"/>
      <c r="N330" s="261"/>
    </row>
    <row r="331" s="160" customFormat="1" ht="21" customHeight="1" spans="1:14">
      <c r="A331" s="191"/>
      <c r="B331" s="68" t="s">
        <v>329</v>
      </c>
      <c r="C331" s="191" t="s">
        <v>330</v>
      </c>
      <c r="D331" s="40" t="s">
        <v>224</v>
      </c>
      <c r="E331" s="67">
        <v>13.74</v>
      </c>
      <c r="F331" s="202">
        <v>72</v>
      </c>
      <c r="G331" s="194">
        <f>F331*E331</f>
        <v>989.28</v>
      </c>
      <c r="H331" s="203" t="s">
        <v>1095</v>
      </c>
      <c r="I331" s="203" t="s">
        <v>1252</v>
      </c>
      <c r="J331" s="191" t="s">
        <v>330</v>
      </c>
      <c r="K331" s="203" t="s">
        <v>1360</v>
      </c>
      <c r="L331" s="203"/>
      <c r="M331" s="203" t="s">
        <v>1255</v>
      </c>
      <c r="N331" s="203"/>
    </row>
    <row r="332" s="160" customFormat="1" ht="21" customHeight="1" spans="1:14">
      <c r="A332" s="191"/>
      <c r="B332" s="68" t="s">
        <v>329</v>
      </c>
      <c r="C332" s="191" t="s">
        <v>330</v>
      </c>
      <c r="D332" s="40" t="s">
        <v>224</v>
      </c>
      <c r="E332" s="67">
        <v>13.74</v>
      </c>
      <c r="F332" s="202">
        <v>324</v>
      </c>
      <c r="G332" s="194">
        <f t="shared" ref="G332:G338" si="8">F332*E332</f>
        <v>4451.76</v>
      </c>
      <c r="H332" s="203" t="s">
        <v>1095</v>
      </c>
      <c r="I332" s="203" t="s">
        <v>1252</v>
      </c>
      <c r="J332" s="191" t="s">
        <v>330</v>
      </c>
      <c r="K332" s="203" t="s">
        <v>1361</v>
      </c>
      <c r="L332" s="203"/>
      <c r="M332" s="203" t="s">
        <v>1255</v>
      </c>
      <c r="N332" s="203"/>
    </row>
    <row r="333" s="160" customFormat="1" ht="21" customHeight="1" spans="1:14">
      <c r="A333" s="191"/>
      <c r="B333" s="68" t="s">
        <v>329</v>
      </c>
      <c r="C333" s="191" t="s">
        <v>330</v>
      </c>
      <c r="D333" s="40" t="s">
        <v>224</v>
      </c>
      <c r="E333" s="67">
        <v>13.74</v>
      </c>
      <c r="F333" s="202">
        <v>24</v>
      </c>
      <c r="G333" s="194">
        <f t="shared" si="8"/>
        <v>329.76</v>
      </c>
      <c r="H333" s="203" t="s">
        <v>1095</v>
      </c>
      <c r="I333" s="203" t="s">
        <v>1252</v>
      </c>
      <c r="J333" s="191" t="s">
        <v>330</v>
      </c>
      <c r="K333" s="203" t="s">
        <v>1362</v>
      </c>
      <c r="L333" s="203"/>
      <c r="M333" s="203" t="s">
        <v>1255</v>
      </c>
      <c r="N333" s="203"/>
    </row>
    <row r="334" s="160" customFormat="1" ht="21" customHeight="1" spans="1:14">
      <c r="A334" s="191"/>
      <c r="B334" s="68" t="s">
        <v>329</v>
      </c>
      <c r="C334" s="191" t="s">
        <v>330</v>
      </c>
      <c r="D334" s="40" t="s">
        <v>224</v>
      </c>
      <c r="E334" s="67">
        <v>13.74</v>
      </c>
      <c r="F334" s="202">
        <v>30</v>
      </c>
      <c r="G334" s="194">
        <f t="shared" si="8"/>
        <v>412.2</v>
      </c>
      <c r="H334" s="203" t="s">
        <v>1095</v>
      </c>
      <c r="I334" s="203" t="s">
        <v>1252</v>
      </c>
      <c r="J334" s="191" t="s">
        <v>330</v>
      </c>
      <c r="K334" s="203" t="s">
        <v>1363</v>
      </c>
      <c r="L334" s="203"/>
      <c r="M334" s="203" t="s">
        <v>1255</v>
      </c>
      <c r="N334" s="203"/>
    </row>
    <row r="335" s="160" customFormat="1" ht="21" customHeight="1" spans="1:14">
      <c r="A335" s="191"/>
      <c r="B335" s="68" t="s">
        <v>329</v>
      </c>
      <c r="C335" s="191" t="s">
        <v>330</v>
      </c>
      <c r="D335" s="40" t="s">
        <v>224</v>
      </c>
      <c r="E335" s="67">
        <v>13.74</v>
      </c>
      <c r="F335" s="202">
        <v>72</v>
      </c>
      <c r="G335" s="194">
        <f t="shared" si="8"/>
        <v>989.28</v>
      </c>
      <c r="H335" s="203" t="s">
        <v>1095</v>
      </c>
      <c r="I335" s="203" t="s">
        <v>1252</v>
      </c>
      <c r="J335" s="191" t="s">
        <v>330</v>
      </c>
      <c r="K335" s="203" t="s">
        <v>1364</v>
      </c>
      <c r="L335" s="203"/>
      <c r="M335" s="203" t="s">
        <v>1255</v>
      </c>
      <c r="N335" s="203"/>
    </row>
    <row r="336" s="160" customFormat="1" ht="21" customHeight="1" spans="1:14">
      <c r="A336" s="191"/>
      <c r="B336" s="68" t="s">
        <v>329</v>
      </c>
      <c r="C336" s="191" t="s">
        <v>330</v>
      </c>
      <c r="D336" s="40" t="s">
        <v>224</v>
      </c>
      <c r="E336" s="67">
        <v>13.74</v>
      </c>
      <c r="F336" s="202">
        <v>30</v>
      </c>
      <c r="G336" s="194">
        <f t="shared" si="8"/>
        <v>412.2</v>
      </c>
      <c r="H336" s="203" t="s">
        <v>1095</v>
      </c>
      <c r="I336" s="203" t="s">
        <v>1252</v>
      </c>
      <c r="J336" s="191" t="s">
        <v>330</v>
      </c>
      <c r="K336" s="203" t="s">
        <v>1365</v>
      </c>
      <c r="L336" s="203"/>
      <c r="M336" s="203" t="s">
        <v>1255</v>
      </c>
      <c r="N336" s="203"/>
    </row>
    <row r="337" s="160" customFormat="1" ht="21" customHeight="1" spans="1:14">
      <c r="A337" s="191"/>
      <c r="B337" s="68" t="s">
        <v>329</v>
      </c>
      <c r="C337" s="191" t="s">
        <v>330</v>
      </c>
      <c r="D337" s="40" t="s">
        <v>224</v>
      </c>
      <c r="E337" s="67">
        <v>13.74</v>
      </c>
      <c r="F337" s="202">
        <v>72</v>
      </c>
      <c r="G337" s="194">
        <f t="shared" si="8"/>
        <v>989.28</v>
      </c>
      <c r="H337" s="203" t="s">
        <v>1095</v>
      </c>
      <c r="I337" s="203" t="s">
        <v>1252</v>
      </c>
      <c r="J337" s="191" t="s">
        <v>330</v>
      </c>
      <c r="K337" s="203" t="s">
        <v>1366</v>
      </c>
      <c r="L337" s="203"/>
      <c r="M337" s="203" t="s">
        <v>1255</v>
      </c>
      <c r="N337" s="203"/>
    </row>
    <row r="338" s="160" customFormat="1" ht="21" customHeight="1" spans="1:14">
      <c r="A338" s="191"/>
      <c r="B338" s="68" t="s">
        <v>329</v>
      </c>
      <c r="C338" s="191" t="s">
        <v>330</v>
      </c>
      <c r="D338" s="40" t="s">
        <v>224</v>
      </c>
      <c r="E338" s="67">
        <v>13.74</v>
      </c>
      <c r="F338" s="202">
        <v>180</v>
      </c>
      <c r="G338" s="194">
        <f t="shared" si="8"/>
        <v>2473.2</v>
      </c>
      <c r="H338" s="203" t="s">
        <v>1095</v>
      </c>
      <c r="I338" s="203" t="s">
        <v>1252</v>
      </c>
      <c r="J338" s="191" t="s">
        <v>330</v>
      </c>
      <c r="K338" s="203" t="s">
        <v>1367</v>
      </c>
      <c r="L338" s="203"/>
      <c r="M338" s="203" t="s">
        <v>1255</v>
      </c>
      <c r="N338" s="203"/>
    </row>
    <row r="339" s="160" customFormat="1" ht="21" customHeight="1" spans="1:14">
      <c r="A339" s="191"/>
      <c r="B339" s="219" t="s">
        <v>1112</v>
      </c>
      <c r="C339" s="220"/>
      <c r="D339" s="196"/>
      <c r="E339" s="197"/>
      <c r="F339" s="190">
        <f>SUM(F331:F338)</f>
        <v>804</v>
      </c>
      <c r="G339" s="194"/>
      <c r="H339" s="203"/>
      <c r="I339" s="203"/>
      <c r="J339" s="203"/>
      <c r="K339" s="203"/>
      <c r="L339" s="203"/>
      <c r="M339" s="203"/>
      <c r="N339" s="203"/>
    </row>
    <row r="340" s="160" customFormat="1" ht="21" customHeight="1" spans="1:14">
      <c r="A340" s="191"/>
      <c r="B340" s="68" t="s">
        <v>331</v>
      </c>
      <c r="C340" s="191" t="s">
        <v>332</v>
      </c>
      <c r="D340" s="40" t="s">
        <v>41</v>
      </c>
      <c r="E340" s="67">
        <v>143.55</v>
      </c>
      <c r="F340" s="202">
        <v>11.5</v>
      </c>
      <c r="G340" s="194">
        <f t="shared" ref="G340:G347" si="9">F340*E340</f>
        <v>1650.825</v>
      </c>
      <c r="H340" s="203" t="s">
        <v>1095</v>
      </c>
      <c r="I340" s="203" t="s">
        <v>1252</v>
      </c>
      <c r="J340" s="191" t="s">
        <v>1368</v>
      </c>
      <c r="K340" s="203" t="s">
        <v>1360</v>
      </c>
      <c r="L340" s="203"/>
      <c r="M340" s="203" t="s">
        <v>1255</v>
      </c>
      <c r="N340" s="203"/>
    </row>
    <row r="341" s="160" customFormat="1" ht="21" customHeight="1" spans="1:14">
      <c r="A341" s="191"/>
      <c r="B341" s="68" t="s">
        <v>331</v>
      </c>
      <c r="C341" s="191" t="s">
        <v>332</v>
      </c>
      <c r="D341" s="40" t="s">
        <v>41</v>
      </c>
      <c r="E341" s="67">
        <v>143.55</v>
      </c>
      <c r="F341" s="202">
        <v>51.8</v>
      </c>
      <c r="G341" s="194">
        <f t="shared" si="9"/>
        <v>7435.89</v>
      </c>
      <c r="H341" s="203" t="s">
        <v>1095</v>
      </c>
      <c r="I341" s="203" t="s">
        <v>1252</v>
      </c>
      <c r="J341" s="191" t="s">
        <v>1368</v>
      </c>
      <c r="K341" s="203" t="s">
        <v>1361</v>
      </c>
      <c r="L341" s="203"/>
      <c r="M341" s="203" t="s">
        <v>1255</v>
      </c>
      <c r="N341" s="203"/>
    </row>
    <row r="342" s="160" customFormat="1" ht="21" customHeight="1" spans="1:14">
      <c r="A342" s="191"/>
      <c r="B342" s="68" t="s">
        <v>331</v>
      </c>
      <c r="C342" s="191" t="s">
        <v>332</v>
      </c>
      <c r="D342" s="40" t="s">
        <v>41</v>
      </c>
      <c r="E342" s="67">
        <v>143.55</v>
      </c>
      <c r="F342" s="202">
        <v>3.8</v>
      </c>
      <c r="G342" s="194">
        <f t="shared" si="9"/>
        <v>545.49</v>
      </c>
      <c r="H342" s="203" t="s">
        <v>1095</v>
      </c>
      <c r="I342" s="203" t="s">
        <v>1252</v>
      </c>
      <c r="J342" s="191" t="s">
        <v>1368</v>
      </c>
      <c r="K342" s="203" t="s">
        <v>1362</v>
      </c>
      <c r="L342" s="203"/>
      <c r="M342" s="203" t="s">
        <v>1255</v>
      </c>
      <c r="N342" s="203"/>
    </row>
    <row r="343" s="160" customFormat="1" ht="21" customHeight="1" spans="1:14">
      <c r="A343" s="191"/>
      <c r="B343" s="68" t="s">
        <v>331</v>
      </c>
      <c r="C343" s="191" t="s">
        <v>332</v>
      </c>
      <c r="D343" s="40" t="s">
        <v>41</v>
      </c>
      <c r="E343" s="67">
        <v>143.55</v>
      </c>
      <c r="F343" s="202">
        <v>4.8</v>
      </c>
      <c r="G343" s="194">
        <f t="shared" si="9"/>
        <v>689.04</v>
      </c>
      <c r="H343" s="203" t="s">
        <v>1095</v>
      </c>
      <c r="I343" s="203" t="s">
        <v>1252</v>
      </c>
      <c r="J343" s="191" t="s">
        <v>1368</v>
      </c>
      <c r="K343" s="203" t="s">
        <v>1363</v>
      </c>
      <c r="L343" s="203"/>
      <c r="M343" s="203" t="s">
        <v>1255</v>
      </c>
      <c r="N343" s="203"/>
    </row>
    <row r="344" s="160" customFormat="1" ht="21" customHeight="1" spans="1:14">
      <c r="A344" s="191"/>
      <c r="B344" s="68" t="s">
        <v>331</v>
      </c>
      <c r="C344" s="191" t="s">
        <v>332</v>
      </c>
      <c r="D344" s="40" t="s">
        <v>41</v>
      </c>
      <c r="E344" s="67">
        <v>143.55</v>
      </c>
      <c r="F344" s="202">
        <v>11.5</v>
      </c>
      <c r="G344" s="194">
        <f t="shared" si="9"/>
        <v>1650.825</v>
      </c>
      <c r="H344" s="203" t="s">
        <v>1095</v>
      </c>
      <c r="I344" s="203" t="s">
        <v>1252</v>
      </c>
      <c r="J344" s="191" t="s">
        <v>1368</v>
      </c>
      <c r="K344" s="203" t="s">
        <v>1364</v>
      </c>
      <c r="L344" s="203"/>
      <c r="M344" s="203" t="s">
        <v>1255</v>
      </c>
      <c r="N344" s="203"/>
    </row>
    <row r="345" s="160" customFormat="1" ht="21" customHeight="1" spans="1:14">
      <c r="A345" s="191"/>
      <c r="B345" s="68" t="s">
        <v>331</v>
      </c>
      <c r="C345" s="191" t="s">
        <v>332</v>
      </c>
      <c r="D345" s="40" t="s">
        <v>41</v>
      </c>
      <c r="E345" s="67">
        <v>143.55</v>
      </c>
      <c r="F345" s="202">
        <v>4.8</v>
      </c>
      <c r="G345" s="194">
        <f t="shared" si="9"/>
        <v>689.04</v>
      </c>
      <c r="H345" s="203" t="s">
        <v>1095</v>
      </c>
      <c r="I345" s="203" t="s">
        <v>1252</v>
      </c>
      <c r="J345" s="191" t="s">
        <v>1368</v>
      </c>
      <c r="K345" s="203" t="s">
        <v>1365</v>
      </c>
      <c r="L345" s="203"/>
      <c r="M345" s="203" t="s">
        <v>1255</v>
      </c>
      <c r="N345" s="203"/>
    </row>
    <row r="346" s="160" customFormat="1" ht="21" customHeight="1" spans="1:14">
      <c r="A346" s="191"/>
      <c r="B346" s="68" t="s">
        <v>331</v>
      </c>
      <c r="C346" s="191" t="s">
        <v>332</v>
      </c>
      <c r="D346" s="40" t="s">
        <v>41</v>
      </c>
      <c r="E346" s="67">
        <v>143.55</v>
      </c>
      <c r="F346" s="202">
        <v>11.5</v>
      </c>
      <c r="G346" s="194">
        <f t="shared" si="9"/>
        <v>1650.825</v>
      </c>
      <c r="H346" s="203" t="s">
        <v>1095</v>
      </c>
      <c r="I346" s="203" t="s">
        <v>1252</v>
      </c>
      <c r="J346" s="191" t="s">
        <v>1368</v>
      </c>
      <c r="K346" s="203" t="s">
        <v>1366</v>
      </c>
      <c r="L346" s="203"/>
      <c r="M346" s="203" t="s">
        <v>1255</v>
      </c>
      <c r="N346" s="203"/>
    </row>
    <row r="347" s="160" customFormat="1" ht="21" customHeight="1" spans="1:14">
      <c r="A347" s="191"/>
      <c r="B347" s="68" t="s">
        <v>331</v>
      </c>
      <c r="C347" s="191" t="s">
        <v>332</v>
      </c>
      <c r="D347" s="40" t="s">
        <v>41</v>
      </c>
      <c r="E347" s="67">
        <v>143.55</v>
      </c>
      <c r="F347" s="202">
        <v>28.8</v>
      </c>
      <c r="G347" s="194">
        <f t="shared" si="9"/>
        <v>4134.24</v>
      </c>
      <c r="H347" s="203" t="s">
        <v>1095</v>
      </c>
      <c r="I347" s="203" t="s">
        <v>1252</v>
      </c>
      <c r="J347" s="191" t="s">
        <v>1368</v>
      </c>
      <c r="K347" s="203" t="s">
        <v>1367</v>
      </c>
      <c r="L347" s="203"/>
      <c r="M347" s="203" t="s">
        <v>1255</v>
      </c>
      <c r="N347" s="203"/>
    </row>
    <row r="348" s="160" customFormat="1" ht="21" customHeight="1" spans="1:14">
      <c r="A348" s="191"/>
      <c r="B348" s="219" t="s">
        <v>1112</v>
      </c>
      <c r="C348" s="220"/>
      <c r="D348" s="196"/>
      <c r="E348" s="197"/>
      <c r="F348" s="190">
        <f>SUM(F340:F347)</f>
        <v>128.5</v>
      </c>
      <c r="G348" s="194"/>
      <c r="H348" s="203"/>
      <c r="I348" s="203"/>
      <c r="J348" s="203"/>
      <c r="K348" s="203"/>
      <c r="L348" s="203"/>
      <c r="M348" s="203"/>
      <c r="N348" s="203"/>
    </row>
    <row r="349" s="160" customFormat="1" ht="21" customHeight="1" spans="1:14">
      <c r="A349" s="191"/>
      <c r="B349" s="189" t="s">
        <v>344</v>
      </c>
      <c r="C349" s="195" t="s">
        <v>343</v>
      </c>
      <c r="D349" s="196"/>
      <c r="E349" s="197"/>
      <c r="F349" s="190"/>
      <c r="G349" s="194"/>
      <c r="H349" s="203"/>
      <c r="I349" s="203"/>
      <c r="J349" s="203"/>
      <c r="K349" s="203"/>
      <c r="L349" s="236"/>
      <c r="M349" s="203"/>
      <c r="N349" s="203"/>
    </row>
    <row r="350" s="160" customFormat="1" ht="21" customHeight="1" spans="1:14">
      <c r="A350" s="191"/>
      <c r="B350" s="203" t="s">
        <v>344</v>
      </c>
      <c r="C350" s="191" t="s">
        <v>323</v>
      </c>
      <c r="D350" s="40" t="s">
        <v>224</v>
      </c>
      <c r="E350" s="67">
        <v>13.83</v>
      </c>
      <c r="F350" s="202">
        <v>280</v>
      </c>
      <c r="G350" s="194">
        <f>F350*E350</f>
        <v>3872.4</v>
      </c>
      <c r="H350" s="203" t="s">
        <v>1095</v>
      </c>
      <c r="I350" s="203" t="s">
        <v>1252</v>
      </c>
      <c r="J350" s="191" t="s">
        <v>343</v>
      </c>
      <c r="K350" s="203" t="s">
        <v>1369</v>
      </c>
      <c r="L350" s="191" t="s">
        <v>323</v>
      </c>
      <c r="M350" s="203" t="s">
        <v>1370</v>
      </c>
      <c r="N350" s="203"/>
    </row>
    <row r="351" s="160" customFormat="1" ht="21" customHeight="1" spans="1:14">
      <c r="A351" s="191"/>
      <c r="B351" s="203" t="s">
        <v>344</v>
      </c>
      <c r="C351" s="191" t="s">
        <v>323</v>
      </c>
      <c r="D351" s="40" t="s">
        <v>224</v>
      </c>
      <c r="E351" s="67">
        <v>13.83</v>
      </c>
      <c r="F351" s="202">
        <v>240</v>
      </c>
      <c r="G351" s="194">
        <f t="shared" ref="G351:G382" si="10">F351*E351</f>
        <v>3319.2</v>
      </c>
      <c r="H351" s="203" t="s">
        <v>1095</v>
      </c>
      <c r="I351" s="203" t="s">
        <v>1252</v>
      </c>
      <c r="J351" s="191" t="s">
        <v>343</v>
      </c>
      <c r="K351" s="203" t="s">
        <v>1347</v>
      </c>
      <c r="L351" s="191" t="s">
        <v>323</v>
      </c>
      <c r="M351" s="203" t="s">
        <v>1370</v>
      </c>
      <c r="N351" s="203"/>
    </row>
    <row r="352" s="160" customFormat="1" ht="21" customHeight="1" spans="1:14">
      <c r="A352" s="191"/>
      <c r="B352" s="203" t="s">
        <v>344</v>
      </c>
      <c r="C352" s="191" t="s">
        <v>323</v>
      </c>
      <c r="D352" s="40" t="s">
        <v>224</v>
      </c>
      <c r="E352" s="67">
        <v>13.83</v>
      </c>
      <c r="F352" s="202">
        <v>240</v>
      </c>
      <c r="G352" s="194">
        <f t="shared" si="10"/>
        <v>3319.2</v>
      </c>
      <c r="H352" s="203" t="s">
        <v>1095</v>
      </c>
      <c r="I352" s="203" t="s">
        <v>1252</v>
      </c>
      <c r="J352" s="191" t="s">
        <v>343</v>
      </c>
      <c r="K352" s="203" t="s">
        <v>1347</v>
      </c>
      <c r="L352" s="191" t="s">
        <v>323</v>
      </c>
      <c r="M352" s="203" t="s">
        <v>1370</v>
      </c>
      <c r="N352" s="203"/>
    </row>
    <row r="353" s="160" customFormat="1" ht="21" customHeight="1" spans="1:14">
      <c r="A353" s="191"/>
      <c r="B353" s="203" t="s">
        <v>344</v>
      </c>
      <c r="C353" s="191" t="s">
        <v>323</v>
      </c>
      <c r="D353" s="40" t="s">
        <v>224</v>
      </c>
      <c r="E353" s="67">
        <v>13.83</v>
      </c>
      <c r="F353" s="202">
        <v>100</v>
      </c>
      <c r="G353" s="194">
        <f t="shared" si="10"/>
        <v>1383</v>
      </c>
      <c r="H353" s="203" t="s">
        <v>1095</v>
      </c>
      <c r="I353" s="203" t="s">
        <v>1252</v>
      </c>
      <c r="J353" s="191" t="s">
        <v>343</v>
      </c>
      <c r="K353" s="203" t="s">
        <v>1371</v>
      </c>
      <c r="L353" s="191" t="s">
        <v>323</v>
      </c>
      <c r="M353" s="203" t="s">
        <v>1370</v>
      </c>
      <c r="N353" s="203"/>
    </row>
    <row r="354" s="160" customFormat="1" ht="21" customHeight="1" spans="1:14">
      <c r="A354" s="191"/>
      <c r="B354" s="203" t="s">
        <v>344</v>
      </c>
      <c r="C354" s="191" t="s">
        <v>323</v>
      </c>
      <c r="D354" s="40" t="s">
        <v>224</v>
      </c>
      <c r="E354" s="67">
        <v>13.83</v>
      </c>
      <c r="F354" s="202">
        <v>120</v>
      </c>
      <c r="G354" s="194">
        <f t="shared" si="10"/>
        <v>1659.6</v>
      </c>
      <c r="H354" s="203" t="s">
        <v>1095</v>
      </c>
      <c r="I354" s="203" t="s">
        <v>1252</v>
      </c>
      <c r="J354" s="191" t="s">
        <v>343</v>
      </c>
      <c r="K354" s="203" t="s">
        <v>1372</v>
      </c>
      <c r="L354" s="191" t="s">
        <v>323</v>
      </c>
      <c r="M354" s="203" t="s">
        <v>1370</v>
      </c>
      <c r="N354" s="203"/>
    </row>
    <row r="355" s="160" customFormat="1" ht="21" customHeight="1" spans="1:14">
      <c r="A355" s="191"/>
      <c r="B355" s="203" t="s">
        <v>344</v>
      </c>
      <c r="C355" s="191" t="s">
        <v>323</v>
      </c>
      <c r="D355" s="40" t="s">
        <v>224</v>
      </c>
      <c r="E355" s="67">
        <v>13.83</v>
      </c>
      <c r="F355" s="202">
        <v>80</v>
      </c>
      <c r="G355" s="194">
        <f t="shared" si="10"/>
        <v>1106.4</v>
      </c>
      <c r="H355" s="203" t="s">
        <v>1095</v>
      </c>
      <c r="I355" s="203" t="s">
        <v>1252</v>
      </c>
      <c r="J355" s="191" t="s">
        <v>343</v>
      </c>
      <c r="K355" s="203" t="s">
        <v>1348</v>
      </c>
      <c r="L355" s="191" t="s">
        <v>323</v>
      </c>
      <c r="M355" s="203" t="s">
        <v>1370</v>
      </c>
      <c r="N355" s="203"/>
    </row>
    <row r="356" s="160" customFormat="1" ht="21" customHeight="1" spans="1:14">
      <c r="A356" s="191"/>
      <c r="B356" s="203" t="s">
        <v>344</v>
      </c>
      <c r="C356" s="191" t="s">
        <v>323</v>
      </c>
      <c r="D356" s="40" t="s">
        <v>224</v>
      </c>
      <c r="E356" s="67">
        <v>13.83</v>
      </c>
      <c r="F356" s="202">
        <v>420</v>
      </c>
      <c r="G356" s="194">
        <f t="shared" si="10"/>
        <v>5808.6</v>
      </c>
      <c r="H356" s="203" t="s">
        <v>1095</v>
      </c>
      <c r="I356" s="203" t="s">
        <v>1252</v>
      </c>
      <c r="J356" s="191" t="s">
        <v>343</v>
      </c>
      <c r="K356" s="203" t="s">
        <v>1373</v>
      </c>
      <c r="L356" s="191" t="s">
        <v>323</v>
      </c>
      <c r="M356" s="203" t="s">
        <v>1370</v>
      </c>
      <c r="N356" s="203"/>
    </row>
    <row r="357" s="160" customFormat="1" ht="21" customHeight="1" spans="1:14">
      <c r="A357" s="191"/>
      <c r="B357" s="203" t="s">
        <v>344</v>
      </c>
      <c r="C357" s="191" t="s">
        <v>323</v>
      </c>
      <c r="D357" s="40" t="s">
        <v>224</v>
      </c>
      <c r="E357" s="67">
        <v>13.83</v>
      </c>
      <c r="F357" s="202">
        <v>280</v>
      </c>
      <c r="G357" s="194">
        <f t="shared" si="10"/>
        <v>3872.4</v>
      </c>
      <c r="H357" s="203" t="s">
        <v>1095</v>
      </c>
      <c r="I357" s="203" t="s">
        <v>1252</v>
      </c>
      <c r="J357" s="191" t="s">
        <v>343</v>
      </c>
      <c r="K357" s="203" t="s">
        <v>1349</v>
      </c>
      <c r="L357" s="191" t="s">
        <v>323</v>
      </c>
      <c r="M357" s="203" t="s">
        <v>1370</v>
      </c>
      <c r="N357" s="203"/>
    </row>
    <row r="358" s="160" customFormat="1" ht="21" customHeight="1" spans="1:14">
      <c r="A358" s="191"/>
      <c r="B358" s="203" t="s">
        <v>344</v>
      </c>
      <c r="C358" s="191" t="s">
        <v>323</v>
      </c>
      <c r="D358" s="40" t="s">
        <v>224</v>
      </c>
      <c r="E358" s="67">
        <v>13.83</v>
      </c>
      <c r="F358" s="202">
        <v>580</v>
      </c>
      <c r="G358" s="194">
        <f t="shared" si="10"/>
        <v>8021.4</v>
      </c>
      <c r="H358" s="203" t="s">
        <v>1095</v>
      </c>
      <c r="I358" s="203" t="s">
        <v>1252</v>
      </c>
      <c r="J358" s="191" t="s">
        <v>343</v>
      </c>
      <c r="K358" s="203" t="s">
        <v>1374</v>
      </c>
      <c r="L358" s="191" t="s">
        <v>323</v>
      </c>
      <c r="M358" s="203" t="s">
        <v>1370</v>
      </c>
      <c r="N358" s="203"/>
    </row>
    <row r="359" s="160" customFormat="1" ht="21" customHeight="1" spans="1:14">
      <c r="A359" s="191"/>
      <c r="B359" s="203" t="s">
        <v>344</v>
      </c>
      <c r="C359" s="191" t="s">
        <v>323</v>
      </c>
      <c r="D359" s="40" t="s">
        <v>224</v>
      </c>
      <c r="E359" s="67">
        <v>13.83</v>
      </c>
      <c r="F359" s="202">
        <v>240</v>
      </c>
      <c r="G359" s="194">
        <f t="shared" si="10"/>
        <v>3319.2</v>
      </c>
      <c r="H359" s="203" t="s">
        <v>1095</v>
      </c>
      <c r="I359" s="203" t="s">
        <v>1252</v>
      </c>
      <c r="J359" s="191" t="s">
        <v>343</v>
      </c>
      <c r="K359" s="203" t="s">
        <v>1375</v>
      </c>
      <c r="L359" s="191" t="s">
        <v>323</v>
      </c>
      <c r="M359" s="203" t="s">
        <v>1370</v>
      </c>
      <c r="N359" s="203"/>
    </row>
    <row r="360" s="160" customFormat="1" ht="21" customHeight="1" spans="1:14">
      <c r="A360" s="191"/>
      <c r="B360" s="203" t="s">
        <v>344</v>
      </c>
      <c r="C360" s="191" t="s">
        <v>323</v>
      </c>
      <c r="D360" s="40" t="s">
        <v>224</v>
      </c>
      <c r="E360" s="67">
        <v>13.83</v>
      </c>
      <c r="F360" s="202">
        <v>400</v>
      </c>
      <c r="G360" s="194">
        <f t="shared" si="10"/>
        <v>5532</v>
      </c>
      <c r="H360" s="203" t="s">
        <v>1095</v>
      </c>
      <c r="I360" s="203" t="s">
        <v>1252</v>
      </c>
      <c r="J360" s="191" t="s">
        <v>343</v>
      </c>
      <c r="K360" s="203" t="s">
        <v>1376</v>
      </c>
      <c r="L360" s="191" t="s">
        <v>323</v>
      </c>
      <c r="M360" s="203" t="s">
        <v>1370</v>
      </c>
      <c r="N360" s="203"/>
    </row>
    <row r="361" s="160" customFormat="1" ht="21" customHeight="1" spans="1:14">
      <c r="A361" s="191"/>
      <c r="B361" s="203" t="s">
        <v>344</v>
      </c>
      <c r="C361" s="191" t="s">
        <v>323</v>
      </c>
      <c r="D361" s="40" t="s">
        <v>224</v>
      </c>
      <c r="E361" s="67">
        <v>13.83</v>
      </c>
      <c r="F361" s="202">
        <v>264</v>
      </c>
      <c r="G361" s="194">
        <f t="shared" si="10"/>
        <v>3651.12</v>
      </c>
      <c r="H361" s="203" t="s">
        <v>1095</v>
      </c>
      <c r="I361" s="203" t="s">
        <v>1252</v>
      </c>
      <c r="J361" s="191" t="s">
        <v>343</v>
      </c>
      <c r="K361" s="203" t="s">
        <v>1377</v>
      </c>
      <c r="L361" s="191" t="s">
        <v>323</v>
      </c>
      <c r="M361" s="203" t="s">
        <v>1370</v>
      </c>
      <c r="N361" s="203"/>
    </row>
    <row r="362" s="160" customFormat="1" ht="21" customHeight="1" spans="1:14">
      <c r="A362" s="191"/>
      <c r="B362" s="203" t="s">
        <v>344</v>
      </c>
      <c r="C362" s="191" t="s">
        <v>323</v>
      </c>
      <c r="D362" s="40" t="s">
        <v>224</v>
      </c>
      <c r="E362" s="67">
        <v>13.83</v>
      </c>
      <c r="F362" s="202">
        <v>120</v>
      </c>
      <c r="G362" s="194">
        <f t="shared" si="10"/>
        <v>1659.6</v>
      </c>
      <c r="H362" s="203" t="s">
        <v>1095</v>
      </c>
      <c r="I362" s="203" t="s">
        <v>1252</v>
      </c>
      <c r="J362" s="191" t="s">
        <v>343</v>
      </c>
      <c r="K362" s="203" t="s">
        <v>1378</v>
      </c>
      <c r="L362" s="191" t="s">
        <v>323</v>
      </c>
      <c r="M362" s="203" t="s">
        <v>1370</v>
      </c>
      <c r="N362" s="203"/>
    </row>
    <row r="363" s="160" customFormat="1" ht="21" customHeight="1" spans="1:14">
      <c r="A363" s="191"/>
      <c r="B363" s="203" t="s">
        <v>344</v>
      </c>
      <c r="C363" s="191" t="s">
        <v>323</v>
      </c>
      <c r="D363" s="40" t="s">
        <v>224</v>
      </c>
      <c r="E363" s="67">
        <v>13.83</v>
      </c>
      <c r="F363" s="202">
        <v>160</v>
      </c>
      <c r="G363" s="194">
        <f t="shared" si="10"/>
        <v>2212.8</v>
      </c>
      <c r="H363" s="203" t="s">
        <v>1095</v>
      </c>
      <c r="I363" s="203" t="s">
        <v>1252</v>
      </c>
      <c r="J363" s="191" t="s">
        <v>343</v>
      </c>
      <c r="K363" s="203" t="s">
        <v>1379</v>
      </c>
      <c r="L363" s="191" t="s">
        <v>323</v>
      </c>
      <c r="M363" s="203" t="s">
        <v>1370</v>
      </c>
      <c r="N363" s="203"/>
    </row>
    <row r="364" s="160" customFormat="1" ht="21" customHeight="1" spans="1:14">
      <c r="A364" s="191"/>
      <c r="B364" s="203" t="s">
        <v>344</v>
      </c>
      <c r="C364" s="191" t="s">
        <v>323</v>
      </c>
      <c r="D364" s="40" t="s">
        <v>224</v>
      </c>
      <c r="E364" s="67">
        <v>13.83</v>
      </c>
      <c r="F364" s="202">
        <v>600</v>
      </c>
      <c r="G364" s="194">
        <f t="shared" si="10"/>
        <v>8298</v>
      </c>
      <c r="H364" s="203" t="s">
        <v>1095</v>
      </c>
      <c r="I364" s="203" t="s">
        <v>1252</v>
      </c>
      <c r="J364" s="191" t="s">
        <v>343</v>
      </c>
      <c r="K364" s="203" t="s">
        <v>1380</v>
      </c>
      <c r="L364" s="191" t="s">
        <v>323</v>
      </c>
      <c r="M364" s="203" t="s">
        <v>1370</v>
      </c>
      <c r="N364" s="203"/>
    </row>
    <row r="365" s="160" customFormat="1" ht="21" customHeight="1" spans="1:14">
      <c r="A365" s="191"/>
      <c r="B365" s="203" t="s">
        <v>344</v>
      </c>
      <c r="C365" s="191" t="s">
        <v>323</v>
      </c>
      <c r="D365" s="40" t="s">
        <v>224</v>
      </c>
      <c r="E365" s="67">
        <v>13.83</v>
      </c>
      <c r="F365" s="202">
        <v>240</v>
      </c>
      <c r="G365" s="194">
        <f t="shared" si="10"/>
        <v>3319.2</v>
      </c>
      <c r="H365" s="203" t="s">
        <v>1095</v>
      </c>
      <c r="I365" s="203" t="s">
        <v>1252</v>
      </c>
      <c r="J365" s="191" t="s">
        <v>343</v>
      </c>
      <c r="K365" s="203" t="s">
        <v>1381</v>
      </c>
      <c r="L365" s="191" t="s">
        <v>323</v>
      </c>
      <c r="M365" s="203" t="s">
        <v>1370</v>
      </c>
      <c r="N365" s="203"/>
    </row>
    <row r="366" s="160" customFormat="1" ht="21" customHeight="1" spans="1:14">
      <c r="A366" s="191"/>
      <c r="B366" s="203" t="s">
        <v>344</v>
      </c>
      <c r="C366" s="191" t="s">
        <v>323</v>
      </c>
      <c r="D366" s="40" t="s">
        <v>224</v>
      </c>
      <c r="E366" s="67">
        <v>13.83</v>
      </c>
      <c r="F366" s="202">
        <v>160</v>
      </c>
      <c r="G366" s="194">
        <f t="shared" si="10"/>
        <v>2212.8</v>
      </c>
      <c r="H366" s="203" t="s">
        <v>1095</v>
      </c>
      <c r="I366" s="203" t="s">
        <v>1252</v>
      </c>
      <c r="J366" s="191" t="s">
        <v>343</v>
      </c>
      <c r="K366" s="203" t="s">
        <v>1382</v>
      </c>
      <c r="L366" s="191" t="s">
        <v>323</v>
      </c>
      <c r="M366" s="203" t="s">
        <v>1370</v>
      </c>
      <c r="N366" s="203"/>
    </row>
    <row r="367" s="160" customFormat="1" ht="21" customHeight="1" spans="1:14">
      <c r="A367" s="191"/>
      <c r="B367" s="203" t="s">
        <v>344</v>
      </c>
      <c r="C367" s="191" t="s">
        <v>323</v>
      </c>
      <c r="D367" s="40" t="s">
        <v>224</v>
      </c>
      <c r="E367" s="67">
        <v>13.83</v>
      </c>
      <c r="F367" s="202">
        <v>104</v>
      </c>
      <c r="G367" s="194">
        <f t="shared" si="10"/>
        <v>1438.32</v>
      </c>
      <c r="H367" s="203" t="s">
        <v>1095</v>
      </c>
      <c r="I367" s="203" t="s">
        <v>1252</v>
      </c>
      <c r="J367" s="191" t="s">
        <v>343</v>
      </c>
      <c r="K367" s="203" t="s">
        <v>1383</v>
      </c>
      <c r="L367" s="191" t="s">
        <v>323</v>
      </c>
      <c r="M367" s="203" t="s">
        <v>1370</v>
      </c>
      <c r="N367" s="203"/>
    </row>
    <row r="368" s="160" customFormat="1" ht="21" customHeight="1" spans="1:14">
      <c r="A368" s="191"/>
      <c r="B368" s="203" t="s">
        <v>344</v>
      </c>
      <c r="C368" s="191" t="s">
        <v>323</v>
      </c>
      <c r="D368" s="40" t="s">
        <v>224</v>
      </c>
      <c r="E368" s="67">
        <v>13.83</v>
      </c>
      <c r="F368" s="202">
        <v>280</v>
      </c>
      <c r="G368" s="194">
        <f t="shared" si="10"/>
        <v>3872.4</v>
      </c>
      <c r="H368" s="203" t="s">
        <v>1095</v>
      </c>
      <c r="I368" s="203" t="s">
        <v>1252</v>
      </c>
      <c r="J368" s="191" t="s">
        <v>343</v>
      </c>
      <c r="K368" s="203" t="s">
        <v>1384</v>
      </c>
      <c r="L368" s="191" t="s">
        <v>323</v>
      </c>
      <c r="M368" s="203" t="s">
        <v>1370</v>
      </c>
      <c r="N368" s="203"/>
    </row>
    <row r="369" s="160" customFormat="1" ht="21" customHeight="1" spans="1:14">
      <c r="A369" s="191"/>
      <c r="B369" s="203" t="s">
        <v>344</v>
      </c>
      <c r="C369" s="191" t="s">
        <v>323</v>
      </c>
      <c r="D369" s="40" t="s">
        <v>224</v>
      </c>
      <c r="E369" s="67">
        <v>13.83</v>
      </c>
      <c r="F369" s="202">
        <v>660</v>
      </c>
      <c r="G369" s="194">
        <f t="shared" si="10"/>
        <v>9127.8</v>
      </c>
      <c r="H369" s="203" t="s">
        <v>1095</v>
      </c>
      <c r="I369" s="203" t="s">
        <v>1252</v>
      </c>
      <c r="J369" s="191" t="s">
        <v>343</v>
      </c>
      <c r="K369" s="203" t="s">
        <v>1385</v>
      </c>
      <c r="L369" s="191" t="s">
        <v>323</v>
      </c>
      <c r="M369" s="203" t="s">
        <v>1370</v>
      </c>
      <c r="N369" s="203"/>
    </row>
    <row r="370" s="160" customFormat="1" ht="21" customHeight="1" spans="1:14">
      <c r="A370" s="191"/>
      <c r="B370" s="203" t="s">
        <v>344</v>
      </c>
      <c r="C370" s="191" t="s">
        <v>323</v>
      </c>
      <c r="D370" s="40" t="s">
        <v>224</v>
      </c>
      <c r="E370" s="67">
        <v>13.83</v>
      </c>
      <c r="F370" s="202">
        <v>160</v>
      </c>
      <c r="G370" s="194">
        <f t="shared" si="10"/>
        <v>2212.8</v>
      </c>
      <c r="H370" s="203" t="s">
        <v>1095</v>
      </c>
      <c r="I370" s="203" t="s">
        <v>1252</v>
      </c>
      <c r="J370" s="191" t="s">
        <v>343</v>
      </c>
      <c r="K370" s="203" t="s">
        <v>1386</v>
      </c>
      <c r="L370" s="191" t="s">
        <v>323</v>
      </c>
      <c r="M370" s="203" t="s">
        <v>1370</v>
      </c>
      <c r="N370" s="203"/>
    </row>
    <row r="371" s="160" customFormat="1" ht="21" customHeight="1" spans="1:14">
      <c r="A371" s="191"/>
      <c r="B371" s="203" t="s">
        <v>344</v>
      </c>
      <c r="C371" s="191" t="s">
        <v>323</v>
      </c>
      <c r="D371" s="40" t="s">
        <v>224</v>
      </c>
      <c r="E371" s="67">
        <v>13.83</v>
      </c>
      <c r="F371" s="202">
        <v>240</v>
      </c>
      <c r="G371" s="194">
        <f t="shared" si="10"/>
        <v>3319.2</v>
      </c>
      <c r="H371" s="203" t="s">
        <v>1095</v>
      </c>
      <c r="I371" s="203" t="s">
        <v>1252</v>
      </c>
      <c r="J371" s="191" t="s">
        <v>343</v>
      </c>
      <c r="K371" s="203" t="s">
        <v>1387</v>
      </c>
      <c r="L371" s="191" t="s">
        <v>323</v>
      </c>
      <c r="M371" s="203" t="s">
        <v>1370</v>
      </c>
      <c r="N371" s="203"/>
    </row>
    <row r="372" s="160" customFormat="1" ht="21" customHeight="1" spans="1:14">
      <c r="A372" s="191"/>
      <c r="B372" s="203" t="s">
        <v>344</v>
      </c>
      <c r="C372" s="191" t="s">
        <v>323</v>
      </c>
      <c r="D372" s="40" t="s">
        <v>224</v>
      </c>
      <c r="E372" s="67">
        <v>13.83</v>
      </c>
      <c r="F372" s="202">
        <v>140</v>
      </c>
      <c r="G372" s="194">
        <f t="shared" si="10"/>
        <v>1936.2</v>
      </c>
      <c r="H372" s="203" t="s">
        <v>1095</v>
      </c>
      <c r="I372" s="203" t="s">
        <v>1252</v>
      </c>
      <c r="J372" s="191" t="s">
        <v>343</v>
      </c>
      <c r="K372" s="203" t="s">
        <v>1388</v>
      </c>
      <c r="L372" s="191" t="s">
        <v>323</v>
      </c>
      <c r="M372" s="203" t="s">
        <v>1370</v>
      </c>
      <c r="N372" s="203"/>
    </row>
    <row r="373" s="160" customFormat="1" ht="21" customHeight="1" spans="1:14">
      <c r="A373" s="191"/>
      <c r="B373" s="203" t="s">
        <v>344</v>
      </c>
      <c r="C373" s="191" t="s">
        <v>323</v>
      </c>
      <c r="D373" s="40" t="s">
        <v>224</v>
      </c>
      <c r="E373" s="67">
        <v>13.83</v>
      </c>
      <c r="F373" s="202">
        <v>180</v>
      </c>
      <c r="G373" s="194">
        <f t="shared" si="10"/>
        <v>2489.4</v>
      </c>
      <c r="H373" s="203" t="s">
        <v>1095</v>
      </c>
      <c r="I373" s="203" t="s">
        <v>1252</v>
      </c>
      <c r="J373" s="191" t="s">
        <v>343</v>
      </c>
      <c r="K373" s="203" t="s">
        <v>1389</v>
      </c>
      <c r="L373" s="191" t="s">
        <v>323</v>
      </c>
      <c r="M373" s="203" t="s">
        <v>1370</v>
      </c>
      <c r="N373" s="203"/>
    </row>
    <row r="374" s="160" customFormat="1" ht="21" customHeight="1" spans="1:14">
      <c r="A374" s="191"/>
      <c r="B374" s="203" t="s">
        <v>344</v>
      </c>
      <c r="C374" s="191" t="s">
        <v>323</v>
      </c>
      <c r="D374" s="40" t="s">
        <v>224</v>
      </c>
      <c r="E374" s="67">
        <v>13.83</v>
      </c>
      <c r="F374" s="202">
        <v>160</v>
      </c>
      <c r="G374" s="194">
        <f t="shared" si="10"/>
        <v>2212.8</v>
      </c>
      <c r="H374" s="203" t="s">
        <v>1095</v>
      </c>
      <c r="I374" s="203" t="s">
        <v>1252</v>
      </c>
      <c r="J374" s="191" t="s">
        <v>343</v>
      </c>
      <c r="K374" s="203" t="s">
        <v>1390</v>
      </c>
      <c r="L374" s="191" t="s">
        <v>323</v>
      </c>
      <c r="M374" s="203" t="s">
        <v>1370</v>
      </c>
      <c r="N374" s="203"/>
    </row>
    <row r="375" s="160" customFormat="1" ht="21" customHeight="1" spans="1:14">
      <c r="A375" s="191"/>
      <c r="B375" s="203" t="s">
        <v>344</v>
      </c>
      <c r="C375" s="191" t="s">
        <v>323</v>
      </c>
      <c r="D375" s="40" t="s">
        <v>224</v>
      </c>
      <c r="E375" s="67">
        <v>13.83</v>
      </c>
      <c r="F375" s="202">
        <v>500</v>
      </c>
      <c r="G375" s="194">
        <f t="shared" si="10"/>
        <v>6915</v>
      </c>
      <c r="H375" s="203" t="s">
        <v>1095</v>
      </c>
      <c r="I375" s="203" t="s">
        <v>1252</v>
      </c>
      <c r="J375" s="191" t="s">
        <v>343</v>
      </c>
      <c r="K375" s="203" t="s">
        <v>1391</v>
      </c>
      <c r="L375" s="191" t="s">
        <v>323</v>
      </c>
      <c r="M375" s="203" t="s">
        <v>1370</v>
      </c>
      <c r="N375" s="203"/>
    </row>
    <row r="376" s="160" customFormat="1" ht="21" customHeight="1" spans="1:14">
      <c r="A376" s="191"/>
      <c r="B376" s="203" t="s">
        <v>344</v>
      </c>
      <c r="C376" s="191" t="s">
        <v>323</v>
      </c>
      <c r="D376" s="40" t="s">
        <v>224</v>
      </c>
      <c r="E376" s="67">
        <v>13.83</v>
      </c>
      <c r="F376" s="202">
        <v>100</v>
      </c>
      <c r="G376" s="194">
        <f t="shared" si="10"/>
        <v>1383</v>
      </c>
      <c r="H376" s="203" t="s">
        <v>1095</v>
      </c>
      <c r="I376" s="203" t="s">
        <v>1252</v>
      </c>
      <c r="J376" s="191" t="s">
        <v>343</v>
      </c>
      <c r="K376" s="203" t="s">
        <v>1392</v>
      </c>
      <c r="L376" s="191" t="s">
        <v>323</v>
      </c>
      <c r="M376" s="203" t="s">
        <v>1370</v>
      </c>
      <c r="N376" s="203"/>
    </row>
    <row r="377" s="160" customFormat="1" ht="21" customHeight="1" spans="1:14">
      <c r="A377" s="191"/>
      <c r="B377" s="203" t="s">
        <v>344</v>
      </c>
      <c r="C377" s="191" t="s">
        <v>323</v>
      </c>
      <c r="D377" s="40" t="s">
        <v>224</v>
      </c>
      <c r="E377" s="67">
        <v>13.83</v>
      </c>
      <c r="F377" s="202">
        <v>623</v>
      </c>
      <c r="G377" s="194">
        <f t="shared" si="10"/>
        <v>8616.09</v>
      </c>
      <c r="H377" s="203" t="s">
        <v>1095</v>
      </c>
      <c r="I377" s="203" t="s">
        <v>1252</v>
      </c>
      <c r="J377" s="191" t="s">
        <v>343</v>
      </c>
      <c r="K377" s="203" t="s">
        <v>1393</v>
      </c>
      <c r="L377" s="191" t="s">
        <v>323</v>
      </c>
      <c r="M377" s="203" t="s">
        <v>1370</v>
      </c>
      <c r="N377" s="203"/>
    </row>
    <row r="378" s="160" customFormat="1" ht="21" customHeight="1" spans="1:14">
      <c r="A378" s="191"/>
      <c r="B378" s="203" t="s">
        <v>344</v>
      </c>
      <c r="C378" s="191" t="s">
        <v>323</v>
      </c>
      <c r="D378" s="40" t="s">
        <v>224</v>
      </c>
      <c r="E378" s="67">
        <v>13.83</v>
      </c>
      <c r="F378" s="202">
        <v>100</v>
      </c>
      <c r="G378" s="194">
        <f t="shared" si="10"/>
        <v>1383</v>
      </c>
      <c r="H378" s="203" t="s">
        <v>1095</v>
      </c>
      <c r="I378" s="203" t="s">
        <v>1252</v>
      </c>
      <c r="J378" s="191" t="s">
        <v>343</v>
      </c>
      <c r="K378" s="203" t="s">
        <v>1394</v>
      </c>
      <c r="L378" s="191" t="s">
        <v>323</v>
      </c>
      <c r="M378" s="203" t="s">
        <v>1370</v>
      </c>
      <c r="N378" s="203"/>
    </row>
    <row r="379" s="160" customFormat="1" ht="21" customHeight="1" spans="1:14">
      <c r="A379" s="191"/>
      <c r="B379" s="203" t="s">
        <v>344</v>
      </c>
      <c r="C379" s="191" t="s">
        <v>323</v>
      </c>
      <c r="D379" s="40" t="s">
        <v>224</v>
      </c>
      <c r="E379" s="67">
        <v>13.83</v>
      </c>
      <c r="F379" s="202">
        <v>200</v>
      </c>
      <c r="G379" s="194">
        <f t="shared" si="10"/>
        <v>2766</v>
      </c>
      <c r="H379" s="203" t="s">
        <v>1095</v>
      </c>
      <c r="I379" s="203" t="s">
        <v>1252</v>
      </c>
      <c r="J379" s="191" t="s">
        <v>343</v>
      </c>
      <c r="K379" s="203" t="s">
        <v>1395</v>
      </c>
      <c r="L379" s="191" t="s">
        <v>323</v>
      </c>
      <c r="M379" s="203" t="s">
        <v>1370</v>
      </c>
      <c r="N379" s="203"/>
    </row>
    <row r="380" s="160" customFormat="1" ht="21" customHeight="1" spans="1:14">
      <c r="A380" s="191"/>
      <c r="B380" s="203" t="s">
        <v>344</v>
      </c>
      <c r="C380" s="191" t="s">
        <v>323</v>
      </c>
      <c r="D380" s="40" t="s">
        <v>224</v>
      </c>
      <c r="E380" s="67">
        <v>13.83</v>
      </c>
      <c r="F380" s="202">
        <v>220</v>
      </c>
      <c r="G380" s="194">
        <f t="shared" si="10"/>
        <v>3042.6</v>
      </c>
      <c r="H380" s="203" t="s">
        <v>1095</v>
      </c>
      <c r="I380" s="203" t="s">
        <v>1252</v>
      </c>
      <c r="J380" s="191" t="s">
        <v>343</v>
      </c>
      <c r="K380" s="203" t="s">
        <v>1396</v>
      </c>
      <c r="L380" s="191" t="s">
        <v>323</v>
      </c>
      <c r="M380" s="203" t="s">
        <v>1370</v>
      </c>
      <c r="N380" s="203"/>
    </row>
    <row r="381" s="160" customFormat="1" ht="21" customHeight="1" spans="1:14">
      <c r="A381" s="191"/>
      <c r="B381" s="203" t="s">
        <v>344</v>
      </c>
      <c r="C381" s="191" t="s">
        <v>323</v>
      </c>
      <c r="D381" s="40" t="s">
        <v>224</v>
      </c>
      <c r="E381" s="67">
        <v>13.83</v>
      </c>
      <c r="F381" s="202">
        <v>520</v>
      </c>
      <c r="G381" s="194">
        <f t="shared" si="10"/>
        <v>7191.6</v>
      </c>
      <c r="H381" s="203" t="s">
        <v>1095</v>
      </c>
      <c r="I381" s="203" t="s">
        <v>1252</v>
      </c>
      <c r="J381" s="191" t="s">
        <v>343</v>
      </c>
      <c r="K381" s="203" t="s">
        <v>1397</v>
      </c>
      <c r="L381" s="191" t="s">
        <v>323</v>
      </c>
      <c r="M381" s="203" t="s">
        <v>1370</v>
      </c>
      <c r="N381" s="203"/>
    </row>
    <row r="382" s="160" customFormat="1" ht="21" customHeight="1" spans="1:14">
      <c r="A382" s="191"/>
      <c r="B382" s="203" t="s">
        <v>344</v>
      </c>
      <c r="C382" s="191" t="s">
        <v>323</v>
      </c>
      <c r="D382" s="40" t="s">
        <v>224</v>
      </c>
      <c r="E382" s="67">
        <v>13.83</v>
      </c>
      <c r="F382" s="202">
        <v>320</v>
      </c>
      <c r="G382" s="194">
        <f t="shared" si="10"/>
        <v>4425.6</v>
      </c>
      <c r="H382" s="203" t="s">
        <v>1095</v>
      </c>
      <c r="I382" s="203" t="s">
        <v>1252</v>
      </c>
      <c r="J382" s="191" t="s">
        <v>343</v>
      </c>
      <c r="K382" s="203" t="s">
        <v>1398</v>
      </c>
      <c r="L382" s="191" t="s">
        <v>323</v>
      </c>
      <c r="M382" s="203" t="s">
        <v>1370</v>
      </c>
      <c r="N382" s="203"/>
    </row>
    <row r="383" s="160" customFormat="1" ht="21" customHeight="1" spans="1:14">
      <c r="A383" s="191"/>
      <c r="B383" s="203" t="s">
        <v>344</v>
      </c>
      <c r="C383" s="191" t="s">
        <v>323</v>
      </c>
      <c r="D383" s="40" t="s">
        <v>224</v>
      </c>
      <c r="E383" s="67">
        <v>13.83</v>
      </c>
      <c r="F383" s="202">
        <v>200</v>
      </c>
      <c r="G383" s="194">
        <f t="shared" ref="G383:G408" si="11">F383*E383</f>
        <v>2766</v>
      </c>
      <c r="H383" s="203" t="s">
        <v>1095</v>
      </c>
      <c r="I383" s="203" t="s">
        <v>1252</v>
      </c>
      <c r="J383" s="191" t="s">
        <v>343</v>
      </c>
      <c r="K383" s="203" t="s">
        <v>1399</v>
      </c>
      <c r="L383" s="191" t="s">
        <v>323</v>
      </c>
      <c r="M383" s="203" t="s">
        <v>1370</v>
      </c>
      <c r="N383" s="203"/>
    </row>
    <row r="384" s="160" customFormat="1" ht="21" customHeight="1" spans="1:14">
      <c r="A384" s="191"/>
      <c r="B384" s="203" t="s">
        <v>344</v>
      </c>
      <c r="C384" s="191" t="s">
        <v>323</v>
      </c>
      <c r="D384" s="40" t="s">
        <v>224</v>
      </c>
      <c r="E384" s="67">
        <v>13.83</v>
      </c>
      <c r="F384" s="202">
        <v>180</v>
      </c>
      <c r="G384" s="194">
        <f t="shared" si="11"/>
        <v>2489.4</v>
      </c>
      <c r="H384" s="203" t="s">
        <v>1095</v>
      </c>
      <c r="I384" s="203" t="s">
        <v>1252</v>
      </c>
      <c r="J384" s="191" t="s">
        <v>343</v>
      </c>
      <c r="K384" s="203" t="s">
        <v>1400</v>
      </c>
      <c r="L384" s="191" t="s">
        <v>323</v>
      </c>
      <c r="M384" s="203" t="s">
        <v>1370</v>
      </c>
      <c r="N384" s="203"/>
    </row>
    <row r="385" s="160" customFormat="1" ht="21" customHeight="1" spans="1:14">
      <c r="A385" s="191"/>
      <c r="B385" s="203" t="s">
        <v>344</v>
      </c>
      <c r="C385" s="191" t="s">
        <v>323</v>
      </c>
      <c r="D385" s="40" t="s">
        <v>224</v>
      </c>
      <c r="E385" s="67">
        <v>13.83</v>
      </c>
      <c r="F385" s="202">
        <v>140</v>
      </c>
      <c r="G385" s="194">
        <f t="shared" si="11"/>
        <v>1936.2</v>
      </c>
      <c r="H385" s="203" t="s">
        <v>1095</v>
      </c>
      <c r="I385" s="203" t="s">
        <v>1252</v>
      </c>
      <c r="J385" s="191" t="s">
        <v>343</v>
      </c>
      <c r="K385" s="203" t="s">
        <v>1401</v>
      </c>
      <c r="L385" s="191" t="s">
        <v>323</v>
      </c>
      <c r="M385" s="203" t="s">
        <v>1370</v>
      </c>
      <c r="N385" s="203"/>
    </row>
    <row r="386" s="160" customFormat="1" ht="21" customHeight="1" spans="1:14">
      <c r="A386" s="191"/>
      <c r="B386" s="203" t="s">
        <v>344</v>
      </c>
      <c r="C386" s="191" t="s">
        <v>323</v>
      </c>
      <c r="D386" s="40" t="s">
        <v>224</v>
      </c>
      <c r="E386" s="67">
        <v>13.83</v>
      </c>
      <c r="F386" s="202">
        <v>160</v>
      </c>
      <c r="G386" s="194">
        <f t="shared" si="11"/>
        <v>2212.8</v>
      </c>
      <c r="H386" s="203" t="s">
        <v>1095</v>
      </c>
      <c r="I386" s="203" t="s">
        <v>1252</v>
      </c>
      <c r="J386" s="191" t="s">
        <v>343</v>
      </c>
      <c r="K386" s="203" t="s">
        <v>1402</v>
      </c>
      <c r="L386" s="191" t="s">
        <v>323</v>
      </c>
      <c r="M386" s="203" t="s">
        <v>1370</v>
      </c>
      <c r="N386" s="203"/>
    </row>
    <row r="387" s="160" customFormat="1" ht="21" customHeight="1" spans="1:14">
      <c r="A387" s="191"/>
      <c r="B387" s="203" t="s">
        <v>344</v>
      </c>
      <c r="C387" s="191" t="s">
        <v>323</v>
      </c>
      <c r="D387" s="40" t="s">
        <v>224</v>
      </c>
      <c r="E387" s="67">
        <v>13.83</v>
      </c>
      <c r="F387" s="202">
        <v>420</v>
      </c>
      <c r="G387" s="194">
        <f t="shared" si="11"/>
        <v>5808.6</v>
      </c>
      <c r="H387" s="203" t="s">
        <v>1095</v>
      </c>
      <c r="I387" s="203" t="s">
        <v>1252</v>
      </c>
      <c r="J387" s="191" t="s">
        <v>343</v>
      </c>
      <c r="K387" s="203" t="s">
        <v>1403</v>
      </c>
      <c r="L387" s="191" t="s">
        <v>323</v>
      </c>
      <c r="M387" s="203" t="s">
        <v>1370</v>
      </c>
      <c r="N387" s="203"/>
    </row>
    <row r="388" s="160" customFormat="1" ht="21" customHeight="1" spans="1:14">
      <c r="A388" s="191"/>
      <c r="B388" s="203" t="s">
        <v>344</v>
      </c>
      <c r="C388" s="191" t="s">
        <v>323</v>
      </c>
      <c r="D388" s="40" t="s">
        <v>224</v>
      </c>
      <c r="E388" s="67">
        <v>13.83</v>
      </c>
      <c r="F388" s="202">
        <v>240</v>
      </c>
      <c r="G388" s="194">
        <f t="shared" si="11"/>
        <v>3319.2</v>
      </c>
      <c r="H388" s="203" t="s">
        <v>1095</v>
      </c>
      <c r="I388" s="203" t="s">
        <v>1252</v>
      </c>
      <c r="J388" s="191" t="s">
        <v>343</v>
      </c>
      <c r="K388" s="203" t="s">
        <v>1404</v>
      </c>
      <c r="L388" s="191" t="s">
        <v>323</v>
      </c>
      <c r="M388" s="203" t="s">
        <v>1370</v>
      </c>
      <c r="N388" s="203"/>
    </row>
    <row r="389" s="160" customFormat="1" ht="21" customHeight="1" spans="1:14">
      <c r="A389" s="191"/>
      <c r="B389" s="203" t="s">
        <v>344</v>
      </c>
      <c r="C389" s="191" t="s">
        <v>323</v>
      </c>
      <c r="D389" s="40" t="s">
        <v>224</v>
      </c>
      <c r="E389" s="67">
        <v>13.83</v>
      </c>
      <c r="F389" s="202">
        <v>340</v>
      </c>
      <c r="G389" s="194">
        <f t="shared" si="11"/>
        <v>4702.2</v>
      </c>
      <c r="H389" s="203" t="s">
        <v>1095</v>
      </c>
      <c r="I389" s="203" t="s">
        <v>1252</v>
      </c>
      <c r="J389" s="191" t="s">
        <v>343</v>
      </c>
      <c r="K389" s="203" t="s">
        <v>1405</v>
      </c>
      <c r="L389" s="191" t="s">
        <v>323</v>
      </c>
      <c r="M389" s="203" t="s">
        <v>1370</v>
      </c>
      <c r="N389" s="203"/>
    </row>
    <row r="390" s="160" customFormat="1" ht="21" customHeight="1" spans="1:14">
      <c r="A390" s="191"/>
      <c r="B390" s="203" t="s">
        <v>344</v>
      </c>
      <c r="C390" s="191" t="s">
        <v>323</v>
      </c>
      <c r="D390" s="40" t="s">
        <v>224</v>
      </c>
      <c r="E390" s="67">
        <v>13.83</v>
      </c>
      <c r="F390" s="202">
        <v>1480</v>
      </c>
      <c r="G390" s="194">
        <f t="shared" si="11"/>
        <v>20468.4</v>
      </c>
      <c r="H390" s="203" t="s">
        <v>1095</v>
      </c>
      <c r="I390" s="203" t="s">
        <v>1252</v>
      </c>
      <c r="J390" s="191" t="s">
        <v>343</v>
      </c>
      <c r="K390" s="203" t="s">
        <v>1406</v>
      </c>
      <c r="L390" s="191" t="s">
        <v>323</v>
      </c>
      <c r="M390" s="203" t="s">
        <v>1370</v>
      </c>
      <c r="N390" s="203"/>
    </row>
    <row r="391" s="160" customFormat="1" ht="21" customHeight="1" spans="1:14">
      <c r="A391" s="191"/>
      <c r="B391" s="203" t="s">
        <v>344</v>
      </c>
      <c r="C391" s="191" t="s">
        <v>323</v>
      </c>
      <c r="D391" s="40" t="s">
        <v>224</v>
      </c>
      <c r="E391" s="67">
        <v>13.83</v>
      </c>
      <c r="F391" s="202">
        <v>1580</v>
      </c>
      <c r="G391" s="194">
        <f t="shared" si="11"/>
        <v>21851.4</v>
      </c>
      <c r="H391" s="203" t="s">
        <v>1095</v>
      </c>
      <c r="I391" s="203" t="s">
        <v>1252</v>
      </c>
      <c r="J391" s="191" t="s">
        <v>343</v>
      </c>
      <c r="K391" s="203" t="s">
        <v>1354</v>
      </c>
      <c r="L391" s="191" t="s">
        <v>323</v>
      </c>
      <c r="M391" s="203" t="s">
        <v>1370</v>
      </c>
      <c r="N391" s="203"/>
    </row>
    <row r="392" s="160" customFormat="1" ht="21" customHeight="1" spans="1:14">
      <c r="A392" s="191"/>
      <c r="B392" s="203" t="s">
        <v>344</v>
      </c>
      <c r="C392" s="191" t="s">
        <v>323</v>
      </c>
      <c r="D392" s="40" t="s">
        <v>224</v>
      </c>
      <c r="E392" s="67">
        <v>13.83</v>
      </c>
      <c r="F392" s="202">
        <v>120</v>
      </c>
      <c r="G392" s="194">
        <f t="shared" si="11"/>
        <v>1659.6</v>
      </c>
      <c r="H392" s="203" t="s">
        <v>1095</v>
      </c>
      <c r="I392" s="203" t="s">
        <v>1252</v>
      </c>
      <c r="J392" s="191" t="s">
        <v>343</v>
      </c>
      <c r="K392" s="203" t="s">
        <v>1407</v>
      </c>
      <c r="L392" s="191" t="s">
        <v>323</v>
      </c>
      <c r="M392" s="203" t="s">
        <v>1370</v>
      </c>
      <c r="N392" s="203"/>
    </row>
    <row r="393" s="160" customFormat="1" ht="21" customHeight="1" spans="1:14">
      <c r="A393" s="191"/>
      <c r="B393" s="203" t="s">
        <v>344</v>
      </c>
      <c r="C393" s="191" t="s">
        <v>323</v>
      </c>
      <c r="D393" s="40" t="s">
        <v>224</v>
      </c>
      <c r="E393" s="67">
        <v>13.83</v>
      </c>
      <c r="F393" s="202">
        <v>220</v>
      </c>
      <c r="G393" s="194">
        <f t="shared" si="11"/>
        <v>3042.6</v>
      </c>
      <c r="H393" s="203" t="s">
        <v>1095</v>
      </c>
      <c r="I393" s="203" t="s">
        <v>1252</v>
      </c>
      <c r="J393" s="191" t="s">
        <v>343</v>
      </c>
      <c r="K393" s="203" t="s">
        <v>1408</v>
      </c>
      <c r="L393" s="191" t="s">
        <v>323</v>
      </c>
      <c r="M393" s="203" t="s">
        <v>1370</v>
      </c>
      <c r="N393" s="203"/>
    </row>
    <row r="394" s="160" customFormat="1" ht="21" customHeight="1" spans="1:14">
      <c r="A394" s="191"/>
      <c r="B394" s="203" t="s">
        <v>344</v>
      </c>
      <c r="C394" s="191" t="s">
        <v>323</v>
      </c>
      <c r="D394" s="40" t="s">
        <v>224</v>
      </c>
      <c r="E394" s="67">
        <v>13.83</v>
      </c>
      <c r="F394" s="202">
        <v>200</v>
      </c>
      <c r="G394" s="194">
        <f t="shared" si="11"/>
        <v>2766</v>
      </c>
      <c r="H394" s="203" t="s">
        <v>1095</v>
      </c>
      <c r="I394" s="203" t="s">
        <v>1252</v>
      </c>
      <c r="J394" s="191" t="s">
        <v>343</v>
      </c>
      <c r="K394" s="203" t="s">
        <v>1409</v>
      </c>
      <c r="L394" s="191" t="s">
        <v>323</v>
      </c>
      <c r="M394" s="203" t="s">
        <v>1370</v>
      </c>
      <c r="N394" s="203"/>
    </row>
    <row r="395" s="160" customFormat="1" ht="21" customHeight="1" spans="1:14">
      <c r="A395" s="191"/>
      <c r="B395" s="203" t="s">
        <v>344</v>
      </c>
      <c r="C395" s="191" t="s">
        <v>323</v>
      </c>
      <c r="D395" s="40" t="s">
        <v>224</v>
      </c>
      <c r="E395" s="67">
        <v>13.83</v>
      </c>
      <c r="F395" s="202">
        <v>192</v>
      </c>
      <c r="G395" s="194">
        <f t="shared" si="11"/>
        <v>2655.36</v>
      </c>
      <c r="H395" s="203" t="s">
        <v>1095</v>
      </c>
      <c r="I395" s="203" t="s">
        <v>1252</v>
      </c>
      <c r="J395" s="191" t="s">
        <v>343</v>
      </c>
      <c r="K395" s="203" t="s">
        <v>1355</v>
      </c>
      <c r="L395" s="191" t="s">
        <v>323</v>
      </c>
      <c r="M395" s="203" t="s">
        <v>1370</v>
      </c>
      <c r="N395" s="203"/>
    </row>
    <row r="396" s="160" customFormat="1" ht="21" customHeight="1" spans="1:14">
      <c r="A396" s="191"/>
      <c r="B396" s="203" t="s">
        <v>344</v>
      </c>
      <c r="C396" s="191" t="s">
        <v>323</v>
      </c>
      <c r="D396" s="40" t="s">
        <v>224</v>
      </c>
      <c r="E396" s="67">
        <v>13.83</v>
      </c>
      <c r="F396" s="202">
        <v>220</v>
      </c>
      <c r="G396" s="194">
        <f t="shared" si="11"/>
        <v>3042.6</v>
      </c>
      <c r="H396" s="203" t="s">
        <v>1095</v>
      </c>
      <c r="I396" s="203" t="s">
        <v>1252</v>
      </c>
      <c r="J396" s="191" t="s">
        <v>343</v>
      </c>
      <c r="K396" s="203" t="s">
        <v>1410</v>
      </c>
      <c r="L396" s="191" t="s">
        <v>323</v>
      </c>
      <c r="M396" s="203" t="s">
        <v>1370</v>
      </c>
      <c r="N396" s="203"/>
    </row>
    <row r="397" s="160" customFormat="1" ht="21" customHeight="1" spans="1:14">
      <c r="A397" s="191"/>
      <c r="B397" s="203" t="s">
        <v>344</v>
      </c>
      <c r="C397" s="191" t="s">
        <v>323</v>
      </c>
      <c r="D397" s="40" t="s">
        <v>224</v>
      </c>
      <c r="E397" s="67">
        <v>13.83</v>
      </c>
      <c r="F397" s="202">
        <v>100</v>
      </c>
      <c r="G397" s="194">
        <f t="shared" si="11"/>
        <v>1383</v>
      </c>
      <c r="H397" s="203" t="s">
        <v>1095</v>
      </c>
      <c r="I397" s="203" t="s">
        <v>1252</v>
      </c>
      <c r="J397" s="191" t="s">
        <v>343</v>
      </c>
      <c r="K397" s="203" t="s">
        <v>1411</v>
      </c>
      <c r="L397" s="191" t="s">
        <v>323</v>
      </c>
      <c r="M397" s="203" t="s">
        <v>1370</v>
      </c>
      <c r="N397" s="203"/>
    </row>
    <row r="398" s="160" customFormat="1" ht="21" customHeight="1" spans="1:14">
      <c r="A398" s="191"/>
      <c r="B398" s="203" t="s">
        <v>344</v>
      </c>
      <c r="C398" s="191" t="s">
        <v>323</v>
      </c>
      <c r="D398" s="40" t="s">
        <v>224</v>
      </c>
      <c r="E398" s="67">
        <v>13.83</v>
      </c>
      <c r="F398" s="202">
        <v>320</v>
      </c>
      <c r="G398" s="194">
        <f t="shared" si="11"/>
        <v>4425.6</v>
      </c>
      <c r="H398" s="203" t="s">
        <v>1095</v>
      </c>
      <c r="I398" s="203" t="s">
        <v>1252</v>
      </c>
      <c r="J398" s="191" t="s">
        <v>343</v>
      </c>
      <c r="K398" s="203" t="s">
        <v>1412</v>
      </c>
      <c r="L398" s="191" t="s">
        <v>323</v>
      </c>
      <c r="M398" s="203" t="s">
        <v>1370</v>
      </c>
      <c r="N398" s="203"/>
    </row>
    <row r="399" s="160" customFormat="1" ht="21" customHeight="1" spans="1:14">
      <c r="A399" s="191"/>
      <c r="B399" s="203" t="s">
        <v>344</v>
      </c>
      <c r="C399" s="191" t="s">
        <v>323</v>
      </c>
      <c r="D399" s="40" t="s">
        <v>224</v>
      </c>
      <c r="E399" s="67">
        <v>13.83</v>
      </c>
      <c r="F399" s="202">
        <v>80</v>
      </c>
      <c r="G399" s="194">
        <f t="shared" si="11"/>
        <v>1106.4</v>
      </c>
      <c r="H399" s="203" t="s">
        <v>1095</v>
      </c>
      <c r="I399" s="203" t="s">
        <v>1252</v>
      </c>
      <c r="J399" s="191" t="s">
        <v>343</v>
      </c>
      <c r="K399" s="203" t="s">
        <v>1413</v>
      </c>
      <c r="L399" s="191" t="s">
        <v>323</v>
      </c>
      <c r="M399" s="203" t="s">
        <v>1370</v>
      </c>
      <c r="N399" s="203"/>
    </row>
    <row r="400" s="160" customFormat="1" ht="21" customHeight="1" spans="1:14">
      <c r="A400" s="191"/>
      <c r="B400" s="203" t="s">
        <v>344</v>
      </c>
      <c r="C400" s="191" t="s">
        <v>323</v>
      </c>
      <c r="D400" s="40" t="s">
        <v>224</v>
      </c>
      <c r="E400" s="67">
        <v>13.83</v>
      </c>
      <c r="F400" s="202">
        <v>140</v>
      </c>
      <c r="G400" s="194">
        <f t="shared" si="11"/>
        <v>1936.2</v>
      </c>
      <c r="H400" s="203" t="s">
        <v>1095</v>
      </c>
      <c r="I400" s="203" t="s">
        <v>1252</v>
      </c>
      <c r="J400" s="191" t="s">
        <v>343</v>
      </c>
      <c r="K400" s="203" t="s">
        <v>1414</v>
      </c>
      <c r="L400" s="191" t="s">
        <v>323</v>
      </c>
      <c r="M400" s="203" t="s">
        <v>1370</v>
      </c>
      <c r="N400" s="203"/>
    </row>
    <row r="401" s="160" customFormat="1" ht="21" customHeight="1" spans="1:14">
      <c r="A401" s="191"/>
      <c r="B401" s="203" t="s">
        <v>344</v>
      </c>
      <c r="C401" s="191" t="s">
        <v>323</v>
      </c>
      <c r="D401" s="40" t="s">
        <v>224</v>
      </c>
      <c r="E401" s="67">
        <v>13.83</v>
      </c>
      <c r="F401" s="202">
        <v>720</v>
      </c>
      <c r="G401" s="194">
        <f t="shared" si="11"/>
        <v>9957.6</v>
      </c>
      <c r="H401" s="203" t="s">
        <v>1095</v>
      </c>
      <c r="I401" s="203" t="s">
        <v>1252</v>
      </c>
      <c r="J401" s="191" t="s">
        <v>343</v>
      </c>
      <c r="K401" s="203" t="s">
        <v>1356</v>
      </c>
      <c r="L401" s="191" t="s">
        <v>323</v>
      </c>
      <c r="M401" s="203" t="s">
        <v>1370</v>
      </c>
      <c r="N401" s="203"/>
    </row>
    <row r="402" s="160" customFormat="1" ht="21" customHeight="1" spans="1:14">
      <c r="A402" s="191"/>
      <c r="B402" s="203" t="s">
        <v>344</v>
      </c>
      <c r="C402" s="191" t="s">
        <v>323</v>
      </c>
      <c r="D402" s="40" t="s">
        <v>224</v>
      </c>
      <c r="E402" s="67">
        <v>13.83</v>
      </c>
      <c r="F402" s="202">
        <v>160</v>
      </c>
      <c r="G402" s="194">
        <f t="shared" si="11"/>
        <v>2212.8</v>
      </c>
      <c r="H402" s="203" t="s">
        <v>1095</v>
      </c>
      <c r="I402" s="203" t="s">
        <v>1252</v>
      </c>
      <c r="J402" s="191" t="s">
        <v>343</v>
      </c>
      <c r="K402" s="203" t="s">
        <v>1415</v>
      </c>
      <c r="L402" s="191" t="s">
        <v>323</v>
      </c>
      <c r="M402" s="203" t="s">
        <v>1370</v>
      </c>
      <c r="N402" s="203"/>
    </row>
    <row r="403" s="160" customFormat="1" ht="21" customHeight="1" spans="1:14">
      <c r="A403" s="191"/>
      <c r="B403" s="203" t="s">
        <v>344</v>
      </c>
      <c r="C403" s="191" t="s">
        <v>323</v>
      </c>
      <c r="D403" s="40" t="s">
        <v>224</v>
      </c>
      <c r="E403" s="67">
        <v>13.83</v>
      </c>
      <c r="F403" s="202">
        <v>260</v>
      </c>
      <c r="G403" s="194">
        <f t="shared" si="11"/>
        <v>3595.8</v>
      </c>
      <c r="H403" s="203" t="s">
        <v>1095</v>
      </c>
      <c r="I403" s="203" t="s">
        <v>1252</v>
      </c>
      <c r="J403" s="191" t="s">
        <v>343</v>
      </c>
      <c r="K403" s="203" t="s">
        <v>1416</v>
      </c>
      <c r="L403" s="191" t="s">
        <v>323</v>
      </c>
      <c r="M403" s="203" t="s">
        <v>1370</v>
      </c>
      <c r="N403" s="203"/>
    </row>
    <row r="404" s="160" customFormat="1" ht="21" customHeight="1" spans="1:14">
      <c r="A404" s="191"/>
      <c r="B404" s="203" t="s">
        <v>344</v>
      </c>
      <c r="C404" s="191" t="s">
        <v>323</v>
      </c>
      <c r="D404" s="40" t="s">
        <v>224</v>
      </c>
      <c r="E404" s="67">
        <v>13.83</v>
      </c>
      <c r="F404" s="202">
        <v>260</v>
      </c>
      <c r="G404" s="194">
        <f t="shared" si="11"/>
        <v>3595.8</v>
      </c>
      <c r="H404" s="203" t="s">
        <v>1095</v>
      </c>
      <c r="I404" s="203" t="s">
        <v>1252</v>
      </c>
      <c r="J404" s="191" t="s">
        <v>343</v>
      </c>
      <c r="K404" s="203" t="s">
        <v>1357</v>
      </c>
      <c r="L404" s="191" t="s">
        <v>323</v>
      </c>
      <c r="M404" s="203" t="s">
        <v>1370</v>
      </c>
      <c r="N404" s="203"/>
    </row>
    <row r="405" s="160" customFormat="1" ht="21" customHeight="1" spans="1:14">
      <c r="A405" s="191"/>
      <c r="B405" s="203" t="s">
        <v>344</v>
      </c>
      <c r="C405" s="191" t="s">
        <v>323</v>
      </c>
      <c r="D405" s="40" t="s">
        <v>224</v>
      </c>
      <c r="E405" s="67">
        <v>13.83</v>
      </c>
      <c r="F405" s="202">
        <v>180</v>
      </c>
      <c r="G405" s="194">
        <f t="shared" si="11"/>
        <v>2489.4</v>
      </c>
      <c r="H405" s="203" t="s">
        <v>1095</v>
      </c>
      <c r="I405" s="203" t="s">
        <v>1252</v>
      </c>
      <c r="J405" s="191" t="s">
        <v>343</v>
      </c>
      <c r="K405" s="203" t="s">
        <v>1417</v>
      </c>
      <c r="L405" s="191" t="s">
        <v>323</v>
      </c>
      <c r="M405" s="203" t="s">
        <v>1370</v>
      </c>
      <c r="N405" s="203"/>
    </row>
    <row r="406" s="160" customFormat="1" ht="21" customHeight="1" spans="1:14">
      <c r="A406" s="191"/>
      <c r="B406" s="203" t="s">
        <v>344</v>
      </c>
      <c r="C406" s="191" t="s">
        <v>323</v>
      </c>
      <c r="D406" s="40" t="s">
        <v>224</v>
      </c>
      <c r="E406" s="67">
        <v>13.83</v>
      </c>
      <c r="F406" s="202">
        <v>140</v>
      </c>
      <c r="G406" s="194">
        <f t="shared" si="11"/>
        <v>1936.2</v>
      </c>
      <c r="H406" s="203" t="s">
        <v>1095</v>
      </c>
      <c r="I406" s="203" t="s">
        <v>1252</v>
      </c>
      <c r="J406" s="191" t="s">
        <v>343</v>
      </c>
      <c r="K406" s="203" t="s">
        <v>1418</v>
      </c>
      <c r="L406" s="191" t="s">
        <v>323</v>
      </c>
      <c r="M406" s="203" t="s">
        <v>1370</v>
      </c>
      <c r="N406" s="203"/>
    </row>
    <row r="407" s="160" customFormat="1" ht="21" customHeight="1" spans="1:14">
      <c r="A407" s="191"/>
      <c r="B407" s="203" t="s">
        <v>344</v>
      </c>
      <c r="C407" s="191" t="s">
        <v>323</v>
      </c>
      <c r="D407" s="40" t="s">
        <v>224</v>
      </c>
      <c r="E407" s="67">
        <v>13.83</v>
      </c>
      <c r="F407" s="202">
        <v>500</v>
      </c>
      <c r="G407" s="194">
        <f t="shared" si="11"/>
        <v>6915</v>
      </c>
      <c r="H407" s="203" t="s">
        <v>1095</v>
      </c>
      <c r="I407" s="203" t="s">
        <v>1252</v>
      </c>
      <c r="J407" s="191" t="s">
        <v>343</v>
      </c>
      <c r="K407" s="203" t="s">
        <v>1419</v>
      </c>
      <c r="L407" s="191" t="s">
        <v>323</v>
      </c>
      <c r="M407" s="203" t="s">
        <v>1370</v>
      </c>
      <c r="N407" s="203"/>
    </row>
    <row r="408" s="160" customFormat="1" ht="21" customHeight="1" spans="1:14">
      <c r="A408" s="191"/>
      <c r="B408" s="203" t="s">
        <v>344</v>
      </c>
      <c r="C408" s="191" t="s">
        <v>323</v>
      </c>
      <c r="D408" s="40" t="s">
        <v>224</v>
      </c>
      <c r="E408" s="67">
        <v>13.83</v>
      </c>
      <c r="F408" s="202">
        <v>125</v>
      </c>
      <c r="G408" s="194">
        <f t="shared" si="11"/>
        <v>1728.75</v>
      </c>
      <c r="H408" s="203" t="s">
        <v>1095</v>
      </c>
      <c r="I408" s="203" t="s">
        <v>1252</v>
      </c>
      <c r="J408" s="191" t="s">
        <v>343</v>
      </c>
      <c r="K408" s="203" t="s">
        <v>1420</v>
      </c>
      <c r="L408" s="191" t="s">
        <v>323</v>
      </c>
      <c r="M408" s="203" t="s">
        <v>1370</v>
      </c>
      <c r="N408" s="203"/>
    </row>
    <row r="409" s="160" customFormat="1" ht="21" customHeight="1" spans="1:14">
      <c r="A409" s="191"/>
      <c r="B409" s="219" t="s">
        <v>1112</v>
      </c>
      <c r="C409" s="220"/>
      <c r="D409" s="196"/>
      <c r="E409" s="197"/>
      <c r="F409" s="190">
        <f>SUM(F350:F408)</f>
        <v>17708</v>
      </c>
      <c r="G409" s="194"/>
      <c r="H409" s="203"/>
      <c r="I409" s="203"/>
      <c r="J409" s="203"/>
      <c r="K409" s="203"/>
      <c r="L409" s="236"/>
      <c r="M409" s="203"/>
      <c r="N409" s="203"/>
    </row>
    <row r="410" s="160" customFormat="1" ht="21" customHeight="1" spans="1:14">
      <c r="A410" s="191"/>
      <c r="B410" s="270" t="s">
        <v>1421</v>
      </c>
      <c r="C410" s="191" t="s">
        <v>1422</v>
      </c>
      <c r="D410" s="40" t="s">
        <v>41</v>
      </c>
      <c r="E410" s="67">
        <v>161.809</v>
      </c>
      <c r="F410" s="202">
        <v>32.8</v>
      </c>
      <c r="G410" s="194">
        <f>F410*E410</f>
        <v>5307.3352</v>
      </c>
      <c r="H410" s="203" t="s">
        <v>1095</v>
      </c>
      <c r="I410" s="203" t="s">
        <v>1252</v>
      </c>
      <c r="J410" s="191" t="s">
        <v>343</v>
      </c>
      <c r="K410" s="203" t="s">
        <v>1369</v>
      </c>
      <c r="L410" s="191" t="s">
        <v>1423</v>
      </c>
      <c r="M410" s="203" t="s">
        <v>1370</v>
      </c>
      <c r="N410" s="203"/>
    </row>
    <row r="411" s="160" customFormat="1" ht="21" customHeight="1" spans="1:14">
      <c r="A411" s="191"/>
      <c r="B411" s="270" t="s">
        <v>1421</v>
      </c>
      <c r="C411" s="191" t="s">
        <v>1422</v>
      </c>
      <c r="D411" s="40" t="s">
        <v>41</v>
      </c>
      <c r="E411" s="67">
        <v>161.809</v>
      </c>
      <c r="F411" s="202">
        <v>32.8</v>
      </c>
      <c r="G411" s="194">
        <f t="shared" ref="G411:G442" si="12">F411*E411</f>
        <v>5307.3352</v>
      </c>
      <c r="H411" s="203" t="s">
        <v>1095</v>
      </c>
      <c r="I411" s="203" t="s">
        <v>1252</v>
      </c>
      <c r="J411" s="191" t="s">
        <v>343</v>
      </c>
      <c r="K411" s="203" t="s">
        <v>1347</v>
      </c>
      <c r="L411" s="191" t="s">
        <v>1423</v>
      </c>
      <c r="M411" s="203" t="s">
        <v>1370</v>
      </c>
      <c r="N411" s="203"/>
    </row>
    <row r="412" s="160" customFormat="1" ht="21" customHeight="1" spans="1:14">
      <c r="A412" s="191"/>
      <c r="B412" s="270" t="s">
        <v>1421</v>
      </c>
      <c r="C412" s="191" t="s">
        <v>1422</v>
      </c>
      <c r="D412" s="40" t="s">
        <v>41</v>
      </c>
      <c r="E412" s="67">
        <v>161.809</v>
      </c>
      <c r="F412" s="202">
        <v>58.8</v>
      </c>
      <c r="G412" s="194">
        <f t="shared" si="12"/>
        <v>9514.3692</v>
      </c>
      <c r="H412" s="203" t="s">
        <v>1095</v>
      </c>
      <c r="I412" s="203" t="s">
        <v>1252</v>
      </c>
      <c r="J412" s="191" t="s">
        <v>343</v>
      </c>
      <c r="K412" s="203" t="s">
        <v>1347</v>
      </c>
      <c r="L412" s="191" t="s">
        <v>1423</v>
      </c>
      <c r="M412" s="203" t="s">
        <v>1370</v>
      </c>
      <c r="N412" s="203"/>
    </row>
    <row r="413" s="160" customFormat="1" ht="21" customHeight="1" spans="1:14">
      <c r="A413" s="191"/>
      <c r="B413" s="270" t="s">
        <v>1421</v>
      </c>
      <c r="C413" s="191" t="s">
        <v>1422</v>
      </c>
      <c r="D413" s="40" t="s">
        <v>41</v>
      </c>
      <c r="E413" s="67">
        <v>161.809</v>
      </c>
      <c r="F413" s="202">
        <v>24.8</v>
      </c>
      <c r="G413" s="194">
        <f t="shared" si="12"/>
        <v>4012.8632</v>
      </c>
      <c r="H413" s="203" t="s">
        <v>1095</v>
      </c>
      <c r="I413" s="203" t="s">
        <v>1252</v>
      </c>
      <c r="J413" s="191" t="s">
        <v>343</v>
      </c>
      <c r="K413" s="203" t="s">
        <v>1371</v>
      </c>
      <c r="L413" s="191" t="s">
        <v>1423</v>
      </c>
      <c r="M413" s="203" t="s">
        <v>1370</v>
      </c>
      <c r="N413" s="203"/>
    </row>
    <row r="414" s="160" customFormat="1" ht="21" customHeight="1" spans="1:14">
      <c r="A414" s="191"/>
      <c r="B414" s="270" t="s">
        <v>1421</v>
      </c>
      <c r="C414" s="191" t="s">
        <v>1422</v>
      </c>
      <c r="D414" s="40" t="s">
        <v>41</v>
      </c>
      <c r="E414" s="67">
        <v>161.809</v>
      </c>
      <c r="F414" s="202">
        <v>21.2</v>
      </c>
      <c r="G414" s="194">
        <f t="shared" si="12"/>
        <v>3430.3508</v>
      </c>
      <c r="H414" s="203" t="s">
        <v>1095</v>
      </c>
      <c r="I414" s="203" t="s">
        <v>1252</v>
      </c>
      <c r="J414" s="191" t="s">
        <v>343</v>
      </c>
      <c r="K414" s="203" t="s">
        <v>1372</v>
      </c>
      <c r="L414" s="191" t="s">
        <v>1423</v>
      </c>
      <c r="M414" s="203" t="s">
        <v>1370</v>
      </c>
      <c r="N414" s="203"/>
    </row>
    <row r="415" s="160" customFormat="1" ht="21" customHeight="1" spans="1:14">
      <c r="A415" s="191"/>
      <c r="B415" s="270" t="s">
        <v>1421</v>
      </c>
      <c r="C415" s="191" t="s">
        <v>1422</v>
      </c>
      <c r="D415" s="40" t="s">
        <v>41</v>
      </c>
      <c r="E415" s="67">
        <v>161.809</v>
      </c>
      <c r="F415" s="202">
        <v>8.8</v>
      </c>
      <c r="G415" s="194">
        <f t="shared" si="12"/>
        <v>1423.9192</v>
      </c>
      <c r="H415" s="203" t="s">
        <v>1095</v>
      </c>
      <c r="I415" s="203" t="s">
        <v>1252</v>
      </c>
      <c r="J415" s="191" t="s">
        <v>343</v>
      </c>
      <c r="K415" s="203" t="s">
        <v>1348</v>
      </c>
      <c r="L415" s="191" t="s">
        <v>1423</v>
      </c>
      <c r="M415" s="203" t="s">
        <v>1370</v>
      </c>
      <c r="N415" s="203"/>
    </row>
    <row r="416" s="160" customFormat="1" ht="21" customHeight="1" spans="1:14">
      <c r="A416" s="191"/>
      <c r="B416" s="270" t="s">
        <v>1421</v>
      </c>
      <c r="C416" s="191" t="s">
        <v>1422</v>
      </c>
      <c r="D416" s="40" t="s">
        <v>41</v>
      </c>
      <c r="E416" s="67">
        <v>161.809</v>
      </c>
      <c r="F416" s="202">
        <v>32.2</v>
      </c>
      <c r="G416" s="194">
        <f t="shared" si="12"/>
        <v>5210.2498</v>
      </c>
      <c r="H416" s="203" t="s">
        <v>1095</v>
      </c>
      <c r="I416" s="203" t="s">
        <v>1252</v>
      </c>
      <c r="J416" s="191" t="s">
        <v>343</v>
      </c>
      <c r="K416" s="203" t="s">
        <v>1373</v>
      </c>
      <c r="L416" s="191" t="s">
        <v>1423</v>
      </c>
      <c r="M416" s="203" t="s">
        <v>1370</v>
      </c>
      <c r="N416" s="203"/>
    </row>
    <row r="417" s="160" customFormat="1" ht="21" customHeight="1" spans="1:14">
      <c r="A417" s="191"/>
      <c r="B417" s="270" t="s">
        <v>1421</v>
      </c>
      <c r="C417" s="191" t="s">
        <v>1422</v>
      </c>
      <c r="D417" s="40" t="s">
        <v>41</v>
      </c>
      <c r="E417" s="67">
        <v>161.809</v>
      </c>
      <c r="F417" s="202">
        <v>44.8</v>
      </c>
      <c r="G417" s="194">
        <f t="shared" si="12"/>
        <v>7249.0432</v>
      </c>
      <c r="H417" s="203" t="s">
        <v>1095</v>
      </c>
      <c r="I417" s="203" t="s">
        <v>1252</v>
      </c>
      <c r="J417" s="191" t="s">
        <v>343</v>
      </c>
      <c r="K417" s="203" t="s">
        <v>1349</v>
      </c>
      <c r="L417" s="191" t="s">
        <v>1423</v>
      </c>
      <c r="M417" s="203" t="s">
        <v>1370</v>
      </c>
      <c r="N417" s="203"/>
    </row>
    <row r="418" s="160" customFormat="1" ht="21" customHeight="1" spans="1:14">
      <c r="A418" s="191"/>
      <c r="B418" s="270" t="s">
        <v>1421</v>
      </c>
      <c r="C418" s="191" t="s">
        <v>1422</v>
      </c>
      <c r="D418" s="40" t="s">
        <v>41</v>
      </c>
      <c r="E418" s="67">
        <v>161.809</v>
      </c>
      <c r="F418" s="202">
        <v>77</v>
      </c>
      <c r="G418" s="194">
        <f t="shared" si="12"/>
        <v>12459.293</v>
      </c>
      <c r="H418" s="203" t="s">
        <v>1095</v>
      </c>
      <c r="I418" s="203" t="s">
        <v>1252</v>
      </c>
      <c r="J418" s="191" t="s">
        <v>343</v>
      </c>
      <c r="K418" s="203" t="s">
        <v>1374</v>
      </c>
      <c r="L418" s="191" t="s">
        <v>1423</v>
      </c>
      <c r="M418" s="203" t="s">
        <v>1370</v>
      </c>
      <c r="N418" s="203"/>
    </row>
    <row r="419" s="160" customFormat="1" ht="21" customHeight="1" spans="1:14">
      <c r="A419" s="191"/>
      <c r="B419" s="270" t="s">
        <v>1421</v>
      </c>
      <c r="C419" s="191" t="s">
        <v>1422</v>
      </c>
      <c r="D419" s="40" t="s">
        <v>41</v>
      </c>
      <c r="E419" s="67">
        <v>161.809</v>
      </c>
      <c r="F419" s="202">
        <v>27.4</v>
      </c>
      <c r="G419" s="194">
        <f t="shared" si="12"/>
        <v>4433.5666</v>
      </c>
      <c r="H419" s="203" t="s">
        <v>1095</v>
      </c>
      <c r="I419" s="203" t="s">
        <v>1252</v>
      </c>
      <c r="J419" s="191" t="s">
        <v>343</v>
      </c>
      <c r="K419" s="203" t="s">
        <v>1375</v>
      </c>
      <c r="L419" s="191" t="s">
        <v>1423</v>
      </c>
      <c r="M419" s="203" t="s">
        <v>1370</v>
      </c>
      <c r="N419" s="203"/>
    </row>
    <row r="420" s="160" customFormat="1" ht="21" customHeight="1" spans="1:14">
      <c r="A420" s="191"/>
      <c r="B420" s="270" t="s">
        <v>1421</v>
      </c>
      <c r="C420" s="191" t="s">
        <v>1422</v>
      </c>
      <c r="D420" s="40" t="s">
        <v>41</v>
      </c>
      <c r="E420" s="67">
        <v>161.809</v>
      </c>
      <c r="F420" s="202">
        <v>30</v>
      </c>
      <c r="G420" s="194">
        <f t="shared" si="12"/>
        <v>4854.27</v>
      </c>
      <c r="H420" s="203" t="s">
        <v>1095</v>
      </c>
      <c r="I420" s="203" t="s">
        <v>1252</v>
      </c>
      <c r="J420" s="191" t="s">
        <v>343</v>
      </c>
      <c r="K420" s="203" t="s">
        <v>1376</v>
      </c>
      <c r="L420" s="191" t="s">
        <v>1423</v>
      </c>
      <c r="M420" s="203" t="s">
        <v>1370</v>
      </c>
      <c r="N420" s="203"/>
    </row>
    <row r="421" s="160" customFormat="1" ht="21" customHeight="1" spans="1:14">
      <c r="A421" s="191"/>
      <c r="B421" s="270" t="s">
        <v>1421</v>
      </c>
      <c r="C421" s="191" t="s">
        <v>1422</v>
      </c>
      <c r="D421" s="40" t="s">
        <v>41</v>
      </c>
      <c r="E421" s="67">
        <v>161.809</v>
      </c>
      <c r="F421" s="202">
        <v>80</v>
      </c>
      <c r="G421" s="194">
        <f t="shared" si="12"/>
        <v>12944.72</v>
      </c>
      <c r="H421" s="203" t="s">
        <v>1095</v>
      </c>
      <c r="I421" s="203" t="s">
        <v>1252</v>
      </c>
      <c r="J421" s="191" t="s">
        <v>343</v>
      </c>
      <c r="K421" s="203" t="s">
        <v>1377</v>
      </c>
      <c r="L421" s="191" t="s">
        <v>1423</v>
      </c>
      <c r="M421" s="203" t="s">
        <v>1370</v>
      </c>
      <c r="N421" s="203"/>
    </row>
    <row r="422" s="160" customFormat="1" ht="21" customHeight="1" spans="1:14">
      <c r="A422" s="191"/>
      <c r="B422" s="270" t="s">
        <v>1421</v>
      </c>
      <c r="C422" s="191" t="s">
        <v>1422</v>
      </c>
      <c r="D422" s="40" t="s">
        <v>41</v>
      </c>
      <c r="E422" s="67">
        <v>161.809</v>
      </c>
      <c r="F422" s="202">
        <v>34.6</v>
      </c>
      <c r="G422" s="194">
        <f t="shared" si="12"/>
        <v>5598.5914</v>
      </c>
      <c r="H422" s="203" t="s">
        <v>1095</v>
      </c>
      <c r="I422" s="203" t="s">
        <v>1252</v>
      </c>
      <c r="J422" s="191" t="s">
        <v>343</v>
      </c>
      <c r="K422" s="203" t="s">
        <v>1378</v>
      </c>
      <c r="L422" s="191" t="s">
        <v>1423</v>
      </c>
      <c r="M422" s="203" t="s">
        <v>1370</v>
      </c>
      <c r="N422" s="203"/>
    </row>
    <row r="423" s="160" customFormat="1" ht="21" customHeight="1" spans="1:14">
      <c r="A423" s="191"/>
      <c r="B423" s="270" t="s">
        <v>1421</v>
      </c>
      <c r="C423" s="191" t="s">
        <v>1422</v>
      </c>
      <c r="D423" s="40" t="s">
        <v>41</v>
      </c>
      <c r="E423" s="67">
        <v>161.809</v>
      </c>
      <c r="F423" s="202">
        <v>19.2</v>
      </c>
      <c r="G423" s="194">
        <f t="shared" si="12"/>
        <v>3106.7328</v>
      </c>
      <c r="H423" s="203" t="s">
        <v>1095</v>
      </c>
      <c r="I423" s="203" t="s">
        <v>1252</v>
      </c>
      <c r="J423" s="191" t="s">
        <v>343</v>
      </c>
      <c r="K423" s="203" t="s">
        <v>1379</v>
      </c>
      <c r="L423" s="191" t="s">
        <v>1423</v>
      </c>
      <c r="M423" s="203" t="s">
        <v>1370</v>
      </c>
      <c r="N423" s="203"/>
    </row>
    <row r="424" s="160" customFormat="1" ht="21" customHeight="1" spans="1:14">
      <c r="A424" s="191"/>
      <c r="B424" s="270" t="s">
        <v>1421</v>
      </c>
      <c r="C424" s="191" t="s">
        <v>1422</v>
      </c>
      <c r="D424" s="40" t="s">
        <v>41</v>
      </c>
      <c r="E424" s="67">
        <v>161.809</v>
      </c>
      <c r="F424" s="202">
        <v>45</v>
      </c>
      <c r="G424" s="194">
        <f t="shared" si="12"/>
        <v>7281.405</v>
      </c>
      <c r="H424" s="203" t="s">
        <v>1095</v>
      </c>
      <c r="I424" s="203" t="s">
        <v>1252</v>
      </c>
      <c r="J424" s="191" t="s">
        <v>343</v>
      </c>
      <c r="K424" s="203" t="s">
        <v>1380</v>
      </c>
      <c r="L424" s="191" t="s">
        <v>1423</v>
      </c>
      <c r="M424" s="203" t="s">
        <v>1370</v>
      </c>
      <c r="N424" s="203"/>
    </row>
    <row r="425" s="160" customFormat="1" ht="21" customHeight="1" spans="1:14">
      <c r="A425" s="191"/>
      <c r="B425" s="270" t="s">
        <v>1421</v>
      </c>
      <c r="C425" s="191" t="s">
        <v>1422</v>
      </c>
      <c r="D425" s="40" t="s">
        <v>41</v>
      </c>
      <c r="E425" s="67">
        <v>161.809</v>
      </c>
      <c r="F425" s="202">
        <v>18</v>
      </c>
      <c r="G425" s="194">
        <f t="shared" si="12"/>
        <v>2912.562</v>
      </c>
      <c r="H425" s="203" t="s">
        <v>1095</v>
      </c>
      <c r="I425" s="203" t="s">
        <v>1252</v>
      </c>
      <c r="J425" s="191" t="s">
        <v>343</v>
      </c>
      <c r="K425" s="203" t="s">
        <v>1381</v>
      </c>
      <c r="L425" s="191" t="s">
        <v>1423</v>
      </c>
      <c r="M425" s="203" t="s">
        <v>1370</v>
      </c>
      <c r="N425" s="203"/>
    </row>
    <row r="426" s="160" customFormat="1" ht="21" customHeight="1" spans="1:14">
      <c r="A426" s="191"/>
      <c r="B426" s="270" t="s">
        <v>1421</v>
      </c>
      <c r="C426" s="191" t="s">
        <v>1422</v>
      </c>
      <c r="D426" s="40" t="s">
        <v>41</v>
      </c>
      <c r="E426" s="67">
        <v>161.809</v>
      </c>
      <c r="F426" s="202">
        <v>12</v>
      </c>
      <c r="G426" s="194">
        <f t="shared" si="12"/>
        <v>1941.708</v>
      </c>
      <c r="H426" s="203" t="s">
        <v>1095</v>
      </c>
      <c r="I426" s="203" t="s">
        <v>1252</v>
      </c>
      <c r="J426" s="191" t="s">
        <v>343</v>
      </c>
      <c r="K426" s="203" t="s">
        <v>1382</v>
      </c>
      <c r="L426" s="191" t="s">
        <v>1423</v>
      </c>
      <c r="M426" s="203" t="s">
        <v>1370</v>
      </c>
      <c r="N426" s="203"/>
    </row>
    <row r="427" s="160" customFormat="1" ht="21" customHeight="1" spans="1:14">
      <c r="A427" s="191"/>
      <c r="B427" s="270" t="s">
        <v>1421</v>
      </c>
      <c r="C427" s="191" t="s">
        <v>1422</v>
      </c>
      <c r="D427" s="40" t="s">
        <v>41</v>
      </c>
      <c r="E427" s="67">
        <v>161.809</v>
      </c>
      <c r="F427" s="202">
        <v>7.8</v>
      </c>
      <c r="G427" s="194">
        <f t="shared" si="12"/>
        <v>1262.1102</v>
      </c>
      <c r="H427" s="203" t="s">
        <v>1095</v>
      </c>
      <c r="I427" s="203" t="s">
        <v>1252</v>
      </c>
      <c r="J427" s="191" t="s">
        <v>343</v>
      </c>
      <c r="K427" s="203" t="s">
        <v>1383</v>
      </c>
      <c r="L427" s="191" t="s">
        <v>1423</v>
      </c>
      <c r="M427" s="203" t="s">
        <v>1370</v>
      </c>
      <c r="N427" s="203"/>
    </row>
    <row r="428" s="160" customFormat="1" ht="21" customHeight="1" spans="1:14">
      <c r="A428" s="191"/>
      <c r="B428" s="270" t="s">
        <v>1421</v>
      </c>
      <c r="C428" s="191" t="s">
        <v>1422</v>
      </c>
      <c r="D428" s="40" t="s">
        <v>41</v>
      </c>
      <c r="E428" s="67">
        <v>161.809</v>
      </c>
      <c r="F428" s="202">
        <v>21</v>
      </c>
      <c r="G428" s="194">
        <f t="shared" si="12"/>
        <v>3397.989</v>
      </c>
      <c r="H428" s="203" t="s">
        <v>1095</v>
      </c>
      <c r="I428" s="203" t="s">
        <v>1252</v>
      </c>
      <c r="J428" s="191" t="s">
        <v>343</v>
      </c>
      <c r="K428" s="203" t="s">
        <v>1384</v>
      </c>
      <c r="L428" s="191" t="s">
        <v>1423</v>
      </c>
      <c r="M428" s="203" t="s">
        <v>1370</v>
      </c>
      <c r="N428" s="203"/>
    </row>
    <row r="429" s="160" customFormat="1" ht="21" customHeight="1" spans="1:14">
      <c r="A429" s="191"/>
      <c r="B429" s="270" t="s">
        <v>1421</v>
      </c>
      <c r="C429" s="191" t="s">
        <v>1422</v>
      </c>
      <c r="D429" s="40" t="s">
        <v>41</v>
      </c>
      <c r="E429" s="67">
        <v>161.809</v>
      </c>
      <c r="F429" s="202">
        <v>49.6</v>
      </c>
      <c r="G429" s="194">
        <f t="shared" si="12"/>
        <v>8025.7264</v>
      </c>
      <c r="H429" s="203" t="s">
        <v>1095</v>
      </c>
      <c r="I429" s="203" t="s">
        <v>1252</v>
      </c>
      <c r="J429" s="191" t="s">
        <v>343</v>
      </c>
      <c r="K429" s="203" t="s">
        <v>1385</v>
      </c>
      <c r="L429" s="191" t="s">
        <v>1423</v>
      </c>
      <c r="M429" s="203" t="s">
        <v>1370</v>
      </c>
      <c r="N429" s="203"/>
    </row>
    <row r="430" s="160" customFormat="1" ht="21" customHeight="1" spans="1:14">
      <c r="A430" s="191"/>
      <c r="B430" s="270" t="s">
        <v>1421</v>
      </c>
      <c r="C430" s="191" t="s">
        <v>1422</v>
      </c>
      <c r="D430" s="40" t="s">
        <v>41</v>
      </c>
      <c r="E430" s="67">
        <v>161.809</v>
      </c>
      <c r="F430" s="202">
        <v>12</v>
      </c>
      <c r="G430" s="194">
        <f t="shared" si="12"/>
        <v>1941.708</v>
      </c>
      <c r="H430" s="203" t="s">
        <v>1095</v>
      </c>
      <c r="I430" s="203" t="s">
        <v>1252</v>
      </c>
      <c r="J430" s="191" t="s">
        <v>343</v>
      </c>
      <c r="K430" s="203" t="s">
        <v>1386</v>
      </c>
      <c r="L430" s="191" t="s">
        <v>1423</v>
      </c>
      <c r="M430" s="203" t="s">
        <v>1370</v>
      </c>
      <c r="N430" s="203"/>
    </row>
    <row r="431" s="160" customFormat="1" ht="21" customHeight="1" spans="1:14">
      <c r="A431" s="191"/>
      <c r="B431" s="270" t="s">
        <v>1421</v>
      </c>
      <c r="C431" s="191" t="s">
        <v>1422</v>
      </c>
      <c r="D431" s="40" t="s">
        <v>41</v>
      </c>
      <c r="E431" s="67">
        <v>161.809</v>
      </c>
      <c r="F431" s="202">
        <v>18</v>
      </c>
      <c r="G431" s="194">
        <f t="shared" si="12"/>
        <v>2912.562</v>
      </c>
      <c r="H431" s="203" t="s">
        <v>1095</v>
      </c>
      <c r="I431" s="203" t="s">
        <v>1252</v>
      </c>
      <c r="J431" s="191" t="s">
        <v>343</v>
      </c>
      <c r="K431" s="203" t="s">
        <v>1387</v>
      </c>
      <c r="L431" s="191" t="s">
        <v>1423</v>
      </c>
      <c r="M431" s="203" t="s">
        <v>1370</v>
      </c>
      <c r="N431" s="203"/>
    </row>
    <row r="432" s="160" customFormat="1" ht="21" customHeight="1" spans="1:14">
      <c r="A432" s="191"/>
      <c r="B432" s="270" t="s">
        <v>1421</v>
      </c>
      <c r="C432" s="191" t="s">
        <v>1422</v>
      </c>
      <c r="D432" s="40" t="s">
        <v>41</v>
      </c>
      <c r="E432" s="67">
        <v>161.809</v>
      </c>
      <c r="F432" s="202">
        <v>10.6</v>
      </c>
      <c r="G432" s="194">
        <f t="shared" si="12"/>
        <v>1715.1754</v>
      </c>
      <c r="H432" s="203" t="s">
        <v>1095</v>
      </c>
      <c r="I432" s="203" t="s">
        <v>1252</v>
      </c>
      <c r="J432" s="191" t="s">
        <v>343</v>
      </c>
      <c r="K432" s="203" t="s">
        <v>1388</v>
      </c>
      <c r="L432" s="191" t="s">
        <v>1423</v>
      </c>
      <c r="M432" s="203" t="s">
        <v>1370</v>
      </c>
      <c r="N432" s="203"/>
    </row>
    <row r="433" s="160" customFormat="1" ht="21" customHeight="1" spans="1:14">
      <c r="A433" s="191"/>
      <c r="B433" s="270" t="s">
        <v>1421</v>
      </c>
      <c r="C433" s="191" t="s">
        <v>1422</v>
      </c>
      <c r="D433" s="40" t="s">
        <v>41</v>
      </c>
      <c r="E433" s="67">
        <v>161.809</v>
      </c>
      <c r="F433" s="202">
        <v>13.6</v>
      </c>
      <c r="G433" s="194">
        <f t="shared" si="12"/>
        <v>2200.6024</v>
      </c>
      <c r="H433" s="203" t="s">
        <v>1095</v>
      </c>
      <c r="I433" s="203" t="s">
        <v>1252</v>
      </c>
      <c r="J433" s="191" t="s">
        <v>343</v>
      </c>
      <c r="K433" s="203" t="s">
        <v>1389</v>
      </c>
      <c r="L433" s="191" t="s">
        <v>1423</v>
      </c>
      <c r="M433" s="203" t="s">
        <v>1370</v>
      </c>
      <c r="N433" s="203"/>
    </row>
    <row r="434" s="160" customFormat="1" ht="21" customHeight="1" spans="1:14">
      <c r="A434" s="191"/>
      <c r="B434" s="270" t="s">
        <v>1421</v>
      </c>
      <c r="C434" s="191" t="s">
        <v>1422</v>
      </c>
      <c r="D434" s="40" t="s">
        <v>41</v>
      </c>
      <c r="E434" s="67">
        <v>161.809</v>
      </c>
      <c r="F434" s="202">
        <v>15.2</v>
      </c>
      <c r="G434" s="194">
        <f t="shared" si="12"/>
        <v>2459.4968</v>
      </c>
      <c r="H434" s="203" t="s">
        <v>1095</v>
      </c>
      <c r="I434" s="203" t="s">
        <v>1252</v>
      </c>
      <c r="J434" s="191" t="s">
        <v>343</v>
      </c>
      <c r="K434" s="203" t="s">
        <v>1390</v>
      </c>
      <c r="L434" s="191" t="s">
        <v>1423</v>
      </c>
      <c r="M434" s="203" t="s">
        <v>1370</v>
      </c>
      <c r="N434" s="203"/>
    </row>
    <row r="435" s="160" customFormat="1" ht="21" customHeight="1" spans="1:14">
      <c r="A435" s="191"/>
      <c r="B435" s="270" t="s">
        <v>1421</v>
      </c>
      <c r="C435" s="191" t="s">
        <v>1422</v>
      </c>
      <c r="D435" s="40" t="s">
        <v>41</v>
      </c>
      <c r="E435" s="67">
        <v>161.809</v>
      </c>
      <c r="F435" s="202">
        <v>37.6</v>
      </c>
      <c r="G435" s="194">
        <f t="shared" si="12"/>
        <v>6084.0184</v>
      </c>
      <c r="H435" s="203" t="s">
        <v>1095</v>
      </c>
      <c r="I435" s="203" t="s">
        <v>1252</v>
      </c>
      <c r="J435" s="191" t="s">
        <v>343</v>
      </c>
      <c r="K435" s="203" t="s">
        <v>1391</v>
      </c>
      <c r="L435" s="191" t="s">
        <v>1423</v>
      </c>
      <c r="M435" s="203" t="s">
        <v>1370</v>
      </c>
      <c r="N435" s="203"/>
    </row>
    <row r="436" s="160" customFormat="1" ht="21" customHeight="1" spans="1:14">
      <c r="A436" s="191"/>
      <c r="B436" s="270" t="s">
        <v>1421</v>
      </c>
      <c r="C436" s="191" t="s">
        <v>1422</v>
      </c>
      <c r="D436" s="40" t="s">
        <v>41</v>
      </c>
      <c r="E436" s="67">
        <v>161.809</v>
      </c>
      <c r="F436" s="202">
        <v>7.6</v>
      </c>
      <c r="G436" s="194">
        <f t="shared" si="12"/>
        <v>1229.7484</v>
      </c>
      <c r="H436" s="203" t="s">
        <v>1095</v>
      </c>
      <c r="I436" s="203" t="s">
        <v>1252</v>
      </c>
      <c r="J436" s="191" t="s">
        <v>343</v>
      </c>
      <c r="K436" s="203" t="s">
        <v>1392</v>
      </c>
      <c r="L436" s="191" t="s">
        <v>1423</v>
      </c>
      <c r="M436" s="203" t="s">
        <v>1370</v>
      </c>
      <c r="N436" s="203"/>
    </row>
    <row r="437" s="160" customFormat="1" ht="21" customHeight="1" spans="1:14">
      <c r="A437" s="191"/>
      <c r="B437" s="270" t="s">
        <v>1421</v>
      </c>
      <c r="C437" s="191" t="s">
        <v>1422</v>
      </c>
      <c r="D437" s="40" t="s">
        <v>41</v>
      </c>
      <c r="E437" s="67">
        <v>161.809</v>
      </c>
      <c r="F437" s="202">
        <v>27</v>
      </c>
      <c r="G437" s="194">
        <f t="shared" si="12"/>
        <v>4368.843</v>
      </c>
      <c r="H437" s="203" t="s">
        <v>1095</v>
      </c>
      <c r="I437" s="203" t="s">
        <v>1252</v>
      </c>
      <c r="J437" s="191" t="s">
        <v>343</v>
      </c>
      <c r="K437" s="203" t="s">
        <v>1393</v>
      </c>
      <c r="L437" s="191" t="s">
        <v>1423</v>
      </c>
      <c r="M437" s="203" t="s">
        <v>1370</v>
      </c>
      <c r="N437" s="203"/>
    </row>
    <row r="438" s="160" customFormat="1" ht="21" customHeight="1" spans="1:14">
      <c r="A438" s="191"/>
      <c r="B438" s="270" t="s">
        <v>1421</v>
      </c>
      <c r="C438" s="191" t="s">
        <v>1422</v>
      </c>
      <c r="D438" s="40" t="s">
        <v>41</v>
      </c>
      <c r="E438" s="67">
        <v>161.809</v>
      </c>
      <c r="F438" s="202">
        <v>7.6</v>
      </c>
      <c r="G438" s="194">
        <f t="shared" si="12"/>
        <v>1229.7484</v>
      </c>
      <c r="H438" s="203" t="s">
        <v>1095</v>
      </c>
      <c r="I438" s="203" t="s">
        <v>1252</v>
      </c>
      <c r="J438" s="191" t="s">
        <v>343</v>
      </c>
      <c r="K438" s="203" t="s">
        <v>1394</v>
      </c>
      <c r="L438" s="191" t="s">
        <v>1423</v>
      </c>
      <c r="M438" s="203" t="s">
        <v>1370</v>
      </c>
      <c r="N438" s="203"/>
    </row>
    <row r="439" s="160" customFormat="1" ht="21" customHeight="1" spans="1:14">
      <c r="A439" s="191"/>
      <c r="B439" s="270" t="s">
        <v>1421</v>
      </c>
      <c r="C439" s="191" t="s">
        <v>1422</v>
      </c>
      <c r="D439" s="40" t="s">
        <v>41</v>
      </c>
      <c r="E439" s="67">
        <v>161.809</v>
      </c>
      <c r="F439" s="202">
        <v>40</v>
      </c>
      <c r="G439" s="194">
        <f t="shared" si="12"/>
        <v>6472.36</v>
      </c>
      <c r="H439" s="203" t="s">
        <v>1095</v>
      </c>
      <c r="I439" s="203" t="s">
        <v>1252</v>
      </c>
      <c r="J439" s="191" t="s">
        <v>343</v>
      </c>
      <c r="K439" s="203" t="s">
        <v>1395</v>
      </c>
      <c r="L439" s="191" t="s">
        <v>1423</v>
      </c>
      <c r="M439" s="203" t="s">
        <v>1370</v>
      </c>
      <c r="N439" s="203"/>
    </row>
    <row r="440" s="160" customFormat="1" ht="21" customHeight="1" spans="1:14">
      <c r="A440" s="191"/>
      <c r="B440" s="270" t="s">
        <v>1421</v>
      </c>
      <c r="C440" s="191" t="s">
        <v>1422</v>
      </c>
      <c r="D440" s="40" t="s">
        <v>41</v>
      </c>
      <c r="E440" s="67">
        <v>161.809</v>
      </c>
      <c r="F440" s="202">
        <v>21</v>
      </c>
      <c r="G440" s="194">
        <f t="shared" si="12"/>
        <v>3397.989</v>
      </c>
      <c r="H440" s="203" t="s">
        <v>1095</v>
      </c>
      <c r="I440" s="203" t="s">
        <v>1252</v>
      </c>
      <c r="J440" s="191" t="s">
        <v>343</v>
      </c>
      <c r="K440" s="203" t="s">
        <v>1396</v>
      </c>
      <c r="L440" s="191" t="s">
        <v>1423</v>
      </c>
      <c r="M440" s="203" t="s">
        <v>1370</v>
      </c>
      <c r="N440" s="203"/>
    </row>
    <row r="441" s="160" customFormat="1" ht="21" customHeight="1" spans="1:14">
      <c r="A441" s="191"/>
      <c r="B441" s="270" t="s">
        <v>1421</v>
      </c>
      <c r="C441" s="191" t="s">
        <v>1422</v>
      </c>
      <c r="D441" s="40" t="s">
        <v>41</v>
      </c>
      <c r="E441" s="67">
        <v>161.809</v>
      </c>
      <c r="F441" s="202">
        <v>39</v>
      </c>
      <c r="G441" s="194">
        <f t="shared" si="12"/>
        <v>6310.551</v>
      </c>
      <c r="H441" s="203" t="s">
        <v>1095</v>
      </c>
      <c r="I441" s="203" t="s">
        <v>1252</v>
      </c>
      <c r="J441" s="191" t="s">
        <v>343</v>
      </c>
      <c r="K441" s="203" t="s">
        <v>1397</v>
      </c>
      <c r="L441" s="191" t="s">
        <v>1423</v>
      </c>
      <c r="M441" s="203" t="s">
        <v>1370</v>
      </c>
      <c r="N441" s="203"/>
    </row>
    <row r="442" s="160" customFormat="1" ht="21" customHeight="1" spans="1:14">
      <c r="A442" s="191"/>
      <c r="B442" s="270" t="s">
        <v>1421</v>
      </c>
      <c r="C442" s="191" t="s">
        <v>1422</v>
      </c>
      <c r="D442" s="40" t="s">
        <v>41</v>
      </c>
      <c r="E442" s="67">
        <v>161.809</v>
      </c>
      <c r="F442" s="202">
        <v>24</v>
      </c>
      <c r="G442" s="194">
        <f t="shared" si="12"/>
        <v>3883.416</v>
      </c>
      <c r="H442" s="203" t="s">
        <v>1095</v>
      </c>
      <c r="I442" s="203" t="s">
        <v>1252</v>
      </c>
      <c r="J442" s="191" t="s">
        <v>343</v>
      </c>
      <c r="K442" s="203" t="s">
        <v>1398</v>
      </c>
      <c r="L442" s="191" t="s">
        <v>1423</v>
      </c>
      <c r="M442" s="203" t="s">
        <v>1370</v>
      </c>
      <c r="N442" s="203"/>
    </row>
    <row r="443" s="160" customFormat="1" ht="21" customHeight="1" spans="1:14">
      <c r="A443" s="191"/>
      <c r="B443" s="270" t="s">
        <v>1421</v>
      </c>
      <c r="C443" s="191" t="s">
        <v>1422</v>
      </c>
      <c r="D443" s="40" t="s">
        <v>41</v>
      </c>
      <c r="E443" s="67">
        <v>161.809</v>
      </c>
      <c r="F443" s="202">
        <v>21</v>
      </c>
      <c r="G443" s="194">
        <f t="shared" ref="G443:G468" si="13">F443*E443</f>
        <v>3397.989</v>
      </c>
      <c r="H443" s="203" t="s">
        <v>1095</v>
      </c>
      <c r="I443" s="203" t="s">
        <v>1252</v>
      </c>
      <c r="J443" s="191" t="s">
        <v>343</v>
      </c>
      <c r="K443" s="203" t="s">
        <v>1399</v>
      </c>
      <c r="L443" s="191" t="s">
        <v>1423</v>
      </c>
      <c r="M443" s="203" t="s">
        <v>1370</v>
      </c>
      <c r="N443" s="203"/>
    </row>
    <row r="444" s="160" customFormat="1" ht="21" customHeight="1" spans="1:14">
      <c r="A444" s="191"/>
      <c r="B444" s="270" t="s">
        <v>1421</v>
      </c>
      <c r="C444" s="191" t="s">
        <v>1422</v>
      </c>
      <c r="D444" s="40" t="s">
        <v>41</v>
      </c>
      <c r="E444" s="67">
        <v>161.809</v>
      </c>
      <c r="F444" s="202">
        <v>19</v>
      </c>
      <c r="G444" s="194">
        <f t="shared" si="13"/>
        <v>3074.371</v>
      </c>
      <c r="H444" s="203" t="s">
        <v>1095</v>
      </c>
      <c r="I444" s="203" t="s">
        <v>1252</v>
      </c>
      <c r="J444" s="191" t="s">
        <v>343</v>
      </c>
      <c r="K444" s="203" t="s">
        <v>1400</v>
      </c>
      <c r="L444" s="191" t="s">
        <v>1423</v>
      </c>
      <c r="M444" s="203" t="s">
        <v>1370</v>
      </c>
      <c r="N444" s="203"/>
    </row>
    <row r="445" s="160" customFormat="1" ht="21" customHeight="1" spans="1:14">
      <c r="A445" s="191"/>
      <c r="B445" s="270" t="s">
        <v>1421</v>
      </c>
      <c r="C445" s="191" t="s">
        <v>1422</v>
      </c>
      <c r="D445" s="40" t="s">
        <v>41</v>
      </c>
      <c r="E445" s="67">
        <v>161.809</v>
      </c>
      <c r="F445" s="202">
        <v>10.6</v>
      </c>
      <c r="G445" s="194">
        <f t="shared" si="13"/>
        <v>1715.1754</v>
      </c>
      <c r="H445" s="203" t="s">
        <v>1095</v>
      </c>
      <c r="I445" s="203" t="s">
        <v>1252</v>
      </c>
      <c r="J445" s="191" t="s">
        <v>343</v>
      </c>
      <c r="K445" s="203" t="s">
        <v>1401</v>
      </c>
      <c r="L445" s="191" t="s">
        <v>1423</v>
      </c>
      <c r="M445" s="203" t="s">
        <v>1370</v>
      </c>
      <c r="N445" s="203"/>
    </row>
    <row r="446" s="160" customFormat="1" ht="21" customHeight="1" spans="1:14">
      <c r="A446" s="191"/>
      <c r="B446" s="270" t="s">
        <v>1421</v>
      </c>
      <c r="C446" s="191" t="s">
        <v>1422</v>
      </c>
      <c r="D446" s="40" t="s">
        <v>41</v>
      </c>
      <c r="E446" s="67">
        <v>161.809</v>
      </c>
      <c r="F446" s="202">
        <v>12</v>
      </c>
      <c r="G446" s="194">
        <f t="shared" si="13"/>
        <v>1941.708</v>
      </c>
      <c r="H446" s="203" t="s">
        <v>1095</v>
      </c>
      <c r="I446" s="203" t="s">
        <v>1252</v>
      </c>
      <c r="J446" s="191" t="s">
        <v>343</v>
      </c>
      <c r="K446" s="203" t="s">
        <v>1402</v>
      </c>
      <c r="L446" s="191" t="s">
        <v>1423</v>
      </c>
      <c r="M446" s="203" t="s">
        <v>1370</v>
      </c>
      <c r="N446" s="203"/>
    </row>
    <row r="447" s="160" customFormat="1" ht="21" customHeight="1" spans="1:14">
      <c r="A447" s="191"/>
      <c r="B447" s="270" t="s">
        <v>1421</v>
      </c>
      <c r="C447" s="191" t="s">
        <v>1422</v>
      </c>
      <c r="D447" s="40" t="s">
        <v>41</v>
      </c>
      <c r="E447" s="67">
        <v>161.809</v>
      </c>
      <c r="F447" s="202">
        <v>31.6</v>
      </c>
      <c r="G447" s="194">
        <f t="shared" si="13"/>
        <v>5113.1644</v>
      </c>
      <c r="H447" s="203" t="s">
        <v>1095</v>
      </c>
      <c r="I447" s="203" t="s">
        <v>1252</v>
      </c>
      <c r="J447" s="191" t="s">
        <v>343</v>
      </c>
      <c r="K447" s="203" t="s">
        <v>1403</v>
      </c>
      <c r="L447" s="191" t="s">
        <v>1423</v>
      </c>
      <c r="M447" s="203" t="s">
        <v>1370</v>
      </c>
      <c r="N447" s="203"/>
    </row>
    <row r="448" s="160" customFormat="1" ht="21" customHeight="1" spans="1:14">
      <c r="A448" s="191"/>
      <c r="B448" s="270" t="s">
        <v>1421</v>
      </c>
      <c r="C448" s="191" t="s">
        <v>1422</v>
      </c>
      <c r="D448" s="40" t="s">
        <v>41</v>
      </c>
      <c r="E448" s="67">
        <v>161.809</v>
      </c>
      <c r="F448" s="202">
        <v>18</v>
      </c>
      <c r="G448" s="194">
        <f t="shared" si="13"/>
        <v>2912.562</v>
      </c>
      <c r="H448" s="203" t="s">
        <v>1095</v>
      </c>
      <c r="I448" s="203" t="s">
        <v>1252</v>
      </c>
      <c r="J448" s="191" t="s">
        <v>343</v>
      </c>
      <c r="K448" s="203" t="s">
        <v>1404</v>
      </c>
      <c r="L448" s="191" t="s">
        <v>1423</v>
      </c>
      <c r="M448" s="203" t="s">
        <v>1370</v>
      </c>
      <c r="N448" s="203"/>
    </row>
    <row r="449" s="160" customFormat="1" ht="21" customHeight="1" spans="1:14">
      <c r="A449" s="191"/>
      <c r="B449" s="270" t="s">
        <v>1421</v>
      </c>
      <c r="C449" s="191" t="s">
        <v>1422</v>
      </c>
      <c r="D449" s="40" t="s">
        <v>41</v>
      </c>
      <c r="E449" s="67">
        <v>161.809</v>
      </c>
      <c r="F449" s="202">
        <v>25.6</v>
      </c>
      <c r="G449" s="194">
        <f t="shared" si="13"/>
        <v>4142.3104</v>
      </c>
      <c r="H449" s="203" t="s">
        <v>1095</v>
      </c>
      <c r="I449" s="203" t="s">
        <v>1252</v>
      </c>
      <c r="J449" s="191" t="s">
        <v>343</v>
      </c>
      <c r="K449" s="203" t="s">
        <v>1405</v>
      </c>
      <c r="L449" s="191" t="s">
        <v>1423</v>
      </c>
      <c r="M449" s="203" t="s">
        <v>1370</v>
      </c>
      <c r="N449" s="203"/>
    </row>
    <row r="450" s="160" customFormat="1" ht="21" customHeight="1" spans="1:14">
      <c r="A450" s="191"/>
      <c r="B450" s="270" t="s">
        <v>1421</v>
      </c>
      <c r="C450" s="191" t="s">
        <v>1422</v>
      </c>
      <c r="D450" s="40" t="s">
        <v>41</v>
      </c>
      <c r="E450" s="67">
        <v>161.809</v>
      </c>
      <c r="F450" s="202">
        <v>133.2</v>
      </c>
      <c r="G450" s="194">
        <f t="shared" si="13"/>
        <v>21552.9588</v>
      </c>
      <c r="H450" s="203" t="s">
        <v>1095</v>
      </c>
      <c r="I450" s="203" t="s">
        <v>1252</v>
      </c>
      <c r="J450" s="191" t="s">
        <v>343</v>
      </c>
      <c r="K450" s="203" t="s">
        <v>1406</v>
      </c>
      <c r="L450" s="191" t="s">
        <v>1423</v>
      </c>
      <c r="M450" s="203" t="s">
        <v>1370</v>
      </c>
      <c r="N450" s="203"/>
    </row>
    <row r="451" s="160" customFormat="1" ht="21" customHeight="1" spans="1:14">
      <c r="A451" s="191"/>
      <c r="B451" s="270" t="s">
        <v>1421</v>
      </c>
      <c r="C451" s="191" t="s">
        <v>1422</v>
      </c>
      <c r="D451" s="40" t="s">
        <v>41</v>
      </c>
      <c r="E451" s="67">
        <v>161.809</v>
      </c>
      <c r="F451" s="202">
        <v>118.6</v>
      </c>
      <c r="G451" s="194">
        <f t="shared" si="13"/>
        <v>19190.5474</v>
      </c>
      <c r="H451" s="203" t="s">
        <v>1095</v>
      </c>
      <c r="I451" s="203" t="s">
        <v>1252</v>
      </c>
      <c r="J451" s="191" t="s">
        <v>343</v>
      </c>
      <c r="K451" s="203" t="s">
        <v>1354</v>
      </c>
      <c r="L451" s="191" t="s">
        <v>1423</v>
      </c>
      <c r="M451" s="203" t="s">
        <v>1370</v>
      </c>
      <c r="N451" s="203"/>
    </row>
    <row r="452" s="160" customFormat="1" ht="21" customHeight="1" spans="1:14">
      <c r="A452" s="191"/>
      <c r="B452" s="270" t="s">
        <v>1421</v>
      </c>
      <c r="C452" s="191" t="s">
        <v>1422</v>
      </c>
      <c r="D452" s="40" t="s">
        <v>41</v>
      </c>
      <c r="E452" s="67">
        <v>161.809</v>
      </c>
      <c r="F452" s="202">
        <v>9</v>
      </c>
      <c r="G452" s="194">
        <f t="shared" si="13"/>
        <v>1456.281</v>
      </c>
      <c r="H452" s="203" t="s">
        <v>1095</v>
      </c>
      <c r="I452" s="203" t="s">
        <v>1252</v>
      </c>
      <c r="J452" s="191" t="s">
        <v>343</v>
      </c>
      <c r="K452" s="203" t="s">
        <v>1407</v>
      </c>
      <c r="L452" s="191" t="s">
        <v>1423</v>
      </c>
      <c r="M452" s="203" t="s">
        <v>1370</v>
      </c>
      <c r="N452" s="203"/>
    </row>
    <row r="453" s="160" customFormat="1" ht="21" customHeight="1" spans="1:14">
      <c r="A453" s="191"/>
      <c r="B453" s="270" t="s">
        <v>1421</v>
      </c>
      <c r="C453" s="191" t="s">
        <v>1422</v>
      </c>
      <c r="D453" s="40" t="s">
        <v>41</v>
      </c>
      <c r="E453" s="67">
        <v>161.809</v>
      </c>
      <c r="F453" s="202">
        <v>16.6</v>
      </c>
      <c r="G453" s="194">
        <f t="shared" si="13"/>
        <v>2686.0294</v>
      </c>
      <c r="H453" s="203" t="s">
        <v>1095</v>
      </c>
      <c r="I453" s="203" t="s">
        <v>1252</v>
      </c>
      <c r="J453" s="191" t="s">
        <v>343</v>
      </c>
      <c r="K453" s="203" t="s">
        <v>1408</v>
      </c>
      <c r="L453" s="191" t="s">
        <v>1423</v>
      </c>
      <c r="M453" s="203" t="s">
        <v>1370</v>
      </c>
      <c r="N453" s="203"/>
    </row>
    <row r="454" s="160" customFormat="1" ht="21" customHeight="1" spans="1:14">
      <c r="A454" s="191"/>
      <c r="B454" s="270" t="s">
        <v>1421</v>
      </c>
      <c r="C454" s="191" t="s">
        <v>1422</v>
      </c>
      <c r="D454" s="40" t="s">
        <v>41</v>
      </c>
      <c r="E454" s="67">
        <v>161.809</v>
      </c>
      <c r="F454" s="202">
        <v>15</v>
      </c>
      <c r="G454" s="194">
        <f t="shared" si="13"/>
        <v>2427.135</v>
      </c>
      <c r="H454" s="203" t="s">
        <v>1095</v>
      </c>
      <c r="I454" s="203" t="s">
        <v>1252</v>
      </c>
      <c r="J454" s="191" t="s">
        <v>343</v>
      </c>
      <c r="K454" s="203" t="s">
        <v>1409</v>
      </c>
      <c r="L454" s="191" t="s">
        <v>1423</v>
      </c>
      <c r="M454" s="203" t="s">
        <v>1370</v>
      </c>
      <c r="N454" s="203"/>
    </row>
    <row r="455" s="160" customFormat="1" ht="21" customHeight="1" spans="1:14">
      <c r="A455" s="191"/>
      <c r="B455" s="270" t="s">
        <v>1421</v>
      </c>
      <c r="C455" s="191" t="s">
        <v>1422</v>
      </c>
      <c r="D455" s="40" t="s">
        <v>41</v>
      </c>
      <c r="E455" s="67">
        <v>161.809</v>
      </c>
      <c r="F455" s="202">
        <v>38.4</v>
      </c>
      <c r="G455" s="194">
        <f t="shared" si="13"/>
        <v>6213.4656</v>
      </c>
      <c r="H455" s="203" t="s">
        <v>1095</v>
      </c>
      <c r="I455" s="203" t="s">
        <v>1252</v>
      </c>
      <c r="J455" s="191" t="s">
        <v>343</v>
      </c>
      <c r="K455" s="203" t="s">
        <v>1355</v>
      </c>
      <c r="L455" s="191" t="s">
        <v>1423</v>
      </c>
      <c r="M455" s="203" t="s">
        <v>1370</v>
      </c>
      <c r="N455" s="203"/>
    </row>
    <row r="456" s="160" customFormat="1" ht="21" customHeight="1" spans="1:14">
      <c r="A456" s="191"/>
      <c r="B456" s="270" t="s">
        <v>1421</v>
      </c>
      <c r="C456" s="191" t="s">
        <v>1422</v>
      </c>
      <c r="D456" s="40" t="s">
        <v>41</v>
      </c>
      <c r="E456" s="67">
        <v>161.809</v>
      </c>
      <c r="F456" s="202">
        <v>16.6</v>
      </c>
      <c r="G456" s="194">
        <f t="shared" si="13"/>
        <v>2686.0294</v>
      </c>
      <c r="H456" s="203" t="s">
        <v>1095</v>
      </c>
      <c r="I456" s="203" t="s">
        <v>1252</v>
      </c>
      <c r="J456" s="191" t="s">
        <v>343</v>
      </c>
      <c r="K456" s="203" t="s">
        <v>1410</v>
      </c>
      <c r="L456" s="191" t="s">
        <v>1423</v>
      </c>
      <c r="M456" s="203" t="s">
        <v>1370</v>
      </c>
      <c r="N456" s="203"/>
    </row>
    <row r="457" s="160" customFormat="1" ht="21" customHeight="1" spans="1:14">
      <c r="A457" s="191"/>
      <c r="B457" s="270" t="s">
        <v>1421</v>
      </c>
      <c r="C457" s="191" t="s">
        <v>1422</v>
      </c>
      <c r="D457" s="40" t="s">
        <v>41</v>
      </c>
      <c r="E457" s="67">
        <v>161.809</v>
      </c>
      <c r="F457" s="202">
        <v>7.6</v>
      </c>
      <c r="G457" s="194">
        <f t="shared" si="13"/>
        <v>1229.7484</v>
      </c>
      <c r="H457" s="203" t="s">
        <v>1095</v>
      </c>
      <c r="I457" s="203" t="s">
        <v>1252</v>
      </c>
      <c r="J457" s="191" t="s">
        <v>343</v>
      </c>
      <c r="K457" s="203" t="s">
        <v>1411</v>
      </c>
      <c r="L457" s="191" t="s">
        <v>1423</v>
      </c>
      <c r="M457" s="203" t="s">
        <v>1370</v>
      </c>
      <c r="N457" s="203"/>
    </row>
    <row r="458" s="160" customFormat="1" ht="21" customHeight="1" spans="1:14">
      <c r="A458" s="191"/>
      <c r="B458" s="270" t="s">
        <v>1421</v>
      </c>
      <c r="C458" s="191" t="s">
        <v>1422</v>
      </c>
      <c r="D458" s="40" t="s">
        <v>41</v>
      </c>
      <c r="E458" s="67">
        <v>161.809</v>
      </c>
      <c r="F458" s="202">
        <v>24</v>
      </c>
      <c r="G458" s="194">
        <f t="shared" si="13"/>
        <v>3883.416</v>
      </c>
      <c r="H458" s="203" t="s">
        <v>1095</v>
      </c>
      <c r="I458" s="203" t="s">
        <v>1252</v>
      </c>
      <c r="J458" s="191" t="s">
        <v>343</v>
      </c>
      <c r="K458" s="203" t="s">
        <v>1412</v>
      </c>
      <c r="L458" s="191" t="s">
        <v>1423</v>
      </c>
      <c r="M458" s="203" t="s">
        <v>1370</v>
      </c>
      <c r="N458" s="203"/>
    </row>
    <row r="459" s="160" customFormat="1" ht="21" customHeight="1" spans="1:14">
      <c r="A459" s="191"/>
      <c r="B459" s="270" t="s">
        <v>1421</v>
      </c>
      <c r="C459" s="191" t="s">
        <v>1422</v>
      </c>
      <c r="D459" s="40" t="s">
        <v>41</v>
      </c>
      <c r="E459" s="67">
        <v>161.809</v>
      </c>
      <c r="F459" s="202">
        <v>6</v>
      </c>
      <c r="G459" s="194">
        <f t="shared" si="13"/>
        <v>970.854</v>
      </c>
      <c r="H459" s="203" t="s">
        <v>1095</v>
      </c>
      <c r="I459" s="203" t="s">
        <v>1252</v>
      </c>
      <c r="J459" s="191" t="s">
        <v>343</v>
      </c>
      <c r="K459" s="203" t="s">
        <v>1413</v>
      </c>
      <c r="L459" s="191" t="s">
        <v>1423</v>
      </c>
      <c r="M459" s="203" t="s">
        <v>1370</v>
      </c>
      <c r="N459" s="203"/>
    </row>
    <row r="460" s="160" customFormat="1" ht="21" customHeight="1" spans="1:14">
      <c r="A460" s="191"/>
      <c r="B460" s="270" t="s">
        <v>1421</v>
      </c>
      <c r="C460" s="191" t="s">
        <v>1422</v>
      </c>
      <c r="D460" s="40" t="s">
        <v>41</v>
      </c>
      <c r="E460" s="67">
        <v>161.809</v>
      </c>
      <c r="F460" s="202">
        <v>17.6</v>
      </c>
      <c r="G460" s="194">
        <f t="shared" si="13"/>
        <v>2847.8384</v>
      </c>
      <c r="H460" s="203" t="s">
        <v>1095</v>
      </c>
      <c r="I460" s="203" t="s">
        <v>1252</v>
      </c>
      <c r="J460" s="191" t="s">
        <v>343</v>
      </c>
      <c r="K460" s="203" t="s">
        <v>1414</v>
      </c>
      <c r="L460" s="191" t="s">
        <v>1423</v>
      </c>
      <c r="M460" s="203" t="s">
        <v>1370</v>
      </c>
      <c r="N460" s="203"/>
    </row>
    <row r="461" s="160" customFormat="1" ht="21" customHeight="1" spans="1:14">
      <c r="A461" s="191"/>
      <c r="B461" s="270" t="s">
        <v>1421</v>
      </c>
      <c r="C461" s="191" t="s">
        <v>1422</v>
      </c>
      <c r="D461" s="40" t="s">
        <v>41</v>
      </c>
      <c r="E461" s="67">
        <v>161.809</v>
      </c>
      <c r="F461" s="202">
        <v>111.6</v>
      </c>
      <c r="G461" s="194">
        <f t="shared" si="13"/>
        <v>18057.8844</v>
      </c>
      <c r="H461" s="203" t="s">
        <v>1095</v>
      </c>
      <c r="I461" s="203" t="s">
        <v>1252</v>
      </c>
      <c r="J461" s="191" t="s">
        <v>343</v>
      </c>
      <c r="K461" s="203" t="s">
        <v>1356</v>
      </c>
      <c r="L461" s="191" t="s">
        <v>1423</v>
      </c>
      <c r="M461" s="203" t="s">
        <v>1370</v>
      </c>
      <c r="N461" s="203"/>
    </row>
    <row r="462" s="160" customFormat="1" ht="21" customHeight="1" spans="1:14">
      <c r="A462" s="191"/>
      <c r="B462" s="270" t="s">
        <v>1421</v>
      </c>
      <c r="C462" s="191" t="s">
        <v>1422</v>
      </c>
      <c r="D462" s="40" t="s">
        <v>41</v>
      </c>
      <c r="E462" s="67">
        <v>161.809</v>
      </c>
      <c r="F462" s="202">
        <v>12</v>
      </c>
      <c r="G462" s="194">
        <f t="shared" si="13"/>
        <v>1941.708</v>
      </c>
      <c r="H462" s="203" t="s">
        <v>1095</v>
      </c>
      <c r="I462" s="203" t="s">
        <v>1252</v>
      </c>
      <c r="J462" s="191" t="s">
        <v>343</v>
      </c>
      <c r="K462" s="203" t="s">
        <v>1415</v>
      </c>
      <c r="L462" s="191" t="s">
        <v>1423</v>
      </c>
      <c r="M462" s="203" t="s">
        <v>1370</v>
      </c>
      <c r="N462" s="203"/>
    </row>
    <row r="463" s="160" customFormat="1" ht="21" customHeight="1" spans="1:14">
      <c r="A463" s="191"/>
      <c r="B463" s="270" t="s">
        <v>1421</v>
      </c>
      <c r="C463" s="191" t="s">
        <v>1422</v>
      </c>
      <c r="D463" s="40" t="s">
        <v>41</v>
      </c>
      <c r="E463" s="67">
        <v>161.809</v>
      </c>
      <c r="F463" s="202">
        <v>19.6</v>
      </c>
      <c r="G463" s="194">
        <f t="shared" si="13"/>
        <v>3171.4564</v>
      </c>
      <c r="H463" s="203" t="s">
        <v>1095</v>
      </c>
      <c r="I463" s="203" t="s">
        <v>1252</v>
      </c>
      <c r="J463" s="191" t="s">
        <v>343</v>
      </c>
      <c r="K463" s="203" t="s">
        <v>1416</v>
      </c>
      <c r="L463" s="191" t="s">
        <v>1423</v>
      </c>
      <c r="M463" s="203" t="s">
        <v>1370</v>
      </c>
      <c r="N463" s="203"/>
    </row>
    <row r="464" s="160" customFormat="1" ht="21" customHeight="1" spans="1:14">
      <c r="A464" s="191"/>
      <c r="B464" s="270" t="s">
        <v>1421</v>
      </c>
      <c r="C464" s="191" t="s">
        <v>1422</v>
      </c>
      <c r="D464" s="40" t="s">
        <v>41</v>
      </c>
      <c r="E464" s="67">
        <v>161.809</v>
      </c>
      <c r="F464" s="202">
        <v>28.6</v>
      </c>
      <c r="G464" s="194">
        <f t="shared" si="13"/>
        <v>4627.7374</v>
      </c>
      <c r="H464" s="203" t="s">
        <v>1095</v>
      </c>
      <c r="I464" s="203" t="s">
        <v>1252</v>
      </c>
      <c r="J464" s="191" t="s">
        <v>343</v>
      </c>
      <c r="K464" s="203" t="s">
        <v>1357</v>
      </c>
      <c r="L464" s="191" t="s">
        <v>1423</v>
      </c>
      <c r="M464" s="203" t="s">
        <v>1370</v>
      </c>
      <c r="N464" s="203"/>
    </row>
    <row r="465" s="160" customFormat="1" ht="21" customHeight="1" spans="1:14">
      <c r="A465" s="191"/>
      <c r="B465" s="270" t="s">
        <v>1421</v>
      </c>
      <c r="C465" s="191" t="s">
        <v>1422</v>
      </c>
      <c r="D465" s="40" t="s">
        <v>41</v>
      </c>
      <c r="E465" s="67">
        <v>161.809</v>
      </c>
      <c r="F465" s="202">
        <v>19</v>
      </c>
      <c r="G465" s="194">
        <f t="shared" si="13"/>
        <v>3074.371</v>
      </c>
      <c r="H465" s="203" t="s">
        <v>1095</v>
      </c>
      <c r="I465" s="203" t="s">
        <v>1252</v>
      </c>
      <c r="J465" s="191" t="s">
        <v>343</v>
      </c>
      <c r="K465" s="203" t="s">
        <v>1417</v>
      </c>
      <c r="L465" s="191" t="s">
        <v>1423</v>
      </c>
      <c r="M465" s="203" t="s">
        <v>1370</v>
      </c>
      <c r="N465" s="203"/>
    </row>
    <row r="466" s="160" customFormat="1" ht="21" customHeight="1" spans="1:14">
      <c r="A466" s="191"/>
      <c r="B466" s="270" t="s">
        <v>1421</v>
      </c>
      <c r="C466" s="191" t="s">
        <v>1422</v>
      </c>
      <c r="D466" s="40" t="s">
        <v>41</v>
      </c>
      <c r="E466" s="67">
        <v>161.809</v>
      </c>
      <c r="F466" s="202">
        <v>14.8</v>
      </c>
      <c r="G466" s="194">
        <f t="shared" si="13"/>
        <v>2394.7732</v>
      </c>
      <c r="H466" s="203" t="s">
        <v>1095</v>
      </c>
      <c r="I466" s="203" t="s">
        <v>1252</v>
      </c>
      <c r="J466" s="191" t="s">
        <v>343</v>
      </c>
      <c r="K466" s="203" t="s">
        <v>1418</v>
      </c>
      <c r="L466" s="191" t="s">
        <v>1423</v>
      </c>
      <c r="M466" s="203" t="s">
        <v>1370</v>
      </c>
      <c r="N466" s="203"/>
    </row>
    <row r="467" s="160" customFormat="1" ht="21" customHeight="1" spans="1:14">
      <c r="A467" s="191"/>
      <c r="B467" s="270" t="s">
        <v>1421</v>
      </c>
      <c r="C467" s="191" t="s">
        <v>1422</v>
      </c>
      <c r="D467" s="40" t="s">
        <v>41</v>
      </c>
      <c r="E467" s="67">
        <v>161.809</v>
      </c>
      <c r="F467" s="202">
        <v>37.6</v>
      </c>
      <c r="G467" s="194">
        <f t="shared" si="13"/>
        <v>6084.0184</v>
      </c>
      <c r="H467" s="203" t="s">
        <v>1095</v>
      </c>
      <c r="I467" s="203" t="s">
        <v>1252</v>
      </c>
      <c r="J467" s="191" t="s">
        <v>343</v>
      </c>
      <c r="K467" s="203" t="s">
        <v>1419</v>
      </c>
      <c r="L467" s="191" t="s">
        <v>1423</v>
      </c>
      <c r="M467" s="203" t="s">
        <v>1370</v>
      </c>
      <c r="N467" s="203"/>
    </row>
    <row r="468" s="160" customFormat="1" ht="21" customHeight="1" spans="1:14">
      <c r="A468" s="191"/>
      <c r="B468" s="270" t="s">
        <v>1421</v>
      </c>
      <c r="C468" s="191" t="s">
        <v>1422</v>
      </c>
      <c r="D468" s="40" t="s">
        <v>41</v>
      </c>
      <c r="E468" s="67">
        <v>161.809</v>
      </c>
      <c r="F468" s="202">
        <v>7.6</v>
      </c>
      <c r="G468" s="194">
        <f t="shared" si="13"/>
        <v>1229.7484</v>
      </c>
      <c r="H468" s="203" t="s">
        <v>1095</v>
      </c>
      <c r="I468" s="203" t="s">
        <v>1252</v>
      </c>
      <c r="J468" s="191" t="s">
        <v>343</v>
      </c>
      <c r="K468" s="203" t="s">
        <v>1420</v>
      </c>
      <c r="L468" s="191" t="s">
        <v>1423</v>
      </c>
      <c r="M468" s="203" t="s">
        <v>1370</v>
      </c>
      <c r="N468" s="203"/>
    </row>
    <row r="469" s="160" customFormat="1" ht="21" customHeight="1" spans="1:14">
      <c r="A469" s="191"/>
      <c r="B469" s="219" t="s">
        <v>1112</v>
      </c>
      <c r="C469" s="220"/>
      <c r="D469" s="196"/>
      <c r="E469" s="197"/>
      <c r="F469" s="190">
        <f>SUM(F410:F468)</f>
        <v>1742.2</v>
      </c>
      <c r="G469" s="190"/>
      <c r="H469" s="203"/>
      <c r="I469" s="203"/>
      <c r="J469" s="203"/>
      <c r="K469" s="203"/>
      <c r="L469" s="203"/>
      <c r="M469" s="203"/>
      <c r="N469" s="203"/>
    </row>
    <row r="470" s="160" customFormat="1" ht="21" customHeight="1" spans="1:14">
      <c r="A470" s="262"/>
      <c r="B470" s="438" t="s">
        <v>348</v>
      </c>
      <c r="C470" s="438" t="s">
        <v>349</v>
      </c>
      <c r="D470" s="280"/>
      <c r="E470" s="263"/>
      <c r="F470" s="264"/>
      <c r="G470" s="265"/>
      <c r="H470" s="270"/>
      <c r="I470" s="270"/>
      <c r="J470" s="270"/>
      <c r="K470" s="270"/>
      <c r="L470" s="290"/>
      <c r="M470" s="270"/>
      <c r="N470" s="270"/>
    </row>
    <row r="471" s="160" customFormat="1" ht="21" customHeight="1" spans="1:14">
      <c r="A471" s="191"/>
      <c r="B471" s="68" t="s">
        <v>1424</v>
      </c>
      <c r="C471" s="68" t="s">
        <v>1425</v>
      </c>
      <c r="D471" s="40" t="s">
        <v>41</v>
      </c>
      <c r="E471" s="67">
        <v>151.22</v>
      </c>
      <c r="F471" s="202">
        <v>1456</v>
      </c>
      <c r="G471" s="194">
        <f>F471*E471</f>
        <v>220176.32</v>
      </c>
      <c r="H471" s="203" t="s">
        <v>1095</v>
      </c>
      <c r="I471" s="203" t="s">
        <v>1252</v>
      </c>
      <c r="J471" s="203" t="s">
        <v>349</v>
      </c>
      <c r="K471" s="191" t="s">
        <v>1323</v>
      </c>
      <c r="L471" s="203" t="s">
        <v>315</v>
      </c>
      <c r="M471" s="203" t="s">
        <v>1426</v>
      </c>
      <c r="N471" s="203"/>
    </row>
    <row r="472" s="160" customFormat="1" ht="21" customHeight="1" spans="1:14">
      <c r="A472" s="191"/>
      <c r="B472" s="68" t="s">
        <v>1424</v>
      </c>
      <c r="C472" s="68" t="s">
        <v>1425</v>
      </c>
      <c r="D472" s="40" t="s">
        <v>41</v>
      </c>
      <c r="E472" s="67">
        <v>151.22</v>
      </c>
      <c r="F472" s="202">
        <v>2158</v>
      </c>
      <c r="G472" s="194">
        <f>F472*E472</f>
        <v>326332.76</v>
      </c>
      <c r="H472" s="203" t="s">
        <v>1095</v>
      </c>
      <c r="I472" s="203" t="s">
        <v>1252</v>
      </c>
      <c r="J472" s="203" t="s">
        <v>349</v>
      </c>
      <c r="K472" s="191" t="s">
        <v>1330</v>
      </c>
      <c r="L472" s="203" t="s">
        <v>315</v>
      </c>
      <c r="M472" s="203" t="s">
        <v>1426</v>
      </c>
      <c r="N472" s="203"/>
    </row>
    <row r="473" s="160" customFormat="1" ht="21" customHeight="1" spans="1:14">
      <c r="A473" s="191"/>
      <c r="B473" s="219" t="s">
        <v>1112</v>
      </c>
      <c r="C473" s="220"/>
      <c r="D473" s="196"/>
      <c r="E473" s="197"/>
      <c r="F473" s="190">
        <f>SUM(F471:F472)</f>
        <v>3614</v>
      </c>
      <c r="G473" s="194"/>
      <c r="H473" s="203"/>
      <c r="I473" s="203"/>
      <c r="J473" s="203"/>
      <c r="K473" s="203"/>
      <c r="L473" s="236"/>
      <c r="M473" s="203"/>
      <c r="N473" s="203"/>
    </row>
    <row r="474" s="160" customFormat="1" ht="21" customHeight="1" spans="1:14">
      <c r="A474" s="191"/>
      <c r="B474" s="437">
        <v>207</v>
      </c>
      <c r="C474" s="201" t="s">
        <v>351</v>
      </c>
      <c r="D474" s="40"/>
      <c r="E474" s="67"/>
      <c r="F474" s="202"/>
      <c r="G474" s="194"/>
      <c r="H474" s="203"/>
      <c r="I474" s="203"/>
      <c r="J474" s="203"/>
      <c r="K474" s="203"/>
      <c r="L474" s="236"/>
      <c r="M474" s="203"/>
      <c r="N474" s="203"/>
    </row>
    <row r="475" s="160" customFormat="1" ht="21" customHeight="1" spans="1:14">
      <c r="A475" s="191"/>
      <c r="B475" s="437" t="s">
        <v>352</v>
      </c>
      <c r="C475" s="201" t="s">
        <v>353</v>
      </c>
      <c r="D475" s="40"/>
      <c r="E475" s="67"/>
      <c r="F475" s="202"/>
      <c r="G475" s="194"/>
      <c r="H475" s="203"/>
      <c r="I475" s="203"/>
      <c r="J475" s="191"/>
      <c r="K475" s="203"/>
      <c r="L475" s="236"/>
      <c r="M475" s="203"/>
      <c r="N475" s="203"/>
    </row>
    <row r="476" s="160" customFormat="1" ht="21" customHeight="1" spans="1:14">
      <c r="A476" s="191"/>
      <c r="B476" s="435" t="s">
        <v>359</v>
      </c>
      <c r="C476" s="293" t="s">
        <v>1427</v>
      </c>
      <c r="D476" s="40" t="s">
        <v>41</v>
      </c>
      <c r="E476" s="26">
        <v>375.33</v>
      </c>
      <c r="F476" s="202">
        <v>29.52</v>
      </c>
      <c r="G476" s="194">
        <f>F476*E476</f>
        <v>11079.7416</v>
      </c>
      <c r="H476" s="203" t="s">
        <v>1095</v>
      </c>
      <c r="I476" s="203" t="s">
        <v>1428</v>
      </c>
      <c r="J476" s="191" t="s">
        <v>353</v>
      </c>
      <c r="K476" s="203" t="s">
        <v>1429</v>
      </c>
      <c r="L476" s="203" t="s">
        <v>1279</v>
      </c>
      <c r="M476" s="203" t="s">
        <v>1430</v>
      </c>
      <c r="N476" s="203" t="s">
        <v>1431</v>
      </c>
    </row>
    <row r="477" s="160" customFormat="1" ht="21" customHeight="1" spans="1:14">
      <c r="A477" s="191"/>
      <c r="B477" s="435" t="s">
        <v>359</v>
      </c>
      <c r="C477" s="293" t="s">
        <v>1427</v>
      </c>
      <c r="D477" s="40" t="s">
        <v>41</v>
      </c>
      <c r="E477" s="26">
        <v>375.33</v>
      </c>
      <c r="F477" s="202">
        <v>46.13</v>
      </c>
      <c r="G477" s="194">
        <f t="shared" ref="G477:G508" si="14">F477*E477</f>
        <v>17313.9729</v>
      </c>
      <c r="H477" s="203" t="s">
        <v>1095</v>
      </c>
      <c r="I477" s="203" t="s">
        <v>1428</v>
      </c>
      <c r="J477" s="191" t="s">
        <v>353</v>
      </c>
      <c r="K477" s="203" t="s">
        <v>1432</v>
      </c>
      <c r="L477" s="203" t="s">
        <v>1279</v>
      </c>
      <c r="M477" s="203" t="s">
        <v>1430</v>
      </c>
      <c r="N477" s="203" t="s">
        <v>1431</v>
      </c>
    </row>
    <row r="478" s="160" customFormat="1" ht="21" customHeight="1" spans="1:14">
      <c r="A478" s="191"/>
      <c r="B478" s="435" t="s">
        <v>359</v>
      </c>
      <c r="C478" s="293" t="s">
        <v>1427</v>
      </c>
      <c r="D478" s="40" t="s">
        <v>41</v>
      </c>
      <c r="E478" s="26">
        <v>375.33</v>
      </c>
      <c r="F478" s="202">
        <v>111.93</v>
      </c>
      <c r="G478" s="194">
        <f t="shared" si="14"/>
        <v>42010.6869</v>
      </c>
      <c r="H478" s="203" t="s">
        <v>1095</v>
      </c>
      <c r="I478" s="203" t="s">
        <v>1428</v>
      </c>
      <c r="J478" s="191" t="s">
        <v>353</v>
      </c>
      <c r="K478" s="203" t="s">
        <v>1433</v>
      </c>
      <c r="L478" s="203" t="s">
        <v>1279</v>
      </c>
      <c r="M478" s="203" t="s">
        <v>1430</v>
      </c>
      <c r="N478" s="203" t="s">
        <v>1431</v>
      </c>
    </row>
    <row r="479" s="160" customFormat="1" ht="21" customHeight="1" spans="1:14">
      <c r="A479" s="191"/>
      <c r="B479" s="435" t="s">
        <v>359</v>
      </c>
      <c r="C479" s="293" t="s">
        <v>1427</v>
      </c>
      <c r="D479" s="40" t="s">
        <v>41</v>
      </c>
      <c r="E479" s="26">
        <v>375.33</v>
      </c>
      <c r="F479" s="202">
        <v>33.21</v>
      </c>
      <c r="G479" s="194">
        <f t="shared" si="14"/>
        <v>12464.7093</v>
      </c>
      <c r="H479" s="203" t="s">
        <v>1095</v>
      </c>
      <c r="I479" s="203" t="s">
        <v>1428</v>
      </c>
      <c r="J479" s="191" t="s">
        <v>353</v>
      </c>
      <c r="K479" s="203" t="s">
        <v>1434</v>
      </c>
      <c r="L479" s="203" t="s">
        <v>1279</v>
      </c>
      <c r="M479" s="203" t="s">
        <v>1430</v>
      </c>
      <c r="N479" s="203" t="s">
        <v>1431</v>
      </c>
    </row>
    <row r="480" s="160" customFormat="1" ht="21" customHeight="1" spans="1:14">
      <c r="A480" s="191"/>
      <c r="B480" s="435" t="s">
        <v>359</v>
      </c>
      <c r="C480" s="293" t="s">
        <v>1427</v>
      </c>
      <c r="D480" s="40" t="s">
        <v>41</v>
      </c>
      <c r="E480" s="26">
        <v>375.33</v>
      </c>
      <c r="F480" s="202">
        <v>76.26</v>
      </c>
      <c r="G480" s="194">
        <f t="shared" si="14"/>
        <v>28622.6658</v>
      </c>
      <c r="H480" s="203" t="s">
        <v>1095</v>
      </c>
      <c r="I480" s="203" t="s">
        <v>1428</v>
      </c>
      <c r="J480" s="191" t="s">
        <v>353</v>
      </c>
      <c r="K480" s="203" t="s">
        <v>1435</v>
      </c>
      <c r="L480" s="203" t="s">
        <v>1279</v>
      </c>
      <c r="M480" s="203" t="s">
        <v>1430</v>
      </c>
      <c r="N480" s="203" t="s">
        <v>1431</v>
      </c>
    </row>
    <row r="481" s="160" customFormat="1" ht="21" customHeight="1" spans="1:14">
      <c r="A481" s="191"/>
      <c r="B481" s="435" t="s">
        <v>359</v>
      </c>
      <c r="C481" s="293" t="s">
        <v>1427</v>
      </c>
      <c r="D481" s="40" t="s">
        <v>41</v>
      </c>
      <c r="E481" s="26">
        <v>375.33</v>
      </c>
      <c r="F481" s="202">
        <v>36.9</v>
      </c>
      <c r="G481" s="194">
        <f t="shared" si="14"/>
        <v>13849.677</v>
      </c>
      <c r="H481" s="203" t="s">
        <v>1095</v>
      </c>
      <c r="I481" s="203" t="s">
        <v>1428</v>
      </c>
      <c r="J481" s="191" t="s">
        <v>353</v>
      </c>
      <c r="K481" s="203" t="s">
        <v>1436</v>
      </c>
      <c r="L481" s="203" t="s">
        <v>1279</v>
      </c>
      <c r="M481" s="203" t="s">
        <v>1430</v>
      </c>
      <c r="N481" s="203" t="s">
        <v>1431</v>
      </c>
    </row>
    <row r="482" s="160" customFormat="1" ht="21" customHeight="1" spans="1:14">
      <c r="A482" s="191"/>
      <c r="B482" s="435" t="s">
        <v>359</v>
      </c>
      <c r="C482" s="293" t="s">
        <v>1427</v>
      </c>
      <c r="D482" s="40" t="s">
        <v>41</v>
      </c>
      <c r="E482" s="26">
        <v>375.33</v>
      </c>
      <c r="F482" s="202">
        <v>63.35</v>
      </c>
      <c r="G482" s="194">
        <f t="shared" si="14"/>
        <v>23777.1555</v>
      </c>
      <c r="H482" s="203" t="s">
        <v>1095</v>
      </c>
      <c r="I482" s="203" t="s">
        <v>1428</v>
      </c>
      <c r="J482" s="191" t="s">
        <v>353</v>
      </c>
      <c r="K482" s="203" t="s">
        <v>1437</v>
      </c>
      <c r="L482" s="203" t="s">
        <v>1279</v>
      </c>
      <c r="M482" s="203" t="s">
        <v>1430</v>
      </c>
      <c r="N482" s="203" t="s">
        <v>1431</v>
      </c>
    </row>
    <row r="483" s="160" customFormat="1" ht="21" customHeight="1" spans="1:14">
      <c r="A483" s="191"/>
      <c r="B483" s="435" t="s">
        <v>359</v>
      </c>
      <c r="C483" s="293" t="s">
        <v>1427</v>
      </c>
      <c r="D483" s="40" t="s">
        <v>41</v>
      </c>
      <c r="E483" s="26">
        <v>375.33</v>
      </c>
      <c r="F483" s="202">
        <v>52.28</v>
      </c>
      <c r="G483" s="194">
        <f t="shared" si="14"/>
        <v>19622.2524</v>
      </c>
      <c r="H483" s="203" t="s">
        <v>1095</v>
      </c>
      <c r="I483" s="203" t="s">
        <v>1428</v>
      </c>
      <c r="J483" s="191" t="s">
        <v>353</v>
      </c>
      <c r="K483" s="203" t="s">
        <v>1438</v>
      </c>
      <c r="L483" s="203" t="s">
        <v>1279</v>
      </c>
      <c r="M483" s="203" t="s">
        <v>1430</v>
      </c>
      <c r="N483" s="203" t="s">
        <v>1431</v>
      </c>
    </row>
    <row r="484" s="160" customFormat="1" ht="21" customHeight="1" spans="1:14">
      <c r="A484" s="191"/>
      <c r="B484" s="435" t="s">
        <v>359</v>
      </c>
      <c r="C484" s="293" t="s">
        <v>1427</v>
      </c>
      <c r="D484" s="40" t="s">
        <v>41</v>
      </c>
      <c r="E484" s="26">
        <v>375.33</v>
      </c>
      <c r="F484" s="202">
        <v>20.3</v>
      </c>
      <c r="G484" s="194">
        <f t="shared" si="14"/>
        <v>7619.199</v>
      </c>
      <c r="H484" s="203" t="s">
        <v>1095</v>
      </c>
      <c r="I484" s="203" t="s">
        <v>1428</v>
      </c>
      <c r="J484" s="191" t="s">
        <v>353</v>
      </c>
      <c r="K484" s="203" t="s">
        <v>1439</v>
      </c>
      <c r="L484" s="203" t="s">
        <v>1279</v>
      </c>
      <c r="M484" s="203" t="s">
        <v>1430</v>
      </c>
      <c r="N484" s="203" t="s">
        <v>1431</v>
      </c>
    </row>
    <row r="485" s="160" customFormat="1" ht="21" customHeight="1" spans="1:14">
      <c r="A485" s="191"/>
      <c r="B485" s="435" t="s">
        <v>359</v>
      </c>
      <c r="C485" s="293" t="s">
        <v>1427</v>
      </c>
      <c r="D485" s="40" t="s">
        <v>41</v>
      </c>
      <c r="E485" s="26">
        <v>375.33</v>
      </c>
      <c r="F485" s="202">
        <v>44.28</v>
      </c>
      <c r="G485" s="194">
        <f t="shared" si="14"/>
        <v>16619.6124</v>
      </c>
      <c r="H485" s="203" t="s">
        <v>1095</v>
      </c>
      <c r="I485" s="203" t="s">
        <v>1428</v>
      </c>
      <c r="J485" s="191" t="s">
        <v>353</v>
      </c>
      <c r="K485" s="203" t="s">
        <v>1440</v>
      </c>
      <c r="L485" s="203" t="s">
        <v>1284</v>
      </c>
      <c r="M485" s="203" t="s">
        <v>1430</v>
      </c>
      <c r="N485" s="203" t="s">
        <v>1431</v>
      </c>
    </row>
    <row r="486" s="160" customFormat="1" ht="21" customHeight="1" spans="1:14">
      <c r="A486" s="191"/>
      <c r="B486" s="435" t="s">
        <v>359</v>
      </c>
      <c r="C486" s="293" t="s">
        <v>1427</v>
      </c>
      <c r="D486" s="40" t="s">
        <v>41</v>
      </c>
      <c r="E486" s="26">
        <v>375.33</v>
      </c>
      <c r="F486" s="202">
        <v>19.07</v>
      </c>
      <c r="G486" s="194">
        <f t="shared" si="14"/>
        <v>7157.5431</v>
      </c>
      <c r="H486" s="203" t="s">
        <v>1095</v>
      </c>
      <c r="I486" s="203" t="s">
        <v>1428</v>
      </c>
      <c r="J486" s="191" t="s">
        <v>353</v>
      </c>
      <c r="K486" s="203" t="s">
        <v>1441</v>
      </c>
      <c r="L486" s="203" t="s">
        <v>1279</v>
      </c>
      <c r="M486" s="203" t="s">
        <v>1430</v>
      </c>
      <c r="N486" s="203" t="s">
        <v>1431</v>
      </c>
    </row>
    <row r="487" s="160" customFormat="1" ht="21" customHeight="1" spans="1:14">
      <c r="A487" s="191"/>
      <c r="B487" s="435" t="s">
        <v>359</v>
      </c>
      <c r="C487" s="293" t="s">
        <v>1427</v>
      </c>
      <c r="D487" s="40" t="s">
        <v>41</v>
      </c>
      <c r="E487" s="26">
        <v>375.33</v>
      </c>
      <c r="F487" s="202">
        <v>56.89</v>
      </c>
      <c r="G487" s="194">
        <f t="shared" si="14"/>
        <v>21352.5237</v>
      </c>
      <c r="H487" s="203" t="s">
        <v>1095</v>
      </c>
      <c r="I487" s="203" t="s">
        <v>1428</v>
      </c>
      <c r="J487" s="191" t="s">
        <v>353</v>
      </c>
      <c r="K487" s="203" t="s">
        <v>1442</v>
      </c>
      <c r="L487" s="203" t="s">
        <v>1279</v>
      </c>
      <c r="M487" s="203" t="s">
        <v>1430</v>
      </c>
      <c r="N487" s="203" t="s">
        <v>1431</v>
      </c>
    </row>
    <row r="488" s="160" customFormat="1" ht="21" customHeight="1" spans="1:14">
      <c r="A488" s="191"/>
      <c r="B488" s="435" t="s">
        <v>359</v>
      </c>
      <c r="C488" s="293" t="s">
        <v>1427</v>
      </c>
      <c r="D488" s="40" t="s">
        <v>41</v>
      </c>
      <c r="E488" s="26">
        <v>375.33</v>
      </c>
      <c r="F488" s="202">
        <v>8</v>
      </c>
      <c r="G488" s="194">
        <f t="shared" si="14"/>
        <v>3002.64</v>
      </c>
      <c r="H488" s="203" t="s">
        <v>1095</v>
      </c>
      <c r="I488" s="203" t="s">
        <v>1428</v>
      </c>
      <c r="J488" s="191" t="s">
        <v>353</v>
      </c>
      <c r="K488" s="203" t="s">
        <v>1443</v>
      </c>
      <c r="L488" s="203" t="s">
        <v>1284</v>
      </c>
      <c r="M488" s="203" t="s">
        <v>1430</v>
      </c>
      <c r="N488" s="203" t="s">
        <v>1431</v>
      </c>
    </row>
    <row r="489" s="160" customFormat="1" ht="21" customHeight="1" spans="1:14">
      <c r="A489" s="191"/>
      <c r="B489" s="435" t="s">
        <v>359</v>
      </c>
      <c r="C489" s="293" t="s">
        <v>1427</v>
      </c>
      <c r="D489" s="40" t="s">
        <v>41</v>
      </c>
      <c r="E489" s="26">
        <v>375.33</v>
      </c>
      <c r="F489" s="202">
        <v>52.89</v>
      </c>
      <c r="G489" s="194">
        <f t="shared" si="14"/>
        <v>19851.2037</v>
      </c>
      <c r="H489" s="203" t="s">
        <v>1095</v>
      </c>
      <c r="I489" s="203" t="s">
        <v>1428</v>
      </c>
      <c r="J489" s="191" t="s">
        <v>353</v>
      </c>
      <c r="K489" s="203" t="s">
        <v>1444</v>
      </c>
      <c r="L489" s="203" t="s">
        <v>1279</v>
      </c>
      <c r="M489" s="203" t="s">
        <v>1430</v>
      </c>
      <c r="N489" s="203" t="s">
        <v>1431</v>
      </c>
    </row>
    <row r="490" s="160" customFormat="1" ht="21" customHeight="1" spans="1:14">
      <c r="A490" s="191"/>
      <c r="B490" s="435" t="s">
        <v>359</v>
      </c>
      <c r="C490" s="293" t="s">
        <v>1427</v>
      </c>
      <c r="D490" s="40" t="s">
        <v>41</v>
      </c>
      <c r="E490" s="26">
        <v>375.33</v>
      </c>
      <c r="F490" s="202">
        <v>23.37</v>
      </c>
      <c r="G490" s="194">
        <f t="shared" si="14"/>
        <v>8771.4621</v>
      </c>
      <c r="H490" s="203" t="s">
        <v>1095</v>
      </c>
      <c r="I490" s="203" t="s">
        <v>1428</v>
      </c>
      <c r="J490" s="191" t="s">
        <v>353</v>
      </c>
      <c r="K490" s="203" t="s">
        <v>1445</v>
      </c>
      <c r="L490" s="203" t="s">
        <v>1284</v>
      </c>
      <c r="M490" s="203" t="s">
        <v>1430</v>
      </c>
      <c r="N490" s="203" t="s">
        <v>1431</v>
      </c>
    </row>
    <row r="491" s="160" customFormat="1" ht="21" customHeight="1" spans="1:14">
      <c r="A491" s="191"/>
      <c r="B491" s="435" t="s">
        <v>359</v>
      </c>
      <c r="C491" s="293" t="s">
        <v>1427</v>
      </c>
      <c r="D491" s="40" t="s">
        <v>41</v>
      </c>
      <c r="E491" s="26">
        <v>375.33</v>
      </c>
      <c r="F491" s="202">
        <v>15.99</v>
      </c>
      <c r="G491" s="194">
        <f t="shared" si="14"/>
        <v>6001.5267</v>
      </c>
      <c r="H491" s="203" t="s">
        <v>1095</v>
      </c>
      <c r="I491" s="203" t="s">
        <v>1428</v>
      </c>
      <c r="J491" s="191" t="s">
        <v>353</v>
      </c>
      <c r="K491" s="203" t="s">
        <v>1446</v>
      </c>
      <c r="L491" s="203" t="s">
        <v>1279</v>
      </c>
      <c r="M491" s="203" t="s">
        <v>1430</v>
      </c>
      <c r="N491" s="203" t="s">
        <v>1431</v>
      </c>
    </row>
    <row r="492" s="160" customFormat="1" ht="21" customHeight="1" spans="1:14">
      <c r="A492" s="191"/>
      <c r="B492" s="435" t="s">
        <v>359</v>
      </c>
      <c r="C492" s="293" t="s">
        <v>1427</v>
      </c>
      <c r="D492" s="40" t="s">
        <v>41</v>
      </c>
      <c r="E492" s="26">
        <v>375.33</v>
      </c>
      <c r="F492" s="202">
        <v>61.5</v>
      </c>
      <c r="G492" s="194">
        <f t="shared" si="14"/>
        <v>23082.795</v>
      </c>
      <c r="H492" s="203" t="s">
        <v>1095</v>
      </c>
      <c r="I492" s="203" t="s">
        <v>1428</v>
      </c>
      <c r="J492" s="191" t="s">
        <v>353</v>
      </c>
      <c r="K492" s="203" t="s">
        <v>1447</v>
      </c>
      <c r="L492" s="203" t="s">
        <v>1284</v>
      </c>
      <c r="M492" s="203" t="s">
        <v>1430</v>
      </c>
      <c r="N492" s="203" t="s">
        <v>1431</v>
      </c>
    </row>
    <row r="493" s="160" customFormat="1" ht="21" customHeight="1" spans="1:14">
      <c r="A493" s="191"/>
      <c r="B493" s="435" t="s">
        <v>359</v>
      </c>
      <c r="C493" s="293" t="s">
        <v>1427</v>
      </c>
      <c r="D493" s="40" t="s">
        <v>41</v>
      </c>
      <c r="E493" s="26">
        <v>375.33</v>
      </c>
      <c r="F493" s="202">
        <v>147.6</v>
      </c>
      <c r="G493" s="194">
        <f t="shared" si="14"/>
        <v>55398.708</v>
      </c>
      <c r="H493" s="203" t="s">
        <v>1095</v>
      </c>
      <c r="I493" s="203" t="s">
        <v>1428</v>
      </c>
      <c r="J493" s="191" t="s">
        <v>353</v>
      </c>
      <c r="K493" s="203" t="s">
        <v>1448</v>
      </c>
      <c r="L493" s="203" t="s">
        <v>1284</v>
      </c>
      <c r="M493" s="203" t="s">
        <v>1430</v>
      </c>
      <c r="N493" s="203" t="s">
        <v>1431</v>
      </c>
    </row>
    <row r="494" s="160" customFormat="1" ht="21" customHeight="1" spans="1:14">
      <c r="A494" s="191"/>
      <c r="B494" s="435" t="s">
        <v>359</v>
      </c>
      <c r="C494" s="293" t="s">
        <v>1427</v>
      </c>
      <c r="D494" s="40" t="s">
        <v>41</v>
      </c>
      <c r="E494" s="26">
        <v>375.33</v>
      </c>
      <c r="F494" s="202">
        <v>16.61</v>
      </c>
      <c r="G494" s="194">
        <f t="shared" si="14"/>
        <v>6234.2313</v>
      </c>
      <c r="H494" s="203" t="s">
        <v>1095</v>
      </c>
      <c r="I494" s="203" t="s">
        <v>1428</v>
      </c>
      <c r="J494" s="191" t="s">
        <v>353</v>
      </c>
      <c r="K494" s="203" t="s">
        <v>1449</v>
      </c>
      <c r="L494" s="203" t="s">
        <v>1279</v>
      </c>
      <c r="M494" s="203" t="s">
        <v>1430</v>
      </c>
      <c r="N494" s="203" t="s">
        <v>1431</v>
      </c>
    </row>
    <row r="495" s="160" customFormat="1" ht="21" customHeight="1" spans="1:14">
      <c r="A495" s="191"/>
      <c r="B495" s="435" t="s">
        <v>359</v>
      </c>
      <c r="C495" s="293" t="s">
        <v>1427</v>
      </c>
      <c r="D495" s="40" t="s">
        <v>41</v>
      </c>
      <c r="E495" s="26">
        <v>375.33</v>
      </c>
      <c r="F495" s="202">
        <v>12.3</v>
      </c>
      <c r="G495" s="194">
        <f t="shared" si="14"/>
        <v>4616.559</v>
      </c>
      <c r="H495" s="203" t="s">
        <v>1095</v>
      </c>
      <c r="I495" s="203" t="s">
        <v>1428</v>
      </c>
      <c r="J495" s="191" t="s">
        <v>353</v>
      </c>
      <c r="K495" s="203" t="s">
        <v>1450</v>
      </c>
      <c r="L495" s="203" t="s">
        <v>1279</v>
      </c>
      <c r="M495" s="203" t="s">
        <v>1430</v>
      </c>
      <c r="N495" s="203" t="s">
        <v>1431</v>
      </c>
    </row>
    <row r="496" s="160" customFormat="1" ht="21" customHeight="1" spans="1:14">
      <c r="A496" s="191"/>
      <c r="B496" s="435" t="s">
        <v>359</v>
      </c>
      <c r="C496" s="293" t="s">
        <v>1427</v>
      </c>
      <c r="D496" s="40" t="s">
        <v>41</v>
      </c>
      <c r="E496" s="26">
        <v>375.33</v>
      </c>
      <c r="F496" s="202">
        <v>46.13</v>
      </c>
      <c r="G496" s="194">
        <f t="shared" si="14"/>
        <v>17313.9729</v>
      </c>
      <c r="H496" s="203" t="s">
        <v>1095</v>
      </c>
      <c r="I496" s="203" t="s">
        <v>1428</v>
      </c>
      <c r="J496" s="191" t="s">
        <v>353</v>
      </c>
      <c r="K496" s="203" t="s">
        <v>1451</v>
      </c>
      <c r="L496" s="203" t="s">
        <v>1279</v>
      </c>
      <c r="M496" s="203" t="s">
        <v>1430</v>
      </c>
      <c r="N496" s="203" t="s">
        <v>1431</v>
      </c>
    </row>
    <row r="497" s="160" customFormat="1" ht="21" customHeight="1" spans="1:14">
      <c r="A497" s="191"/>
      <c r="B497" s="435" t="s">
        <v>359</v>
      </c>
      <c r="C497" s="293" t="s">
        <v>1427</v>
      </c>
      <c r="D497" s="40" t="s">
        <v>41</v>
      </c>
      <c r="E497" s="26">
        <v>375.33</v>
      </c>
      <c r="F497" s="202">
        <v>8</v>
      </c>
      <c r="G497" s="194">
        <f t="shared" si="14"/>
        <v>3002.64</v>
      </c>
      <c r="H497" s="203" t="s">
        <v>1095</v>
      </c>
      <c r="I497" s="203" t="s">
        <v>1428</v>
      </c>
      <c r="J497" s="191" t="s">
        <v>353</v>
      </c>
      <c r="K497" s="203" t="s">
        <v>1452</v>
      </c>
      <c r="L497" s="203" t="s">
        <v>1284</v>
      </c>
      <c r="M497" s="203" t="s">
        <v>1430</v>
      </c>
      <c r="N497" s="203" t="s">
        <v>1431</v>
      </c>
    </row>
    <row r="498" s="160" customFormat="1" ht="21" customHeight="1" spans="1:14">
      <c r="A498" s="191"/>
      <c r="B498" s="435" t="s">
        <v>359</v>
      </c>
      <c r="C498" s="293" t="s">
        <v>1427</v>
      </c>
      <c r="D498" s="40" t="s">
        <v>41</v>
      </c>
      <c r="E498" s="26">
        <v>375.33</v>
      </c>
      <c r="F498" s="202">
        <v>47.97</v>
      </c>
      <c r="G498" s="194">
        <f t="shared" si="14"/>
        <v>18004.5801</v>
      </c>
      <c r="H498" s="203" t="s">
        <v>1095</v>
      </c>
      <c r="I498" s="203" t="s">
        <v>1428</v>
      </c>
      <c r="J498" s="191" t="s">
        <v>353</v>
      </c>
      <c r="K498" s="203" t="s">
        <v>1453</v>
      </c>
      <c r="L498" s="203" t="s">
        <v>1279</v>
      </c>
      <c r="M498" s="203" t="s">
        <v>1430</v>
      </c>
      <c r="N498" s="203" t="s">
        <v>1431</v>
      </c>
    </row>
    <row r="499" s="160" customFormat="1" ht="21" customHeight="1" spans="1:14">
      <c r="A499" s="191"/>
      <c r="B499" s="435" t="s">
        <v>359</v>
      </c>
      <c r="C499" s="293" t="s">
        <v>1427</v>
      </c>
      <c r="D499" s="40" t="s">
        <v>41</v>
      </c>
      <c r="E499" s="26">
        <v>375.33</v>
      </c>
      <c r="F499" s="202">
        <v>65.81</v>
      </c>
      <c r="G499" s="194">
        <f t="shared" si="14"/>
        <v>24700.4673</v>
      </c>
      <c r="H499" s="203" t="s">
        <v>1095</v>
      </c>
      <c r="I499" s="203" t="s">
        <v>1428</v>
      </c>
      <c r="J499" s="191" t="s">
        <v>353</v>
      </c>
      <c r="K499" s="203" t="s">
        <v>1454</v>
      </c>
      <c r="L499" s="203" t="s">
        <v>1284</v>
      </c>
      <c r="M499" s="203" t="s">
        <v>1430</v>
      </c>
      <c r="N499" s="203" t="s">
        <v>1431</v>
      </c>
    </row>
    <row r="500" s="160" customFormat="1" ht="21" customHeight="1" spans="1:14">
      <c r="A500" s="191"/>
      <c r="B500" s="435" t="s">
        <v>359</v>
      </c>
      <c r="C500" s="293" t="s">
        <v>1427</v>
      </c>
      <c r="D500" s="40" t="s">
        <v>41</v>
      </c>
      <c r="E500" s="26">
        <v>375.33</v>
      </c>
      <c r="F500" s="202">
        <v>166.67</v>
      </c>
      <c r="G500" s="194">
        <f t="shared" si="14"/>
        <v>62556.2511</v>
      </c>
      <c r="H500" s="203" t="s">
        <v>1095</v>
      </c>
      <c r="I500" s="203" t="s">
        <v>1428</v>
      </c>
      <c r="J500" s="191" t="s">
        <v>353</v>
      </c>
      <c r="K500" s="203" t="s">
        <v>1455</v>
      </c>
      <c r="L500" s="203" t="s">
        <v>1284</v>
      </c>
      <c r="M500" s="203" t="s">
        <v>1430</v>
      </c>
      <c r="N500" s="203" t="s">
        <v>1431</v>
      </c>
    </row>
    <row r="501" s="160" customFormat="1" ht="21" customHeight="1" spans="1:14">
      <c r="A501" s="191"/>
      <c r="B501" s="435" t="s">
        <v>359</v>
      </c>
      <c r="C501" s="293" t="s">
        <v>1427</v>
      </c>
      <c r="D501" s="40" t="s">
        <v>41</v>
      </c>
      <c r="E501" s="26">
        <v>375.33</v>
      </c>
      <c r="F501" s="202">
        <v>30.14</v>
      </c>
      <c r="G501" s="194">
        <f t="shared" si="14"/>
        <v>11312.4462</v>
      </c>
      <c r="H501" s="203" t="s">
        <v>1095</v>
      </c>
      <c r="I501" s="203" t="s">
        <v>1428</v>
      </c>
      <c r="J501" s="191" t="s">
        <v>353</v>
      </c>
      <c r="K501" s="203" t="s">
        <v>1456</v>
      </c>
      <c r="L501" s="203" t="s">
        <v>1279</v>
      </c>
      <c r="M501" s="203" t="s">
        <v>1430</v>
      </c>
      <c r="N501" s="203" t="s">
        <v>1431</v>
      </c>
    </row>
    <row r="502" s="160" customFormat="1" ht="21" customHeight="1" spans="1:14">
      <c r="A502" s="191"/>
      <c r="B502" s="435" t="s">
        <v>359</v>
      </c>
      <c r="C502" s="293" t="s">
        <v>1427</v>
      </c>
      <c r="D502" s="40" t="s">
        <v>41</v>
      </c>
      <c r="E502" s="26">
        <v>375.33</v>
      </c>
      <c r="F502" s="202">
        <v>24.91</v>
      </c>
      <c r="G502" s="194">
        <f t="shared" si="14"/>
        <v>9349.4703</v>
      </c>
      <c r="H502" s="203" t="s">
        <v>1095</v>
      </c>
      <c r="I502" s="203" t="s">
        <v>1428</v>
      </c>
      <c r="J502" s="191" t="s">
        <v>353</v>
      </c>
      <c r="K502" s="203" t="s">
        <v>1457</v>
      </c>
      <c r="L502" s="203" t="s">
        <v>1279</v>
      </c>
      <c r="M502" s="203" t="s">
        <v>1430</v>
      </c>
      <c r="N502" s="203" t="s">
        <v>1431</v>
      </c>
    </row>
    <row r="503" s="160" customFormat="1" ht="21" customHeight="1" spans="1:14">
      <c r="A503" s="191"/>
      <c r="B503" s="435" t="s">
        <v>359</v>
      </c>
      <c r="C503" s="293" t="s">
        <v>1427</v>
      </c>
      <c r="D503" s="40" t="s">
        <v>41</v>
      </c>
      <c r="E503" s="26">
        <v>375.33</v>
      </c>
      <c r="F503" s="202">
        <v>17.22</v>
      </c>
      <c r="G503" s="194">
        <f t="shared" si="14"/>
        <v>6463.1826</v>
      </c>
      <c r="H503" s="203" t="s">
        <v>1095</v>
      </c>
      <c r="I503" s="203" t="s">
        <v>1428</v>
      </c>
      <c r="J503" s="191" t="s">
        <v>353</v>
      </c>
      <c r="K503" s="203" t="s">
        <v>1458</v>
      </c>
      <c r="L503" s="203" t="s">
        <v>1284</v>
      </c>
      <c r="M503" s="203" t="s">
        <v>1430</v>
      </c>
      <c r="N503" s="203" t="s">
        <v>1431</v>
      </c>
    </row>
    <row r="504" s="160" customFormat="1" ht="21" customHeight="1" spans="1:14">
      <c r="A504" s="191"/>
      <c r="B504" s="435" t="s">
        <v>359</v>
      </c>
      <c r="C504" s="293" t="s">
        <v>1427</v>
      </c>
      <c r="D504" s="40" t="s">
        <v>41</v>
      </c>
      <c r="E504" s="26">
        <v>375.33</v>
      </c>
      <c r="F504" s="202">
        <v>19.68</v>
      </c>
      <c r="G504" s="194">
        <f t="shared" si="14"/>
        <v>7386.4944</v>
      </c>
      <c r="H504" s="203" t="s">
        <v>1095</v>
      </c>
      <c r="I504" s="203" t="s">
        <v>1428</v>
      </c>
      <c r="J504" s="191" t="s">
        <v>353</v>
      </c>
      <c r="K504" s="203" t="s">
        <v>1459</v>
      </c>
      <c r="L504" s="203" t="s">
        <v>1284</v>
      </c>
      <c r="M504" s="203" t="s">
        <v>1430</v>
      </c>
      <c r="N504" s="203" t="s">
        <v>1431</v>
      </c>
    </row>
    <row r="505" s="160" customFormat="1" ht="21" customHeight="1" spans="1:14">
      <c r="A505" s="191"/>
      <c r="B505" s="435" t="s">
        <v>359</v>
      </c>
      <c r="C505" s="293" t="s">
        <v>1427</v>
      </c>
      <c r="D505" s="40" t="s">
        <v>41</v>
      </c>
      <c r="E505" s="26">
        <v>375.33</v>
      </c>
      <c r="F505" s="202">
        <v>12.3</v>
      </c>
      <c r="G505" s="194">
        <f t="shared" si="14"/>
        <v>4616.559</v>
      </c>
      <c r="H505" s="203" t="s">
        <v>1095</v>
      </c>
      <c r="I505" s="203" t="s">
        <v>1428</v>
      </c>
      <c r="J505" s="191" t="s">
        <v>353</v>
      </c>
      <c r="K505" s="203" t="s">
        <v>1460</v>
      </c>
      <c r="L505" s="203" t="s">
        <v>1284</v>
      </c>
      <c r="M505" s="203" t="s">
        <v>1430</v>
      </c>
      <c r="N505" s="203" t="s">
        <v>1431</v>
      </c>
    </row>
    <row r="506" s="160" customFormat="1" ht="21" customHeight="1" spans="1:14">
      <c r="A506" s="191"/>
      <c r="B506" s="435" t="s">
        <v>359</v>
      </c>
      <c r="C506" s="293" t="s">
        <v>1427</v>
      </c>
      <c r="D506" s="40" t="s">
        <v>41</v>
      </c>
      <c r="E506" s="26">
        <v>375.33</v>
      </c>
      <c r="F506" s="202">
        <v>6.15</v>
      </c>
      <c r="G506" s="194">
        <f t="shared" si="14"/>
        <v>2308.2795</v>
      </c>
      <c r="H506" s="203" t="s">
        <v>1095</v>
      </c>
      <c r="I506" s="203" t="s">
        <v>1428</v>
      </c>
      <c r="J506" s="191" t="s">
        <v>353</v>
      </c>
      <c r="K506" s="203" t="s">
        <v>1461</v>
      </c>
      <c r="L506" s="203" t="s">
        <v>1284</v>
      </c>
      <c r="M506" s="203" t="s">
        <v>1430</v>
      </c>
      <c r="N506" s="203" t="s">
        <v>1431</v>
      </c>
    </row>
    <row r="507" s="160" customFormat="1" ht="21" customHeight="1" spans="1:14">
      <c r="A507" s="191"/>
      <c r="B507" s="435" t="s">
        <v>359</v>
      </c>
      <c r="C507" s="293" t="s">
        <v>1427</v>
      </c>
      <c r="D507" s="40" t="s">
        <v>41</v>
      </c>
      <c r="E507" s="26">
        <v>375.33</v>
      </c>
      <c r="F507" s="202">
        <v>11.07</v>
      </c>
      <c r="G507" s="194">
        <f t="shared" si="14"/>
        <v>4154.9031</v>
      </c>
      <c r="H507" s="203" t="s">
        <v>1095</v>
      </c>
      <c r="I507" s="203" t="s">
        <v>1428</v>
      </c>
      <c r="J507" s="191" t="s">
        <v>353</v>
      </c>
      <c r="K507" s="203" t="s">
        <v>1462</v>
      </c>
      <c r="L507" s="203" t="s">
        <v>1284</v>
      </c>
      <c r="M507" s="203" t="s">
        <v>1430</v>
      </c>
      <c r="N507" s="203" t="s">
        <v>1431</v>
      </c>
    </row>
    <row r="508" s="160" customFormat="1" ht="21" customHeight="1" spans="1:14">
      <c r="A508" s="191"/>
      <c r="B508" s="435" t="s">
        <v>359</v>
      </c>
      <c r="C508" s="293" t="s">
        <v>1427</v>
      </c>
      <c r="D508" s="40" t="s">
        <v>41</v>
      </c>
      <c r="E508" s="26">
        <v>375.33</v>
      </c>
      <c r="F508" s="202">
        <v>9.23</v>
      </c>
      <c r="G508" s="194">
        <f t="shared" si="14"/>
        <v>3464.2959</v>
      </c>
      <c r="H508" s="203" t="s">
        <v>1095</v>
      </c>
      <c r="I508" s="203" t="s">
        <v>1428</v>
      </c>
      <c r="J508" s="191" t="s">
        <v>353</v>
      </c>
      <c r="K508" s="203" t="s">
        <v>1463</v>
      </c>
      <c r="L508" s="203" t="s">
        <v>1284</v>
      </c>
      <c r="M508" s="203" t="s">
        <v>1430</v>
      </c>
      <c r="N508" s="203" t="s">
        <v>1431</v>
      </c>
    </row>
    <row r="509" s="160" customFormat="1" ht="21" customHeight="1" spans="1:14">
      <c r="A509" s="191"/>
      <c r="B509" s="435" t="s">
        <v>359</v>
      </c>
      <c r="C509" s="293" t="s">
        <v>1427</v>
      </c>
      <c r="D509" s="40" t="s">
        <v>41</v>
      </c>
      <c r="E509" s="26">
        <v>375.33</v>
      </c>
      <c r="F509" s="202">
        <v>9.23</v>
      </c>
      <c r="G509" s="194">
        <f t="shared" ref="G509:G551" si="15">F509*E509</f>
        <v>3464.2959</v>
      </c>
      <c r="H509" s="203" t="s">
        <v>1095</v>
      </c>
      <c r="I509" s="203" t="s">
        <v>1428</v>
      </c>
      <c r="J509" s="191" t="s">
        <v>353</v>
      </c>
      <c r="K509" s="203" t="s">
        <v>1464</v>
      </c>
      <c r="L509" s="203" t="s">
        <v>1284</v>
      </c>
      <c r="M509" s="203" t="s">
        <v>1430</v>
      </c>
      <c r="N509" s="203" t="s">
        <v>1431</v>
      </c>
    </row>
    <row r="510" s="160" customFormat="1" ht="21" customHeight="1" spans="1:14">
      <c r="A510" s="191"/>
      <c r="B510" s="435" t="s">
        <v>359</v>
      </c>
      <c r="C510" s="293" t="s">
        <v>1427</v>
      </c>
      <c r="D510" s="40" t="s">
        <v>41</v>
      </c>
      <c r="E510" s="26">
        <v>375.33</v>
      </c>
      <c r="F510" s="202">
        <v>25.83</v>
      </c>
      <c r="G510" s="194">
        <f t="shared" si="15"/>
        <v>9694.7739</v>
      </c>
      <c r="H510" s="203" t="s">
        <v>1095</v>
      </c>
      <c r="I510" s="203" t="s">
        <v>1428</v>
      </c>
      <c r="J510" s="191" t="s">
        <v>353</v>
      </c>
      <c r="K510" s="203" t="s">
        <v>1465</v>
      </c>
      <c r="L510" s="203" t="s">
        <v>1284</v>
      </c>
      <c r="M510" s="203" t="s">
        <v>1430</v>
      </c>
      <c r="N510" s="203" t="s">
        <v>1431</v>
      </c>
    </row>
    <row r="511" s="160" customFormat="1" ht="21" customHeight="1" spans="1:14">
      <c r="A511" s="191"/>
      <c r="B511" s="435" t="s">
        <v>359</v>
      </c>
      <c r="C511" s="293" t="s">
        <v>1427</v>
      </c>
      <c r="D511" s="40" t="s">
        <v>41</v>
      </c>
      <c r="E511" s="26">
        <v>375.33</v>
      </c>
      <c r="F511" s="202">
        <v>28.91</v>
      </c>
      <c r="G511" s="194">
        <f t="shared" si="15"/>
        <v>10850.7903</v>
      </c>
      <c r="H511" s="203" t="s">
        <v>1095</v>
      </c>
      <c r="I511" s="203" t="s">
        <v>1428</v>
      </c>
      <c r="J511" s="191" t="s">
        <v>353</v>
      </c>
      <c r="K511" s="203" t="s">
        <v>1466</v>
      </c>
      <c r="L511" s="203" t="s">
        <v>1279</v>
      </c>
      <c r="M511" s="203" t="s">
        <v>1430</v>
      </c>
      <c r="N511" s="203" t="s">
        <v>1431</v>
      </c>
    </row>
    <row r="512" s="160" customFormat="1" ht="21" customHeight="1" spans="1:14">
      <c r="A512" s="191"/>
      <c r="B512" s="435" t="s">
        <v>359</v>
      </c>
      <c r="C512" s="293" t="s">
        <v>1427</v>
      </c>
      <c r="D512" s="40" t="s">
        <v>41</v>
      </c>
      <c r="E512" s="26">
        <v>375.33</v>
      </c>
      <c r="F512" s="202">
        <v>143.93</v>
      </c>
      <c r="G512" s="194">
        <f t="shared" si="15"/>
        <v>54021.2469</v>
      </c>
      <c r="H512" s="203" t="s">
        <v>1095</v>
      </c>
      <c r="I512" s="203" t="s">
        <v>1428</v>
      </c>
      <c r="J512" s="191" t="s">
        <v>353</v>
      </c>
      <c r="K512" s="203" t="s">
        <v>1467</v>
      </c>
      <c r="L512" s="203" t="s">
        <v>1284</v>
      </c>
      <c r="M512" s="203" t="s">
        <v>1430</v>
      </c>
      <c r="N512" s="203" t="s">
        <v>1431</v>
      </c>
    </row>
    <row r="513" s="160" customFormat="1" ht="21" customHeight="1" spans="1:14">
      <c r="A513" s="191"/>
      <c r="B513" s="435" t="s">
        <v>359</v>
      </c>
      <c r="C513" s="293" t="s">
        <v>1427</v>
      </c>
      <c r="D513" s="40" t="s">
        <v>41</v>
      </c>
      <c r="E513" s="26">
        <v>375.33</v>
      </c>
      <c r="F513" s="202">
        <v>68.27</v>
      </c>
      <c r="G513" s="194">
        <f t="shared" si="15"/>
        <v>25623.7791</v>
      </c>
      <c r="H513" s="203" t="s">
        <v>1095</v>
      </c>
      <c r="I513" s="203" t="s">
        <v>1428</v>
      </c>
      <c r="J513" s="191" t="s">
        <v>353</v>
      </c>
      <c r="K513" s="203" t="s">
        <v>1468</v>
      </c>
      <c r="L513" s="203" t="s">
        <v>1279</v>
      </c>
      <c r="M513" s="203" t="s">
        <v>1430</v>
      </c>
      <c r="N513" s="203" t="s">
        <v>1431</v>
      </c>
    </row>
    <row r="514" s="160" customFormat="1" ht="21" customHeight="1" spans="1:14">
      <c r="A514" s="191"/>
      <c r="B514" s="435" t="s">
        <v>359</v>
      </c>
      <c r="C514" s="293" t="s">
        <v>1427</v>
      </c>
      <c r="D514" s="40" t="s">
        <v>41</v>
      </c>
      <c r="E514" s="26">
        <v>375.33</v>
      </c>
      <c r="F514" s="202">
        <v>17.76</v>
      </c>
      <c r="G514" s="194">
        <f t="shared" si="15"/>
        <v>6665.8608</v>
      </c>
      <c r="H514" s="203" t="s">
        <v>1095</v>
      </c>
      <c r="I514" s="203" t="s">
        <v>1428</v>
      </c>
      <c r="J514" s="191" t="s">
        <v>353</v>
      </c>
      <c r="K514" s="203" t="s">
        <v>1469</v>
      </c>
      <c r="L514" s="203" t="s">
        <v>1284</v>
      </c>
      <c r="M514" s="203" t="s">
        <v>1430</v>
      </c>
      <c r="N514" s="203" t="s">
        <v>1431</v>
      </c>
    </row>
    <row r="515" s="160" customFormat="1" ht="21" customHeight="1" spans="1:14">
      <c r="A515" s="191"/>
      <c r="B515" s="435" t="s">
        <v>359</v>
      </c>
      <c r="C515" s="293" t="s">
        <v>1427</v>
      </c>
      <c r="D515" s="40" t="s">
        <v>41</v>
      </c>
      <c r="E515" s="26">
        <v>375.33</v>
      </c>
      <c r="F515" s="202">
        <v>7.77</v>
      </c>
      <c r="G515" s="194">
        <f t="shared" si="15"/>
        <v>2916.3141</v>
      </c>
      <c r="H515" s="203" t="s">
        <v>1095</v>
      </c>
      <c r="I515" s="203" t="s">
        <v>1428</v>
      </c>
      <c r="J515" s="191" t="s">
        <v>353</v>
      </c>
      <c r="K515" s="203" t="s">
        <v>1470</v>
      </c>
      <c r="L515" s="203" t="s">
        <v>1284</v>
      </c>
      <c r="M515" s="203" t="s">
        <v>1430</v>
      </c>
      <c r="N515" s="203" t="s">
        <v>1431</v>
      </c>
    </row>
    <row r="516" s="160" customFormat="1" ht="21" customHeight="1" spans="1:14">
      <c r="A516" s="191"/>
      <c r="B516" s="435" t="s">
        <v>359</v>
      </c>
      <c r="C516" s="293" t="s">
        <v>1427</v>
      </c>
      <c r="D516" s="40" t="s">
        <v>41</v>
      </c>
      <c r="E516" s="26">
        <v>375.33</v>
      </c>
      <c r="F516" s="202">
        <v>161.75</v>
      </c>
      <c r="G516" s="194">
        <f t="shared" si="15"/>
        <v>60709.6275</v>
      </c>
      <c r="H516" s="203" t="s">
        <v>1095</v>
      </c>
      <c r="I516" s="203" t="s">
        <v>1428</v>
      </c>
      <c r="J516" s="191" t="s">
        <v>353</v>
      </c>
      <c r="K516" s="203" t="s">
        <v>1471</v>
      </c>
      <c r="L516" s="203" t="s">
        <v>1284</v>
      </c>
      <c r="M516" s="203" t="s">
        <v>1430</v>
      </c>
      <c r="N516" s="203" t="s">
        <v>1431</v>
      </c>
    </row>
    <row r="517" s="160" customFormat="1" ht="21" customHeight="1" spans="1:14">
      <c r="A517" s="191"/>
      <c r="B517" s="435" t="s">
        <v>359</v>
      </c>
      <c r="C517" s="293" t="s">
        <v>1427</v>
      </c>
      <c r="D517" s="40" t="s">
        <v>41</v>
      </c>
      <c r="E517" s="26">
        <v>375.33</v>
      </c>
      <c r="F517" s="202">
        <v>151.91</v>
      </c>
      <c r="G517" s="194">
        <f t="shared" si="15"/>
        <v>57016.3803</v>
      </c>
      <c r="H517" s="203" t="s">
        <v>1095</v>
      </c>
      <c r="I517" s="203" t="s">
        <v>1428</v>
      </c>
      <c r="J517" s="191" t="s">
        <v>353</v>
      </c>
      <c r="K517" s="203" t="s">
        <v>1472</v>
      </c>
      <c r="L517" s="203" t="s">
        <v>1279</v>
      </c>
      <c r="M517" s="203" t="s">
        <v>1430</v>
      </c>
      <c r="N517" s="203" t="s">
        <v>1431</v>
      </c>
    </row>
    <row r="518" s="160" customFormat="1" ht="21" customHeight="1" spans="1:14">
      <c r="A518" s="191"/>
      <c r="B518" s="435" t="s">
        <v>359</v>
      </c>
      <c r="C518" s="293" t="s">
        <v>1427</v>
      </c>
      <c r="D518" s="40" t="s">
        <v>41</v>
      </c>
      <c r="E518" s="26">
        <v>375.33</v>
      </c>
      <c r="F518" s="202">
        <v>166.05</v>
      </c>
      <c r="G518" s="194">
        <f t="shared" si="15"/>
        <v>62323.5465</v>
      </c>
      <c r="H518" s="203" t="s">
        <v>1095</v>
      </c>
      <c r="I518" s="203" t="s">
        <v>1428</v>
      </c>
      <c r="J518" s="191" t="s">
        <v>353</v>
      </c>
      <c r="K518" s="203" t="s">
        <v>1473</v>
      </c>
      <c r="L518" s="203" t="s">
        <v>1284</v>
      </c>
      <c r="M518" s="203" t="s">
        <v>1430</v>
      </c>
      <c r="N518" s="203" t="s">
        <v>1431</v>
      </c>
    </row>
    <row r="519" s="160" customFormat="1" ht="21" customHeight="1" spans="1:14">
      <c r="A519" s="191"/>
      <c r="B519" s="435" t="s">
        <v>359</v>
      </c>
      <c r="C519" s="293" t="s">
        <v>1427</v>
      </c>
      <c r="D519" s="40" t="s">
        <v>41</v>
      </c>
      <c r="E519" s="26">
        <v>375.33</v>
      </c>
      <c r="F519" s="202">
        <v>28.29</v>
      </c>
      <c r="G519" s="194">
        <f t="shared" si="15"/>
        <v>10618.0857</v>
      </c>
      <c r="H519" s="203" t="s">
        <v>1095</v>
      </c>
      <c r="I519" s="203" t="s">
        <v>1428</v>
      </c>
      <c r="J519" s="191" t="s">
        <v>353</v>
      </c>
      <c r="K519" s="203" t="s">
        <v>1474</v>
      </c>
      <c r="L519" s="203" t="s">
        <v>1279</v>
      </c>
      <c r="M519" s="203" t="s">
        <v>1430</v>
      </c>
      <c r="N519" s="203" t="s">
        <v>1431</v>
      </c>
    </row>
    <row r="520" s="160" customFormat="1" ht="21" customHeight="1" spans="1:14">
      <c r="A520" s="191"/>
      <c r="B520" s="435" t="s">
        <v>359</v>
      </c>
      <c r="C520" s="293" t="s">
        <v>1427</v>
      </c>
      <c r="D520" s="40" t="s">
        <v>41</v>
      </c>
      <c r="E520" s="26">
        <v>375.33</v>
      </c>
      <c r="F520" s="202">
        <v>4.81</v>
      </c>
      <c r="G520" s="194">
        <f t="shared" si="15"/>
        <v>1805.3373</v>
      </c>
      <c r="H520" s="203" t="s">
        <v>1095</v>
      </c>
      <c r="I520" s="203" t="s">
        <v>1428</v>
      </c>
      <c r="J520" s="191" t="s">
        <v>353</v>
      </c>
      <c r="K520" s="203" t="s">
        <v>1475</v>
      </c>
      <c r="L520" s="203" t="s">
        <v>1284</v>
      </c>
      <c r="M520" s="203" t="s">
        <v>1430</v>
      </c>
      <c r="N520" s="203" t="s">
        <v>1431</v>
      </c>
    </row>
    <row r="521" s="160" customFormat="1" ht="21" customHeight="1" spans="1:14">
      <c r="A521" s="191"/>
      <c r="B521" s="435" t="s">
        <v>359</v>
      </c>
      <c r="C521" s="293" t="s">
        <v>1427</v>
      </c>
      <c r="D521" s="40" t="s">
        <v>41</v>
      </c>
      <c r="E521" s="26">
        <v>375.33</v>
      </c>
      <c r="F521" s="202">
        <v>25.83</v>
      </c>
      <c r="G521" s="194">
        <f t="shared" si="15"/>
        <v>9694.7739</v>
      </c>
      <c r="H521" s="203" t="s">
        <v>1095</v>
      </c>
      <c r="I521" s="203" t="s">
        <v>1428</v>
      </c>
      <c r="J521" s="191" t="s">
        <v>353</v>
      </c>
      <c r="K521" s="203" t="s">
        <v>1476</v>
      </c>
      <c r="L521" s="203" t="s">
        <v>1279</v>
      </c>
      <c r="M521" s="203" t="s">
        <v>1430</v>
      </c>
      <c r="N521" s="203" t="s">
        <v>1431</v>
      </c>
    </row>
    <row r="522" s="160" customFormat="1" ht="21" customHeight="1" spans="1:14">
      <c r="A522" s="191"/>
      <c r="B522" s="435" t="s">
        <v>359</v>
      </c>
      <c r="C522" s="293" t="s">
        <v>1427</v>
      </c>
      <c r="D522" s="40" t="s">
        <v>41</v>
      </c>
      <c r="E522" s="26">
        <v>375.33</v>
      </c>
      <c r="F522" s="202">
        <v>24.6</v>
      </c>
      <c r="G522" s="194">
        <f t="shared" si="15"/>
        <v>9233.118</v>
      </c>
      <c r="H522" s="203" t="s">
        <v>1095</v>
      </c>
      <c r="I522" s="203" t="s">
        <v>1428</v>
      </c>
      <c r="J522" s="191" t="s">
        <v>353</v>
      </c>
      <c r="K522" s="203" t="s">
        <v>1477</v>
      </c>
      <c r="L522" s="203" t="s">
        <v>1279</v>
      </c>
      <c r="M522" s="203" t="s">
        <v>1430</v>
      </c>
      <c r="N522" s="203" t="s">
        <v>1431</v>
      </c>
    </row>
    <row r="523" s="160" customFormat="1" ht="21" customHeight="1" spans="1:14">
      <c r="A523" s="191"/>
      <c r="B523" s="435" t="s">
        <v>359</v>
      </c>
      <c r="C523" s="293" t="s">
        <v>1427</v>
      </c>
      <c r="D523" s="40" t="s">
        <v>41</v>
      </c>
      <c r="E523" s="26">
        <v>375.33</v>
      </c>
      <c r="F523" s="202">
        <v>86.1</v>
      </c>
      <c r="G523" s="194">
        <f t="shared" si="15"/>
        <v>32315.913</v>
      </c>
      <c r="H523" s="203" t="s">
        <v>1095</v>
      </c>
      <c r="I523" s="203" t="s">
        <v>1428</v>
      </c>
      <c r="J523" s="191" t="s">
        <v>353</v>
      </c>
      <c r="K523" s="203" t="s">
        <v>1478</v>
      </c>
      <c r="L523" s="203" t="s">
        <v>1284</v>
      </c>
      <c r="M523" s="203" t="s">
        <v>1430</v>
      </c>
      <c r="N523" s="203" t="s">
        <v>1431</v>
      </c>
    </row>
    <row r="524" s="160" customFormat="1" ht="21" customHeight="1" spans="1:14">
      <c r="A524" s="191"/>
      <c r="B524" s="435" t="s">
        <v>359</v>
      </c>
      <c r="C524" s="293" t="s">
        <v>1427</v>
      </c>
      <c r="D524" s="40" t="s">
        <v>41</v>
      </c>
      <c r="E524" s="26">
        <v>375.33</v>
      </c>
      <c r="F524" s="202">
        <v>55.35</v>
      </c>
      <c r="G524" s="194">
        <f t="shared" si="15"/>
        <v>20774.5155</v>
      </c>
      <c r="H524" s="203" t="s">
        <v>1095</v>
      </c>
      <c r="I524" s="203" t="s">
        <v>1428</v>
      </c>
      <c r="J524" s="191" t="s">
        <v>353</v>
      </c>
      <c r="K524" s="203" t="s">
        <v>1479</v>
      </c>
      <c r="L524" s="203" t="s">
        <v>1279</v>
      </c>
      <c r="M524" s="203" t="s">
        <v>1430</v>
      </c>
      <c r="N524" s="203" t="s">
        <v>1431</v>
      </c>
    </row>
    <row r="525" s="160" customFormat="1" ht="21" customHeight="1" spans="1:14">
      <c r="A525" s="191"/>
      <c r="B525" s="435" t="s">
        <v>359</v>
      </c>
      <c r="C525" s="293" t="s">
        <v>1427</v>
      </c>
      <c r="D525" s="40" t="s">
        <v>41</v>
      </c>
      <c r="E525" s="26">
        <v>375.33</v>
      </c>
      <c r="F525" s="202">
        <v>43.05</v>
      </c>
      <c r="G525" s="194">
        <f t="shared" si="15"/>
        <v>16157.9565</v>
      </c>
      <c r="H525" s="203" t="s">
        <v>1095</v>
      </c>
      <c r="I525" s="203" t="s">
        <v>1428</v>
      </c>
      <c r="J525" s="191" t="s">
        <v>353</v>
      </c>
      <c r="K525" s="203" t="s">
        <v>1480</v>
      </c>
      <c r="L525" s="203" t="s">
        <v>1284</v>
      </c>
      <c r="M525" s="203" t="s">
        <v>1430</v>
      </c>
      <c r="N525" s="203" t="s">
        <v>1431</v>
      </c>
    </row>
    <row r="526" s="160" customFormat="1" ht="21" customHeight="1" spans="1:14">
      <c r="A526" s="191"/>
      <c r="B526" s="435" t="s">
        <v>359</v>
      </c>
      <c r="C526" s="293" t="s">
        <v>1427</v>
      </c>
      <c r="D526" s="40" t="s">
        <v>41</v>
      </c>
      <c r="E526" s="26">
        <v>375.33</v>
      </c>
      <c r="F526" s="202">
        <v>27.68</v>
      </c>
      <c r="G526" s="194">
        <f t="shared" si="15"/>
        <v>10389.1344</v>
      </c>
      <c r="H526" s="203" t="s">
        <v>1095</v>
      </c>
      <c r="I526" s="203" t="s">
        <v>1428</v>
      </c>
      <c r="J526" s="191" t="s">
        <v>353</v>
      </c>
      <c r="K526" s="203" t="s">
        <v>1481</v>
      </c>
      <c r="L526" s="203" t="s">
        <v>1284</v>
      </c>
      <c r="M526" s="203" t="s">
        <v>1430</v>
      </c>
      <c r="N526" s="203" t="s">
        <v>1431</v>
      </c>
    </row>
    <row r="527" s="160" customFormat="1" ht="21" customHeight="1" spans="1:14">
      <c r="A527" s="191"/>
      <c r="B527" s="435" t="s">
        <v>359</v>
      </c>
      <c r="C527" s="293" t="s">
        <v>1427</v>
      </c>
      <c r="D527" s="40" t="s">
        <v>41</v>
      </c>
      <c r="E527" s="26">
        <v>375.33</v>
      </c>
      <c r="F527" s="202">
        <v>36.29</v>
      </c>
      <c r="G527" s="194">
        <f t="shared" si="15"/>
        <v>13620.7257</v>
      </c>
      <c r="H527" s="203" t="s">
        <v>1095</v>
      </c>
      <c r="I527" s="203" t="s">
        <v>1428</v>
      </c>
      <c r="J527" s="191" t="s">
        <v>353</v>
      </c>
      <c r="K527" s="203" t="s">
        <v>1482</v>
      </c>
      <c r="L527" s="203" t="s">
        <v>1284</v>
      </c>
      <c r="M527" s="203" t="s">
        <v>1430</v>
      </c>
      <c r="N527" s="203" t="s">
        <v>1431</v>
      </c>
    </row>
    <row r="528" s="160" customFormat="1" ht="21" customHeight="1" spans="1:14">
      <c r="A528" s="191"/>
      <c r="B528" s="435" t="s">
        <v>359</v>
      </c>
      <c r="C528" s="293" t="s">
        <v>1427</v>
      </c>
      <c r="D528" s="40" t="s">
        <v>41</v>
      </c>
      <c r="E528" s="26">
        <v>375.33</v>
      </c>
      <c r="F528" s="202">
        <v>14.43</v>
      </c>
      <c r="G528" s="194">
        <f t="shared" si="15"/>
        <v>5416.0119</v>
      </c>
      <c r="H528" s="203" t="s">
        <v>1095</v>
      </c>
      <c r="I528" s="203" t="s">
        <v>1428</v>
      </c>
      <c r="J528" s="191" t="s">
        <v>353</v>
      </c>
      <c r="K528" s="203" t="s">
        <v>1483</v>
      </c>
      <c r="L528" s="203" t="s">
        <v>1279</v>
      </c>
      <c r="M528" s="203" t="s">
        <v>1430</v>
      </c>
      <c r="N528" s="203" t="s">
        <v>1431</v>
      </c>
    </row>
    <row r="529" s="160" customFormat="1" ht="21" customHeight="1" spans="1:14">
      <c r="A529" s="191"/>
      <c r="B529" s="435" t="s">
        <v>359</v>
      </c>
      <c r="C529" s="293" t="s">
        <v>1427</v>
      </c>
      <c r="D529" s="40" t="s">
        <v>41</v>
      </c>
      <c r="E529" s="26">
        <v>375.33</v>
      </c>
      <c r="F529" s="202">
        <v>107.63</v>
      </c>
      <c r="G529" s="194">
        <f t="shared" si="15"/>
        <v>40396.7679</v>
      </c>
      <c r="H529" s="203" t="s">
        <v>1095</v>
      </c>
      <c r="I529" s="203" t="s">
        <v>1428</v>
      </c>
      <c r="J529" s="191" t="s">
        <v>353</v>
      </c>
      <c r="K529" s="203" t="s">
        <v>1484</v>
      </c>
      <c r="L529" s="203" t="s">
        <v>1284</v>
      </c>
      <c r="M529" s="203" t="s">
        <v>1430</v>
      </c>
      <c r="N529" s="203" t="s">
        <v>1431</v>
      </c>
    </row>
    <row r="530" s="160" customFormat="1" ht="21" customHeight="1" spans="1:14">
      <c r="A530" s="191"/>
      <c r="B530" s="435" t="s">
        <v>359</v>
      </c>
      <c r="C530" s="293" t="s">
        <v>1427</v>
      </c>
      <c r="D530" s="40" t="s">
        <v>41</v>
      </c>
      <c r="E530" s="26">
        <v>375.33</v>
      </c>
      <c r="F530" s="202">
        <v>48.59</v>
      </c>
      <c r="G530" s="194">
        <f t="shared" si="15"/>
        <v>18237.2847</v>
      </c>
      <c r="H530" s="203" t="s">
        <v>1095</v>
      </c>
      <c r="I530" s="203" t="s">
        <v>1428</v>
      </c>
      <c r="J530" s="191" t="s">
        <v>353</v>
      </c>
      <c r="K530" s="203" t="s">
        <v>1485</v>
      </c>
      <c r="L530" s="203" t="s">
        <v>1279</v>
      </c>
      <c r="M530" s="203" t="s">
        <v>1430</v>
      </c>
      <c r="N530" s="203" t="s">
        <v>1431</v>
      </c>
    </row>
    <row r="531" s="160" customFormat="1" ht="21" customHeight="1" spans="1:14">
      <c r="A531" s="191"/>
      <c r="B531" s="435" t="s">
        <v>359</v>
      </c>
      <c r="C531" s="293" t="s">
        <v>1427</v>
      </c>
      <c r="D531" s="40" t="s">
        <v>41</v>
      </c>
      <c r="E531" s="26">
        <v>375.33</v>
      </c>
      <c r="F531" s="202">
        <v>32.6</v>
      </c>
      <c r="G531" s="194">
        <f t="shared" si="15"/>
        <v>12235.758</v>
      </c>
      <c r="H531" s="203" t="s">
        <v>1095</v>
      </c>
      <c r="I531" s="203" t="s">
        <v>1428</v>
      </c>
      <c r="J531" s="191" t="s">
        <v>353</v>
      </c>
      <c r="K531" s="203" t="s">
        <v>1486</v>
      </c>
      <c r="L531" s="203" t="s">
        <v>1284</v>
      </c>
      <c r="M531" s="203" t="s">
        <v>1430</v>
      </c>
      <c r="N531" s="203" t="s">
        <v>1431</v>
      </c>
    </row>
    <row r="532" s="160" customFormat="1" ht="21" customHeight="1" spans="1:14">
      <c r="A532" s="191"/>
      <c r="B532" s="435" t="s">
        <v>359</v>
      </c>
      <c r="C532" s="293" t="s">
        <v>1427</v>
      </c>
      <c r="D532" s="40" t="s">
        <v>41</v>
      </c>
      <c r="E532" s="26">
        <v>375.33</v>
      </c>
      <c r="F532" s="202">
        <v>42.18</v>
      </c>
      <c r="G532" s="194">
        <f t="shared" si="15"/>
        <v>15831.4194</v>
      </c>
      <c r="H532" s="203" t="s">
        <v>1095</v>
      </c>
      <c r="I532" s="203" t="s">
        <v>1428</v>
      </c>
      <c r="J532" s="191" t="s">
        <v>353</v>
      </c>
      <c r="K532" s="203" t="s">
        <v>1487</v>
      </c>
      <c r="L532" s="203" t="s">
        <v>1284</v>
      </c>
      <c r="M532" s="203" t="s">
        <v>1430</v>
      </c>
      <c r="N532" s="203" t="s">
        <v>1431</v>
      </c>
    </row>
    <row r="533" s="160" customFormat="1" ht="21" customHeight="1" spans="1:14">
      <c r="A533" s="191"/>
      <c r="B533" s="435" t="s">
        <v>359</v>
      </c>
      <c r="C533" s="293" t="s">
        <v>1427</v>
      </c>
      <c r="D533" s="40" t="s">
        <v>41</v>
      </c>
      <c r="E533" s="26">
        <v>375.33</v>
      </c>
      <c r="F533" s="202">
        <v>6.15</v>
      </c>
      <c r="G533" s="194">
        <f t="shared" si="15"/>
        <v>2308.2795</v>
      </c>
      <c r="H533" s="203" t="s">
        <v>1095</v>
      </c>
      <c r="I533" s="203" t="s">
        <v>1428</v>
      </c>
      <c r="J533" s="191" t="s">
        <v>353</v>
      </c>
      <c r="K533" s="203" t="s">
        <v>1488</v>
      </c>
      <c r="L533" s="203" t="s">
        <v>1284</v>
      </c>
      <c r="M533" s="203" t="s">
        <v>1430</v>
      </c>
      <c r="N533" s="203" t="s">
        <v>1431</v>
      </c>
    </row>
    <row r="534" s="160" customFormat="1" ht="21" customHeight="1" spans="1:14">
      <c r="A534" s="191"/>
      <c r="B534" s="435" t="s">
        <v>359</v>
      </c>
      <c r="C534" s="293" t="s">
        <v>1427</v>
      </c>
      <c r="D534" s="40" t="s">
        <v>41</v>
      </c>
      <c r="E534" s="26">
        <v>375.33</v>
      </c>
      <c r="F534" s="202">
        <v>460.02</v>
      </c>
      <c r="G534" s="194">
        <f t="shared" si="15"/>
        <v>172659.3066</v>
      </c>
      <c r="H534" s="203" t="s">
        <v>1095</v>
      </c>
      <c r="I534" s="203" t="s">
        <v>1428</v>
      </c>
      <c r="J534" s="191" t="s">
        <v>353</v>
      </c>
      <c r="K534" s="203" t="s">
        <v>1489</v>
      </c>
      <c r="L534" s="203" t="s">
        <v>1284</v>
      </c>
      <c r="M534" s="203" t="s">
        <v>1430</v>
      </c>
      <c r="N534" s="203" t="s">
        <v>1431</v>
      </c>
    </row>
    <row r="535" s="160" customFormat="1" ht="21" customHeight="1" spans="1:14">
      <c r="A535" s="191"/>
      <c r="B535" s="435" t="s">
        <v>359</v>
      </c>
      <c r="C535" s="293" t="s">
        <v>1427</v>
      </c>
      <c r="D535" s="40" t="s">
        <v>41</v>
      </c>
      <c r="E535" s="26">
        <v>375.33</v>
      </c>
      <c r="F535" s="202">
        <v>63.96</v>
      </c>
      <c r="G535" s="194">
        <f t="shared" si="15"/>
        <v>24006.1068</v>
      </c>
      <c r="H535" s="203" t="s">
        <v>1095</v>
      </c>
      <c r="I535" s="203" t="s">
        <v>1428</v>
      </c>
      <c r="J535" s="191" t="s">
        <v>353</v>
      </c>
      <c r="K535" s="203" t="s">
        <v>1490</v>
      </c>
      <c r="L535" s="203" t="s">
        <v>1279</v>
      </c>
      <c r="M535" s="203" t="s">
        <v>1430</v>
      </c>
      <c r="N535" s="203" t="s">
        <v>1431</v>
      </c>
    </row>
    <row r="536" s="160" customFormat="1" ht="21" customHeight="1" spans="1:14">
      <c r="A536" s="191"/>
      <c r="B536" s="435" t="s">
        <v>359</v>
      </c>
      <c r="C536" s="293" t="s">
        <v>1427</v>
      </c>
      <c r="D536" s="40" t="s">
        <v>41</v>
      </c>
      <c r="E536" s="26">
        <v>375.33</v>
      </c>
      <c r="F536" s="202">
        <v>58.43</v>
      </c>
      <c r="G536" s="194">
        <f t="shared" si="15"/>
        <v>21930.5319</v>
      </c>
      <c r="H536" s="203" t="s">
        <v>1095</v>
      </c>
      <c r="I536" s="203" t="s">
        <v>1428</v>
      </c>
      <c r="J536" s="191" t="s">
        <v>353</v>
      </c>
      <c r="K536" s="203" t="s">
        <v>1491</v>
      </c>
      <c r="L536" s="203" t="s">
        <v>1284</v>
      </c>
      <c r="M536" s="203" t="s">
        <v>1430</v>
      </c>
      <c r="N536" s="203" t="s">
        <v>1431</v>
      </c>
    </row>
    <row r="537" s="160" customFormat="1" ht="21" customHeight="1" spans="1:14">
      <c r="A537" s="191"/>
      <c r="B537" s="435" t="s">
        <v>359</v>
      </c>
      <c r="C537" s="293" t="s">
        <v>1427</v>
      </c>
      <c r="D537" s="40" t="s">
        <v>41</v>
      </c>
      <c r="E537" s="26">
        <v>375.33</v>
      </c>
      <c r="F537" s="202">
        <v>59.66</v>
      </c>
      <c r="G537" s="194">
        <f t="shared" si="15"/>
        <v>22392.1878</v>
      </c>
      <c r="H537" s="203" t="s">
        <v>1095</v>
      </c>
      <c r="I537" s="203" t="s">
        <v>1428</v>
      </c>
      <c r="J537" s="191" t="s">
        <v>353</v>
      </c>
      <c r="K537" s="203" t="s">
        <v>1492</v>
      </c>
      <c r="L537" s="203" t="s">
        <v>1279</v>
      </c>
      <c r="M537" s="203" t="s">
        <v>1430</v>
      </c>
      <c r="N537" s="203" t="s">
        <v>1431</v>
      </c>
    </row>
    <row r="538" s="160" customFormat="1" ht="21" customHeight="1" spans="1:14">
      <c r="A538" s="191"/>
      <c r="B538" s="435" t="s">
        <v>359</v>
      </c>
      <c r="C538" s="293" t="s">
        <v>1427</v>
      </c>
      <c r="D538" s="40" t="s">
        <v>41</v>
      </c>
      <c r="E538" s="26">
        <v>375.33</v>
      </c>
      <c r="F538" s="202">
        <v>250.31</v>
      </c>
      <c r="G538" s="194">
        <f t="shared" si="15"/>
        <v>93948.8523</v>
      </c>
      <c r="H538" s="203" t="s">
        <v>1095</v>
      </c>
      <c r="I538" s="203" t="s">
        <v>1428</v>
      </c>
      <c r="J538" s="191" t="s">
        <v>353</v>
      </c>
      <c r="K538" s="203" t="s">
        <v>1493</v>
      </c>
      <c r="L538" s="203" t="s">
        <v>1284</v>
      </c>
      <c r="M538" s="203" t="s">
        <v>1430</v>
      </c>
      <c r="N538" s="203" t="s">
        <v>1431</v>
      </c>
    </row>
    <row r="539" s="160" customFormat="1" ht="21" customHeight="1" spans="1:14">
      <c r="A539" s="191"/>
      <c r="B539" s="435" t="s">
        <v>359</v>
      </c>
      <c r="C539" s="293" t="s">
        <v>1427</v>
      </c>
      <c r="D539" s="40" t="s">
        <v>41</v>
      </c>
      <c r="E539" s="26">
        <v>375.33</v>
      </c>
      <c r="F539" s="202">
        <v>100.55</v>
      </c>
      <c r="G539" s="194">
        <f t="shared" si="15"/>
        <v>37739.4315</v>
      </c>
      <c r="H539" s="203" t="s">
        <v>1095</v>
      </c>
      <c r="I539" s="203" t="s">
        <v>1428</v>
      </c>
      <c r="J539" s="191" t="s">
        <v>353</v>
      </c>
      <c r="K539" s="203" t="s">
        <v>1494</v>
      </c>
      <c r="L539" s="203" t="s">
        <v>1284</v>
      </c>
      <c r="M539" s="203" t="s">
        <v>1430</v>
      </c>
      <c r="N539" s="203" t="s">
        <v>1431</v>
      </c>
    </row>
    <row r="540" s="160" customFormat="1" ht="21" customHeight="1" spans="1:14">
      <c r="A540" s="191"/>
      <c r="B540" s="435" t="s">
        <v>359</v>
      </c>
      <c r="C540" s="293" t="s">
        <v>1427</v>
      </c>
      <c r="D540" s="40" t="s">
        <v>41</v>
      </c>
      <c r="E540" s="26">
        <v>375.33</v>
      </c>
      <c r="F540" s="202">
        <v>35.98</v>
      </c>
      <c r="G540" s="194">
        <f t="shared" si="15"/>
        <v>13504.3734</v>
      </c>
      <c r="H540" s="203" t="s">
        <v>1095</v>
      </c>
      <c r="I540" s="203" t="s">
        <v>1428</v>
      </c>
      <c r="J540" s="191" t="s">
        <v>353</v>
      </c>
      <c r="K540" s="203" t="s">
        <v>1495</v>
      </c>
      <c r="L540" s="203" t="s">
        <v>1284</v>
      </c>
      <c r="M540" s="203" t="s">
        <v>1430</v>
      </c>
      <c r="N540" s="203" t="s">
        <v>1431</v>
      </c>
    </row>
    <row r="541" s="160" customFormat="1" ht="21" customHeight="1" spans="1:14">
      <c r="A541" s="191"/>
      <c r="B541" s="435" t="s">
        <v>359</v>
      </c>
      <c r="C541" s="293" t="s">
        <v>1427</v>
      </c>
      <c r="D541" s="40" t="s">
        <v>41</v>
      </c>
      <c r="E541" s="26">
        <v>375.33</v>
      </c>
      <c r="F541" s="202">
        <v>2.59</v>
      </c>
      <c r="G541" s="194">
        <f t="shared" si="15"/>
        <v>972.1047</v>
      </c>
      <c r="H541" s="203" t="s">
        <v>1095</v>
      </c>
      <c r="I541" s="203" t="s">
        <v>1428</v>
      </c>
      <c r="J541" s="191" t="s">
        <v>353</v>
      </c>
      <c r="K541" s="203" t="s">
        <v>1496</v>
      </c>
      <c r="L541" s="203" t="s">
        <v>1284</v>
      </c>
      <c r="M541" s="203" t="s">
        <v>1430</v>
      </c>
      <c r="N541" s="203" t="s">
        <v>1431</v>
      </c>
    </row>
    <row r="542" s="160" customFormat="1" ht="21" customHeight="1" spans="1:14">
      <c r="A542" s="191"/>
      <c r="B542" s="435" t="s">
        <v>359</v>
      </c>
      <c r="C542" s="293" t="s">
        <v>1427</v>
      </c>
      <c r="D542" s="40" t="s">
        <v>41</v>
      </c>
      <c r="E542" s="26">
        <v>375.33</v>
      </c>
      <c r="F542" s="202">
        <v>18.76</v>
      </c>
      <c r="G542" s="194">
        <f t="shared" si="15"/>
        <v>7041.1908</v>
      </c>
      <c r="H542" s="203" t="s">
        <v>1095</v>
      </c>
      <c r="I542" s="203" t="s">
        <v>1428</v>
      </c>
      <c r="J542" s="191" t="s">
        <v>353</v>
      </c>
      <c r="K542" s="203" t="s">
        <v>1497</v>
      </c>
      <c r="L542" s="203" t="s">
        <v>1284</v>
      </c>
      <c r="M542" s="203" t="s">
        <v>1430</v>
      </c>
      <c r="N542" s="203" t="s">
        <v>1431</v>
      </c>
    </row>
    <row r="543" s="160" customFormat="1" ht="21" customHeight="1" spans="1:14">
      <c r="A543" s="191"/>
      <c r="B543" s="435" t="s">
        <v>359</v>
      </c>
      <c r="C543" s="293" t="s">
        <v>1427</v>
      </c>
      <c r="D543" s="40" t="s">
        <v>41</v>
      </c>
      <c r="E543" s="26">
        <v>375.33</v>
      </c>
      <c r="F543" s="202">
        <v>70.73</v>
      </c>
      <c r="G543" s="194">
        <f t="shared" si="15"/>
        <v>26547.0909</v>
      </c>
      <c r="H543" s="203" t="s">
        <v>1095</v>
      </c>
      <c r="I543" s="203" t="s">
        <v>1428</v>
      </c>
      <c r="J543" s="191" t="s">
        <v>353</v>
      </c>
      <c r="K543" s="203" t="s">
        <v>1498</v>
      </c>
      <c r="L543" s="203" t="s">
        <v>1279</v>
      </c>
      <c r="M543" s="203" t="s">
        <v>1430</v>
      </c>
      <c r="N543" s="203" t="s">
        <v>1431</v>
      </c>
    </row>
    <row r="544" s="160" customFormat="1" ht="21" customHeight="1" spans="1:14">
      <c r="A544" s="191"/>
      <c r="B544" s="435" t="s">
        <v>359</v>
      </c>
      <c r="C544" s="293" t="s">
        <v>1427</v>
      </c>
      <c r="D544" s="40" t="s">
        <v>41</v>
      </c>
      <c r="E544" s="26">
        <v>375.33</v>
      </c>
      <c r="F544" s="202">
        <v>15.91</v>
      </c>
      <c r="G544" s="194">
        <f t="shared" si="15"/>
        <v>5971.5003</v>
      </c>
      <c r="H544" s="203" t="s">
        <v>1095</v>
      </c>
      <c r="I544" s="203" t="s">
        <v>1428</v>
      </c>
      <c r="J544" s="191" t="s">
        <v>353</v>
      </c>
      <c r="K544" s="203" t="s">
        <v>1499</v>
      </c>
      <c r="L544" s="203" t="s">
        <v>1284</v>
      </c>
      <c r="M544" s="203" t="s">
        <v>1430</v>
      </c>
      <c r="N544" s="203" t="s">
        <v>1431</v>
      </c>
    </row>
    <row r="545" s="160" customFormat="1" ht="21" customHeight="1" spans="1:14">
      <c r="A545" s="191"/>
      <c r="B545" s="435" t="s">
        <v>359</v>
      </c>
      <c r="C545" s="293" t="s">
        <v>1427</v>
      </c>
      <c r="D545" s="40" t="s">
        <v>41</v>
      </c>
      <c r="E545" s="26">
        <v>375.33</v>
      </c>
      <c r="F545" s="202">
        <v>42.44</v>
      </c>
      <c r="G545" s="194">
        <f t="shared" si="15"/>
        <v>15929.0052</v>
      </c>
      <c r="H545" s="203" t="s">
        <v>1095</v>
      </c>
      <c r="I545" s="203" t="s">
        <v>1428</v>
      </c>
      <c r="J545" s="191" t="s">
        <v>353</v>
      </c>
      <c r="K545" s="203" t="s">
        <v>1500</v>
      </c>
      <c r="L545" s="203" t="s">
        <v>1279</v>
      </c>
      <c r="M545" s="203" t="s">
        <v>1430</v>
      </c>
      <c r="N545" s="203" t="s">
        <v>1431</v>
      </c>
    </row>
    <row r="546" s="160" customFormat="1" ht="21" customHeight="1" spans="1:14">
      <c r="A546" s="191"/>
      <c r="B546" s="435" t="s">
        <v>359</v>
      </c>
      <c r="C546" s="293" t="s">
        <v>1427</v>
      </c>
      <c r="D546" s="40" t="s">
        <v>41</v>
      </c>
      <c r="E546" s="26">
        <v>375.33</v>
      </c>
      <c r="F546" s="202">
        <v>38.13</v>
      </c>
      <c r="G546" s="194">
        <f t="shared" si="15"/>
        <v>14311.3329</v>
      </c>
      <c r="H546" s="203" t="s">
        <v>1095</v>
      </c>
      <c r="I546" s="203" t="s">
        <v>1428</v>
      </c>
      <c r="J546" s="191" t="s">
        <v>353</v>
      </c>
      <c r="K546" s="203" t="s">
        <v>1501</v>
      </c>
      <c r="L546" s="203" t="s">
        <v>1279</v>
      </c>
      <c r="M546" s="203" t="s">
        <v>1430</v>
      </c>
      <c r="N546" s="203" t="s">
        <v>1431</v>
      </c>
    </row>
    <row r="547" s="160" customFormat="1" ht="21" customHeight="1" spans="1:14">
      <c r="A547" s="191"/>
      <c r="B547" s="435" t="s">
        <v>359</v>
      </c>
      <c r="C547" s="293" t="s">
        <v>1427</v>
      </c>
      <c r="D547" s="40" t="s">
        <v>41</v>
      </c>
      <c r="E547" s="26">
        <v>375.33</v>
      </c>
      <c r="F547" s="202">
        <v>126.08</v>
      </c>
      <c r="G547" s="194">
        <f t="shared" si="15"/>
        <v>47321.6064</v>
      </c>
      <c r="H547" s="203" t="s">
        <v>1095</v>
      </c>
      <c r="I547" s="203" t="s">
        <v>1428</v>
      </c>
      <c r="J547" s="191" t="s">
        <v>353</v>
      </c>
      <c r="K547" s="203" t="s">
        <v>1502</v>
      </c>
      <c r="L547" s="203" t="s">
        <v>1284</v>
      </c>
      <c r="M547" s="203" t="s">
        <v>1430</v>
      </c>
      <c r="N547" s="203" t="s">
        <v>1431</v>
      </c>
    </row>
    <row r="548" s="160" customFormat="1" ht="21" customHeight="1" spans="1:14">
      <c r="A548" s="191"/>
      <c r="B548" s="435" t="s">
        <v>359</v>
      </c>
      <c r="C548" s="293" t="s">
        <v>1427</v>
      </c>
      <c r="D548" s="40" t="s">
        <v>41</v>
      </c>
      <c r="E548" s="26">
        <v>375.33</v>
      </c>
      <c r="F548" s="202">
        <v>40.59</v>
      </c>
      <c r="G548" s="194">
        <f t="shared" si="15"/>
        <v>15234.6447</v>
      </c>
      <c r="H548" s="203" t="s">
        <v>1095</v>
      </c>
      <c r="I548" s="203" t="s">
        <v>1428</v>
      </c>
      <c r="J548" s="191" t="s">
        <v>353</v>
      </c>
      <c r="K548" s="203" t="s">
        <v>1503</v>
      </c>
      <c r="L548" s="203" t="s">
        <v>1279</v>
      </c>
      <c r="M548" s="203" t="s">
        <v>1430</v>
      </c>
      <c r="N548" s="203" t="s">
        <v>1431</v>
      </c>
    </row>
    <row r="549" s="160" customFormat="1" ht="21" customHeight="1" spans="1:14">
      <c r="A549" s="191"/>
      <c r="B549" s="435" t="s">
        <v>359</v>
      </c>
      <c r="C549" s="293" t="s">
        <v>1427</v>
      </c>
      <c r="D549" s="40" t="s">
        <v>41</v>
      </c>
      <c r="E549" s="26">
        <v>375.33</v>
      </c>
      <c r="F549" s="202">
        <v>40.59</v>
      </c>
      <c r="G549" s="194">
        <f t="shared" si="15"/>
        <v>15234.6447</v>
      </c>
      <c r="H549" s="203" t="s">
        <v>1095</v>
      </c>
      <c r="I549" s="203" t="s">
        <v>1428</v>
      </c>
      <c r="J549" s="191" t="s">
        <v>353</v>
      </c>
      <c r="K549" s="203" t="s">
        <v>1503</v>
      </c>
      <c r="L549" s="203" t="s">
        <v>1284</v>
      </c>
      <c r="M549" s="203" t="s">
        <v>1430</v>
      </c>
      <c r="N549" s="203" t="s">
        <v>1431</v>
      </c>
    </row>
    <row r="550" s="160" customFormat="1" ht="21" customHeight="1" spans="1:14">
      <c r="A550" s="191"/>
      <c r="B550" s="435" t="s">
        <v>359</v>
      </c>
      <c r="C550" s="293" t="s">
        <v>1427</v>
      </c>
      <c r="D550" s="40" t="s">
        <v>41</v>
      </c>
      <c r="E550" s="26">
        <v>375.33</v>
      </c>
      <c r="F550" s="202">
        <v>39.98</v>
      </c>
      <c r="G550" s="194">
        <f t="shared" si="15"/>
        <v>15005.6934</v>
      </c>
      <c r="H550" s="203" t="s">
        <v>1095</v>
      </c>
      <c r="I550" s="203" t="s">
        <v>1428</v>
      </c>
      <c r="J550" s="191" t="s">
        <v>353</v>
      </c>
      <c r="K550" s="203" t="s">
        <v>1504</v>
      </c>
      <c r="L550" s="203" t="s">
        <v>1284</v>
      </c>
      <c r="M550" s="203" t="s">
        <v>1430</v>
      </c>
      <c r="N550" s="203" t="s">
        <v>1431</v>
      </c>
    </row>
    <row r="551" s="160" customFormat="1" ht="21" customHeight="1" spans="1:14">
      <c r="A551" s="191"/>
      <c r="B551" s="435" t="s">
        <v>359</v>
      </c>
      <c r="C551" s="293" t="s">
        <v>1427</v>
      </c>
      <c r="D551" s="40" t="s">
        <v>41</v>
      </c>
      <c r="E551" s="26">
        <v>375.33</v>
      </c>
      <c r="F551" s="202">
        <v>76.88</v>
      </c>
      <c r="G551" s="194">
        <f t="shared" si="15"/>
        <v>28855.3704</v>
      </c>
      <c r="H551" s="203" t="s">
        <v>1095</v>
      </c>
      <c r="I551" s="203" t="s">
        <v>1428</v>
      </c>
      <c r="J551" s="191" t="s">
        <v>353</v>
      </c>
      <c r="K551" s="203" t="s">
        <v>1505</v>
      </c>
      <c r="L551" s="203" t="s">
        <v>1284</v>
      </c>
      <c r="M551" s="203" t="s">
        <v>1430</v>
      </c>
      <c r="N551" s="203" t="s">
        <v>1431</v>
      </c>
    </row>
    <row r="552" s="160" customFormat="1" ht="21" customHeight="1" spans="1:14">
      <c r="A552" s="191"/>
      <c r="B552" s="435" t="s">
        <v>359</v>
      </c>
      <c r="C552" s="293" t="s">
        <v>1427</v>
      </c>
      <c r="D552" s="40" t="s">
        <v>41</v>
      </c>
      <c r="E552" s="26">
        <v>375.33</v>
      </c>
      <c r="F552" s="202">
        <v>101.48</v>
      </c>
      <c r="G552" s="194">
        <f t="shared" ref="G552:G557" si="16">F552*E552</f>
        <v>38088.4884</v>
      </c>
      <c r="H552" s="203" t="s">
        <v>1095</v>
      </c>
      <c r="I552" s="203" t="s">
        <v>1428</v>
      </c>
      <c r="J552" s="191" t="s">
        <v>353</v>
      </c>
      <c r="K552" s="203" t="s">
        <v>1506</v>
      </c>
      <c r="L552" s="203" t="s">
        <v>1284</v>
      </c>
      <c r="M552" s="203" t="s">
        <v>1430</v>
      </c>
      <c r="N552" s="203" t="s">
        <v>1431</v>
      </c>
    </row>
    <row r="553" s="160" customFormat="1" ht="21" customHeight="1" spans="1:14">
      <c r="A553" s="191"/>
      <c r="B553" s="435" t="s">
        <v>359</v>
      </c>
      <c r="C553" s="293" t="s">
        <v>1427</v>
      </c>
      <c r="D553" s="40" t="s">
        <v>41</v>
      </c>
      <c r="E553" s="26">
        <v>375.33</v>
      </c>
      <c r="F553" s="202">
        <v>38.85</v>
      </c>
      <c r="G553" s="194">
        <f t="shared" si="16"/>
        <v>14581.5705</v>
      </c>
      <c r="H553" s="203" t="s">
        <v>1095</v>
      </c>
      <c r="I553" s="203" t="s">
        <v>1428</v>
      </c>
      <c r="J553" s="191" t="s">
        <v>353</v>
      </c>
      <c r="K553" s="203" t="s">
        <v>1507</v>
      </c>
      <c r="L553" s="203" t="s">
        <v>1279</v>
      </c>
      <c r="M553" s="203" t="s">
        <v>1430</v>
      </c>
      <c r="N553" s="203" t="s">
        <v>1431</v>
      </c>
    </row>
    <row r="554" s="160" customFormat="1" ht="21" customHeight="1" spans="1:14">
      <c r="A554" s="191"/>
      <c r="B554" s="435" t="s">
        <v>359</v>
      </c>
      <c r="C554" s="293" t="s">
        <v>1427</v>
      </c>
      <c r="D554" s="40" t="s">
        <v>41</v>
      </c>
      <c r="E554" s="26">
        <v>375.33</v>
      </c>
      <c r="F554" s="202">
        <v>52.28</v>
      </c>
      <c r="G554" s="194">
        <f t="shared" si="16"/>
        <v>19622.2524</v>
      </c>
      <c r="H554" s="203" t="s">
        <v>1095</v>
      </c>
      <c r="I554" s="203" t="s">
        <v>1428</v>
      </c>
      <c r="J554" s="191" t="s">
        <v>353</v>
      </c>
      <c r="K554" s="203" t="s">
        <v>1508</v>
      </c>
      <c r="L554" s="203" t="s">
        <v>1284</v>
      </c>
      <c r="M554" s="203" t="s">
        <v>1430</v>
      </c>
      <c r="N554" s="203" t="s">
        <v>1431</v>
      </c>
    </row>
    <row r="555" s="160" customFormat="1" ht="21" customHeight="1" spans="1:14">
      <c r="A555" s="191"/>
      <c r="B555" s="219" t="s">
        <v>1112</v>
      </c>
      <c r="C555" s="220"/>
      <c r="D555" s="196"/>
      <c r="E555" s="197"/>
      <c r="F555" s="190">
        <f>SUM(F476:F554)</f>
        <v>4492.85</v>
      </c>
      <c r="G555" s="194"/>
      <c r="H555" s="203"/>
      <c r="I555" s="203"/>
      <c r="J555" s="203"/>
      <c r="K555" s="203"/>
      <c r="L555" s="236"/>
      <c r="M555" s="203"/>
      <c r="N555" s="203"/>
    </row>
    <row r="556" s="160" customFormat="1" ht="21" customHeight="1" spans="1:14">
      <c r="A556" s="191"/>
      <c r="B556" s="437" t="s">
        <v>1509</v>
      </c>
      <c r="C556" s="438" t="s">
        <v>1510</v>
      </c>
      <c r="D556" s="196"/>
      <c r="E556" s="197"/>
      <c r="F556" s="190"/>
      <c r="G556" s="194"/>
      <c r="H556" s="203"/>
      <c r="I556" s="203"/>
      <c r="J556" s="203"/>
      <c r="K556" s="203"/>
      <c r="L556" s="236"/>
      <c r="M556" s="203"/>
      <c r="N556" s="203"/>
    </row>
    <row r="557" s="160" customFormat="1" ht="21" customHeight="1" spans="1:14">
      <c r="A557" s="191"/>
      <c r="B557" s="435" t="s">
        <v>1509</v>
      </c>
      <c r="C557" s="293" t="s">
        <v>1427</v>
      </c>
      <c r="D557" s="40" t="s">
        <v>41</v>
      </c>
      <c r="E557" s="26">
        <v>381.45</v>
      </c>
      <c r="F557" s="202">
        <v>20.3</v>
      </c>
      <c r="G557" s="194">
        <f t="shared" si="16"/>
        <v>7743.435</v>
      </c>
      <c r="H557" s="203" t="s">
        <v>1095</v>
      </c>
      <c r="I557" s="203" t="s">
        <v>1428</v>
      </c>
      <c r="J557" s="191" t="s">
        <v>353</v>
      </c>
      <c r="K557" s="203" t="s">
        <v>1258</v>
      </c>
      <c r="L557" s="236" t="s">
        <v>1257</v>
      </c>
      <c r="M557" s="203" t="s">
        <v>1157</v>
      </c>
      <c r="N557" s="203" t="s">
        <v>1259</v>
      </c>
    </row>
    <row r="558" s="160" customFormat="1" ht="21" customHeight="1" spans="1:14">
      <c r="A558" s="191"/>
      <c r="B558" s="435" t="s">
        <v>1509</v>
      </c>
      <c r="C558" s="293" t="s">
        <v>1427</v>
      </c>
      <c r="D558" s="40" t="s">
        <v>41</v>
      </c>
      <c r="E558" s="26">
        <v>381.45</v>
      </c>
      <c r="F558" s="202">
        <v>15.6</v>
      </c>
      <c r="G558" s="194">
        <f t="shared" ref="G558:G570" si="17">F558*E558</f>
        <v>5950.62</v>
      </c>
      <c r="H558" s="203" t="s">
        <v>1095</v>
      </c>
      <c r="I558" s="203" t="s">
        <v>1428</v>
      </c>
      <c r="J558" s="191" t="s">
        <v>353</v>
      </c>
      <c r="K558" s="203" t="s">
        <v>1260</v>
      </c>
      <c r="L558" s="236" t="s">
        <v>1257</v>
      </c>
      <c r="M558" s="203" t="s">
        <v>1157</v>
      </c>
      <c r="N558" s="203" t="s">
        <v>1259</v>
      </c>
    </row>
    <row r="559" s="160" customFormat="1" ht="21" customHeight="1" spans="1:14">
      <c r="A559" s="191"/>
      <c r="B559" s="435" t="s">
        <v>1509</v>
      </c>
      <c r="C559" s="293" t="s">
        <v>1427</v>
      </c>
      <c r="D559" s="40" t="s">
        <v>41</v>
      </c>
      <c r="E559" s="26">
        <v>381.45</v>
      </c>
      <c r="F559" s="202">
        <v>26.9</v>
      </c>
      <c r="G559" s="194">
        <f t="shared" si="17"/>
        <v>10261.005</v>
      </c>
      <c r="H559" s="203" t="s">
        <v>1095</v>
      </c>
      <c r="I559" s="203" t="s">
        <v>1428</v>
      </c>
      <c r="J559" s="191" t="s">
        <v>353</v>
      </c>
      <c r="K559" s="203" t="s">
        <v>1261</v>
      </c>
      <c r="L559" s="236" t="s">
        <v>1257</v>
      </c>
      <c r="M559" s="203" t="s">
        <v>1157</v>
      </c>
      <c r="N559" s="203" t="s">
        <v>1259</v>
      </c>
    </row>
    <row r="560" s="160" customFormat="1" ht="21" customHeight="1" spans="1:14">
      <c r="A560" s="191"/>
      <c r="B560" s="435" t="s">
        <v>1509</v>
      </c>
      <c r="C560" s="293" t="s">
        <v>1427</v>
      </c>
      <c r="D560" s="40" t="s">
        <v>41</v>
      </c>
      <c r="E560" s="26">
        <v>381.45</v>
      </c>
      <c r="F560" s="202">
        <v>9.8</v>
      </c>
      <c r="G560" s="194">
        <f t="shared" si="17"/>
        <v>3738.21</v>
      </c>
      <c r="H560" s="203" t="s">
        <v>1095</v>
      </c>
      <c r="I560" s="203" t="s">
        <v>1428</v>
      </c>
      <c r="J560" s="191" t="s">
        <v>353</v>
      </c>
      <c r="K560" s="203" t="s">
        <v>1262</v>
      </c>
      <c r="L560" s="236" t="s">
        <v>1257</v>
      </c>
      <c r="M560" s="203" t="s">
        <v>1157</v>
      </c>
      <c r="N560" s="203" t="s">
        <v>1259</v>
      </c>
    </row>
    <row r="561" s="160" customFormat="1" ht="21" customHeight="1" spans="1:14">
      <c r="A561" s="191"/>
      <c r="B561" s="435" t="s">
        <v>1509</v>
      </c>
      <c r="C561" s="293" t="s">
        <v>1427</v>
      </c>
      <c r="D561" s="40" t="s">
        <v>41</v>
      </c>
      <c r="E561" s="26">
        <v>381.45</v>
      </c>
      <c r="F561" s="202">
        <v>23.4</v>
      </c>
      <c r="G561" s="194">
        <f t="shared" si="17"/>
        <v>8925.93</v>
      </c>
      <c r="H561" s="203" t="s">
        <v>1095</v>
      </c>
      <c r="I561" s="203" t="s">
        <v>1428</v>
      </c>
      <c r="J561" s="191" t="s">
        <v>353</v>
      </c>
      <c r="K561" s="203" t="s">
        <v>1263</v>
      </c>
      <c r="L561" s="236" t="s">
        <v>1257</v>
      </c>
      <c r="M561" s="203" t="s">
        <v>1157</v>
      </c>
      <c r="N561" s="203" t="s">
        <v>1259</v>
      </c>
    </row>
    <row r="562" s="160" customFormat="1" ht="21" customHeight="1" spans="1:14">
      <c r="A562" s="191"/>
      <c r="B562" s="435" t="s">
        <v>1509</v>
      </c>
      <c r="C562" s="293" t="s">
        <v>1427</v>
      </c>
      <c r="D562" s="40" t="s">
        <v>41</v>
      </c>
      <c r="E562" s="26">
        <v>381.45</v>
      </c>
      <c r="F562" s="202">
        <v>19.5</v>
      </c>
      <c r="G562" s="194">
        <f t="shared" si="17"/>
        <v>7438.275</v>
      </c>
      <c r="H562" s="203" t="s">
        <v>1095</v>
      </c>
      <c r="I562" s="203" t="s">
        <v>1428</v>
      </c>
      <c r="J562" s="191" t="s">
        <v>353</v>
      </c>
      <c r="K562" s="203" t="s">
        <v>1264</v>
      </c>
      <c r="L562" s="236" t="s">
        <v>1257</v>
      </c>
      <c r="M562" s="203" t="s">
        <v>1157</v>
      </c>
      <c r="N562" s="203" t="s">
        <v>1259</v>
      </c>
    </row>
    <row r="563" s="160" customFormat="1" ht="21" customHeight="1" spans="1:14">
      <c r="A563" s="191"/>
      <c r="B563" s="435" t="s">
        <v>1509</v>
      </c>
      <c r="C563" s="293" t="s">
        <v>1427</v>
      </c>
      <c r="D563" s="40" t="s">
        <v>41</v>
      </c>
      <c r="E563" s="26">
        <v>381.45</v>
      </c>
      <c r="F563" s="202">
        <v>16.8</v>
      </c>
      <c r="G563" s="194">
        <f t="shared" si="17"/>
        <v>6408.36</v>
      </c>
      <c r="H563" s="203" t="s">
        <v>1095</v>
      </c>
      <c r="I563" s="203" t="s">
        <v>1428</v>
      </c>
      <c r="J563" s="191" t="s">
        <v>353</v>
      </c>
      <c r="K563" s="203" t="s">
        <v>1265</v>
      </c>
      <c r="L563" s="236" t="s">
        <v>1257</v>
      </c>
      <c r="M563" s="203" t="s">
        <v>1157</v>
      </c>
      <c r="N563" s="203" t="s">
        <v>1259</v>
      </c>
    </row>
    <row r="564" s="160" customFormat="1" ht="21" customHeight="1" spans="1:14">
      <c r="A564" s="191"/>
      <c r="B564" s="435" t="s">
        <v>1509</v>
      </c>
      <c r="C564" s="293" t="s">
        <v>1427</v>
      </c>
      <c r="D564" s="40" t="s">
        <v>41</v>
      </c>
      <c r="E564" s="26">
        <v>381.45</v>
      </c>
      <c r="F564" s="202">
        <v>19.1</v>
      </c>
      <c r="G564" s="194">
        <f t="shared" si="17"/>
        <v>7285.695</v>
      </c>
      <c r="H564" s="203" t="s">
        <v>1095</v>
      </c>
      <c r="I564" s="203" t="s">
        <v>1428</v>
      </c>
      <c r="J564" s="191" t="s">
        <v>353</v>
      </c>
      <c r="K564" s="203" t="s">
        <v>1266</v>
      </c>
      <c r="L564" s="236" t="s">
        <v>1257</v>
      </c>
      <c r="M564" s="203" t="s">
        <v>1157</v>
      </c>
      <c r="N564" s="203" t="s">
        <v>1267</v>
      </c>
    </row>
    <row r="565" s="160" customFormat="1" ht="21" customHeight="1" spans="1:14">
      <c r="A565" s="191"/>
      <c r="B565" s="435" t="s">
        <v>1509</v>
      </c>
      <c r="C565" s="293" t="s">
        <v>1427</v>
      </c>
      <c r="D565" s="40" t="s">
        <v>41</v>
      </c>
      <c r="E565" s="26">
        <v>381.45</v>
      </c>
      <c r="F565" s="202">
        <v>6.2</v>
      </c>
      <c r="G565" s="194">
        <f t="shared" si="17"/>
        <v>2364.99</v>
      </c>
      <c r="H565" s="203" t="s">
        <v>1095</v>
      </c>
      <c r="I565" s="203" t="s">
        <v>1428</v>
      </c>
      <c r="J565" s="191" t="s">
        <v>353</v>
      </c>
      <c r="K565" s="203" t="s">
        <v>1268</v>
      </c>
      <c r="L565" s="236" t="s">
        <v>1257</v>
      </c>
      <c r="M565" s="203" t="s">
        <v>1157</v>
      </c>
      <c r="N565" s="203" t="s">
        <v>1259</v>
      </c>
    </row>
    <row r="566" s="160" customFormat="1" ht="21" customHeight="1" spans="1:14">
      <c r="A566" s="191"/>
      <c r="B566" s="435" t="s">
        <v>1509</v>
      </c>
      <c r="C566" s="293" t="s">
        <v>1427</v>
      </c>
      <c r="D566" s="40" t="s">
        <v>41</v>
      </c>
      <c r="E566" s="26">
        <v>381.45</v>
      </c>
      <c r="F566" s="202">
        <v>10.9</v>
      </c>
      <c r="G566" s="194">
        <f t="shared" si="17"/>
        <v>4157.805</v>
      </c>
      <c r="H566" s="203" t="s">
        <v>1095</v>
      </c>
      <c r="I566" s="203" t="s">
        <v>1428</v>
      </c>
      <c r="J566" s="191" t="s">
        <v>353</v>
      </c>
      <c r="K566" s="203" t="s">
        <v>1269</v>
      </c>
      <c r="L566" s="236" t="s">
        <v>1257</v>
      </c>
      <c r="M566" s="203" t="s">
        <v>1157</v>
      </c>
      <c r="N566" s="203" t="s">
        <v>1259</v>
      </c>
    </row>
    <row r="567" s="160" customFormat="1" ht="21" customHeight="1" spans="1:14">
      <c r="A567" s="191"/>
      <c r="B567" s="435" t="s">
        <v>1509</v>
      </c>
      <c r="C567" s="293" t="s">
        <v>1427</v>
      </c>
      <c r="D567" s="40" t="s">
        <v>41</v>
      </c>
      <c r="E567" s="26">
        <v>381.45</v>
      </c>
      <c r="F567" s="202">
        <v>12.9</v>
      </c>
      <c r="G567" s="194">
        <f t="shared" si="17"/>
        <v>4920.705</v>
      </c>
      <c r="H567" s="203" t="s">
        <v>1095</v>
      </c>
      <c r="I567" s="203" t="s">
        <v>1428</v>
      </c>
      <c r="J567" s="191" t="s">
        <v>353</v>
      </c>
      <c r="K567" s="203" t="s">
        <v>1270</v>
      </c>
      <c r="L567" s="236" t="s">
        <v>1257</v>
      </c>
      <c r="M567" s="203" t="s">
        <v>1157</v>
      </c>
      <c r="N567" s="203" t="s">
        <v>1259</v>
      </c>
    </row>
    <row r="568" s="160" customFormat="1" ht="21" customHeight="1" spans="1:14">
      <c r="A568" s="191"/>
      <c r="B568" s="435" t="s">
        <v>1509</v>
      </c>
      <c r="C568" s="293" t="s">
        <v>1427</v>
      </c>
      <c r="D568" s="40" t="s">
        <v>41</v>
      </c>
      <c r="E568" s="26">
        <v>381.45</v>
      </c>
      <c r="F568" s="202">
        <v>9.8</v>
      </c>
      <c r="G568" s="194">
        <f t="shared" si="17"/>
        <v>3738.21</v>
      </c>
      <c r="H568" s="203" t="s">
        <v>1095</v>
      </c>
      <c r="I568" s="203" t="s">
        <v>1428</v>
      </c>
      <c r="J568" s="191" t="s">
        <v>353</v>
      </c>
      <c r="K568" s="203" t="s">
        <v>1271</v>
      </c>
      <c r="L568" s="236" t="s">
        <v>1257</v>
      </c>
      <c r="M568" s="203" t="s">
        <v>1157</v>
      </c>
      <c r="N568" s="203" t="s">
        <v>1272</v>
      </c>
    </row>
    <row r="569" s="160" customFormat="1" ht="21" customHeight="1" spans="1:14">
      <c r="A569" s="191"/>
      <c r="B569" s="435" t="s">
        <v>1509</v>
      </c>
      <c r="C569" s="293" t="s">
        <v>1427</v>
      </c>
      <c r="D569" s="40" t="s">
        <v>41</v>
      </c>
      <c r="E569" s="26">
        <v>381.45</v>
      </c>
      <c r="F569" s="202">
        <v>82.7</v>
      </c>
      <c r="G569" s="194">
        <f t="shared" si="17"/>
        <v>31545.915</v>
      </c>
      <c r="H569" s="203" t="s">
        <v>1095</v>
      </c>
      <c r="I569" s="203" t="s">
        <v>1428</v>
      </c>
      <c r="J569" s="191" t="s">
        <v>353</v>
      </c>
      <c r="K569" s="203" t="s">
        <v>1273</v>
      </c>
      <c r="L569" s="236" t="s">
        <v>1257</v>
      </c>
      <c r="M569" s="203" t="s">
        <v>1157</v>
      </c>
      <c r="N569" s="203" t="s">
        <v>1156</v>
      </c>
    </row>
    <row r="570" s="160" customFormat="1" ht="21" customHeight="1" spans="1:14">
      <c r="A570" s="191"/>
      <c r="B570" s="435" t="s">
        <v>1509</v>
      </c>
      <c r="C570" s="293" t="s">
        <v>1427</v>
      </c>
      <c r="D570" s="40" t="s">
        <v>41</v>
      </c>
      <c r="E570" s="26">
        <v>381.45</v>
      </c>
      <c r="F570" s="202">
        <v>13.7</v>
      </c>
      <c r="G570" s="194">
        <f t="shared" si="17"/>
        <v>5225.865</v>
      </c>
      <c r="H570" s="203" t="s">
        <v>1095</v>
      </c>
      <c r="I570" s="203" t="s">
        <v>1428</v>
      </c>
      <c r="J570" s="191" t="s">
        <v>353</v>
      </c>
      <c r="K570" s="203" t="s">
        <v>1274</v>
      </c>
      <c r="L570" s="236" t="s">
        <v>1257</v>
      </c>
      <c r="M570" s="203" t="s">
        <v>1157</v>
      </c>
      <c r="N570" s="203" t="s">
        <v>1156</v>
      </c>
    </row>
    <row r="571" s="160" customFormat="1" ht="21" customHeight="1" spans="1:14">
      <c r="A571" s="191"/>
      <c r="B571" s="219" t="s">
        <v>1112</v>
      </c>
      <c r="C571" s="220"/>
      <c r="D571" s="196"/>
      <c r="E571" s="197"/>
      <c r="F571" s="190">
        <f>SUM(F557:F570)</f>
        <v>287.6</v>
      </c>
      <c r="G571" s="199"/>
      <c r="H571" s="189"/>
      <c r="I571" s="189"/>
      <c r="J571" s="189"/>
      <c r="K571" s="189"/>
      <c r="L571" s="232"/>
      <c r="M571" s="189"/>
      <c r="N571" s="189"/>
    </row>
    <row r="572" s="160" customFormat="1" ht="21" customHeight="1" spans="1:14">
      <c r="A572" s="191"/>
      <c r="B572" s="435" t="s">
        <v>356</v>
      </c>
      <c r="C572" s="293" t="s">
        <v>1427</v>
      </c>
      <c r="D572" s="40" t="s">
        <v>41</v>
      </c>
      <c r="E572" s="67">
        <v>379.32</v>
      </c>
      <c r="F572" s="202">
        <v>42.92</v>
      </c>
      <c r="G572" s="194">
        <f t="shared" ref="G572:G601" si="18">F572*E572</f>
        <v>16280.4144</v>
      </c>
      <c r="H572" s="203" t="s">
        <v>1095</v>
      </c>
      <c r="I572" s="203" t="s">
        <v>1428</v>
      </c>
      <c r="J572" s="191" t="s">
        <v>353</v>
      </c>
      <c r="K572" s="203" t="s">
        <v>1511</v>
      </c>
      <c r="L572" s="203" t="s">
        <v>1279</v>
      </c>
      <c r="M572" s="203" t="s">
        <v>1430</v>
      </c>
      <c r="N572" s="203" t="s">
        <v>1512</v>
      </c>
    </row>
    <row r="573" s="160" customFormat="1" ht="21" customHeight="1" spans="1:14">
      <c r="A573" s="191"/>
      <c r="B573" s="435" t="s">
        <v>356</v>
      </c>
      <c r="C573" s="293" t="s">
        <v>1427</v>
      </c>
      <c r="D573" s="40" t="s">
        <v>41</v>
      </c>
      <c r="E573" s="67">
        <v>379.32</v>
      </c>
      <c r="F573" s="202">
        <v>24.42</v>
      </c>
      <c r="G573" s="194">
        <f t="shared" si="18"/>
        <v>9262.9944</v>
      </c>
      <c r="H573" s="203" t="s">
        <v>1095</v>
      </c>
      <c r="I573" s="203" t="s">
        <v>1428</v>
      </c>
      <c r="J573" s="191" t="s">
        <v>353</v>
      </c>
      <c r="K573" s="203" t="s">
        <v>1513</v>
      </c>
      <c r="L573" s="203" t="s">
        <v>1279</v>
      </c>
      <c r="M573" s="203" t="s">
        <v>1430</v>
      </c>
      <c r="N573" s="203" t="s">
        <v>1512</v>
      </c>
    </row>
    <row r="574" s="160" customFormat="1" ht="21" customHeight="1" spans="1:14">
      <c r="A574" s="191"/>
      <c r="B574" s="435" t="s">
        <v>356</v>
      </c>
      <c r="C574" s="293" t="s">
        <v>1427</v>
      </c>
      <c r="D574" s="40" t="s">
        <v>41</v>
      </c>
      <c r="E574" s="67">
        <v>379.32</v>
      </c>
      <c r="F574" s="202">
        <v>11.1</v>
      </c>
      <c r="G574" s="194">
        <f t="shared" si="18"/>
        <v>4210.452</v>
      </c>
      <c r="H574" s="203" t="s">
        <v>1095</v>
      </c>
      <c r="I574" s="203" t="s">
        <v>1428</v>
      </c>
      <c r="J574" s="191" t="s">
        <v>353</v>
      </c>
      <c r="K574" s="203" t="s">
        <v>1514</v>
      </c>
      <c r="L574" s="203" t="s">
        <v>1279</v>
      </c>
      <c r="M574" s="203" t="s">
        <v>1430</v>
      </c>
      <c r="N574" s="203" t="s">
        <v>1512</v>
      </c>
    </row>
    <row r="575" s="160" customFormat="1" ht="21" customHeight="1" spans="1:14">
      <c r="A575" s="191"/>
      <c r="B575" s="435" t="s">
        <v>356</v>
      </c>
      <c r="C575" s="293" t="s">
        <v>1427</v>
      </c>
      <c r="D575" s="40" t="s">
        <v>41</v>
      </c>
      <c r="E575" s="67">
        <v>379.32</v>
      </c>
      <c r="F575" s="202">
        <v>17.39</v>
      </c>
      <c r="G575" s="194">
        <f t="shared" si="18"/>
        <v>6596.3748</v>
      </c>
      <c r="H575" s="203" t="s">
        <v>1095</v>
      </c>
      <c r="I575" s="203" t="s">
        <v>1428</v>
      </c>
      <c r="J575" s="191" t="s">
        <v>353</v>
      </c>
      <c r="K575" s="203" t="s">
        <v>1515</v>
      </c>
      <c r="L575" s="203" t="s">
        <v>1284</v>
      </c>
      <c r="M575" s="203" t="s">
        <v>1430</v>
      </c>
      <c r="N575" s="203" t="s">
        <v>1512</v>
      </c>
    </row>
    <row r="576" s="160" customFormat="1" ht="21" customHeight="1" spans="1:14">
      <c r="A576" s="191"/>
      <c r="B576" s="435" t="s">
        <v>356</v>
      </c>
      <c r="C576" s="293" t="s">
        <v>1427</v>
      </c>
      <c r="D576" s="40" t="s">
        <v>41</v>
      </c>
      <c r="E576" s="67">
        <v>379.32</v>
      </c>
      <c r="F576" s="202">
        <v>27.75</v>
      </c>
      <c r="G576" s="194">
        <f t="shared" si="18"/>
        <v>10526.13</v>
      </c>
      <c r="H576" s="203" t="s">
        <v>1095</v>
      </c>
      <c r="I576" s="203" t="s">
        <v>1428</v>
      </c>
      <c r="J576" s="191" t="s">
        <v>353</v>
      </c>
      <c r="K576" s="203" t="s">
        <v>1516</v>
      </c>
      <c r="L576" s="203" t="s">
        <v>1284</v>
      </c>
      <c r="M576" s="203" t="s">
        <v>1430</v>
      </c>
      <c r="N576" s="203" t="s">
        <v>1512</v>
      </c>
    </row>
    <row r="577" s="160" customFormat="1" ht="21" customHeight="1" spans="1:14">
      <c r="A577" s="191"/>
      <c r="B577" s="435" t="s">
        <v>356</v>
      </c>
      <c r="C577" s="293" t="s">
        <v>1427</v>
      </c>
      <c r="D577" s="40" t="s">
        <v>41</v>
      </c>
      <c r="E577" s="67">
        <v>379.32</v>
      </c>
      <c r="F577" s="202">
        <v>13.69</v>
      </c>
      <c r="G577" s="194">
        <f t="shared" si="18"/>
        <v>5192.8908</v>
      </c>
      <c r="H577" s="203" t="s">
        <v>1095</v>
      </c>
      <c r="I577" s="203" t="s">
        <v>1428</v>
      </c>
      <c r="J577" s="191" t="s">
        <v>353</v>
      </c>
      <c r="K577" s="203" t="s">
        <v>1517</v>
      </c>
      <c r="L577" s="203" t="s">
        <v>1284</v>
      </c>
      <c r="M577" s="203" t="s">
        <v>1430</v>
      </c>
      <c r="N577" s="203" t="s">
        <v>1512</v>
      </c>
    </row>
    <row r="578" s="160" customFormat="1" ht="21" customHeight="1" spans="1:14">
      <c r="A578" s="191"/>
      <c r="B578" s="435" t="s">
        <v>356</v>
      </c>
      <c r="C578" s="293" t="s">
        <v>1427</v>
      </c>
      <c r="D578" s="40" t="s">
        <v>41</v>
      </c>
      <c r="E578" s="67">
        <v>379.32</v>
      </c>
      <c r="F578" s="202">
        <v>82.51</v>
      </c>
      <c r="G578" s="194">
        <f t="shared" si="18"/>
        <v>31297.6932</v>
      </c>
      <c r="H578" s="203" t="s">
        <v>1095</v>
      </c>
      <c r="I578" s="203" t="s">
        <v>1428</v>
      </c>
      <c r="J578" s="191" t="s">
        <v>353</v>
      </c>
      <c r="K578" s="203" t="s">
        <v>1518</v>
      </c>
      <c r="L578" s="203" t="s">
        <v>1284</v>
      </c>
      <c r="M578" s="203" t="s">
        <v>1430</v>
      </c>
      <c r="N578" s="203" t="s">
        <v>1512</v>
      </c>
    </row>
    <row r="579" s="160" customFormat="1" ht="21" customHeight="1" spans="1:14">
      <c r="A579" s="191"/>
      <c r="B579" s="435" t="s">
        <v>356</v>
      </c>
      <c r="C579" s="293" t="s">
        <v>1427</v>
      </c>
      <c r="D579" s="40" t="s">
        <v>41</v>
      </c>
      <c r="E579" s="67">
        <v>379.32</v>
      </c>
      <c r="F579" s="202">
        <v>5.55</v>
      </c>
      <c r="G579" s="194">
        <f t="shared" si="18"/>
        <v>2105.226</v>
      </c>
      <c r="H579" s="203" t="s">
        <v>1095</v>
      </c>
      <c r="I579" s="203" t="s">
        <v>1428</v>
      </c>
      <c r="J579" s="191" t="s">
        <v>353</v>
      </c>
      <c r="K579" s="203" t="s">
        <v>1519</v>
      </c>
      <c r="L579" s="203" t="s">
        <v>1284</v>
      </c>
      <c r="M579" s="203" t="s">
        <v>1430</v>
      </c>
      <c r="N579" s="203" t="s">
        <v>1512</v>
      </c>
    </row>
    <row r="580" s="160" customFormat="1" ht="21" customHeight="1" spans="1:14">
      <c r="A580" s="191"/>
      <c r="B580" s="435" t="s">
        <v>356</v>
      </c>
      <c r="C580" s="293" t="s">
        <v>1427</v>
      </c>
      <c r="D580" s="40" t="s">
        <v>41</v>
      </c>
      <c r="E580" s="67">
        <v>379.32</v>
      </c>
      <c r="F580" s="202">
        <v>6.29</v>
      </c>
      <c r="G580" s="194">
        <f t="shared" si="18"/>
        <v>2385.9228</v>
      </c>
      <c r="H580" s="203" t="s">
        <v>1095</v>
      </c>
      <c r="I580" s="203" t="s">
        <v>1428</v>
      </c>
      <c r="J580" s="191" t="s">
        <v>353</v>
      </c>
      <c r="K580" s="203" t="s">
        <v>1520</v>
      </c>
      <c r="L580" s="203" t="s">
        <v>1284</v>
      </c>
      <c r="M580" s="203" t="s">
        <v>1430</v>
      </c>
      <c r="N580" s="203" t="s">
        <v>1512</v>
      </c>
    </row>
    <row r="581" s="160" customFormat="1" ht="21" customHeight="1" spans="1:14">
      <c r="A581" s="191"/>
      <c r="B581" s="435" t="s">
        <v>356</v>
      </c>
      <c r="C581" s="293" t="s">
        <v>1427</v>
      </c>
      <c r="D581" s="40" t="s">
        <v>41</v>
      </c>
      <c r="E581" s="67">
        <v>379.32</v>
      </c>
      <c r="F581" s="202">
        <v>10.36</v>
      </c>
      <c r="G581" s="194">
        <f t="shared" si="18"/>
        <v>3929.7552</v>
      </c>
      <c r="H581" s="203" t="s">
        <v>1095</v>
      </c>
      <c r="I581" s="203" t="s">
        <v>1428</v>
      </c>
      <c r="J581" s="191" t="s">
        <v>353</v>
      </c>
      <c r="K581" s="203" t="s">
        <v>1521</v>
      </c>
      <c r="L581" s="203" t="s">
        <v>1284</v>
      </c>
      <c r="M581" s="203" t="s">
        <v>1430</v>
      </c>
      <c r="N581" s="203" t="s">
        <v>1512</v>
      </c>
    </row>
    <row r="582" s="160" customFormat="1" ht="21" customHeight="1" spans="1:14">
      <c r="A582" s="191"/>
      <c r="B582" s="435" t="s">
        <v>356</v>
      </c>
      <c r="C582" s="293" t="s">
        <v>1427</v>
      </c>
      <c r="D582" s="40" t="s">
        <v>41</v>
      </c>
      <c r="E582" s="67">
        <v>379.32</v>
      </c>
      <c r="F582" s="202">
        <v>28.86</v>
      </c>
      <c r="G582" s="194">
        <f t="shared" si="18"/>
        <v>10947.1752</v>
      </c>
      <c r="H582" s="203" t="s">
        <v>1095</v>
      </c>
      <c r="I582" s="203" t="s">
        <v>1428</v>
      </c>
      <c r="J582" s="191" t="s">
        <v>353</v>
      </c>
      <c r="K582" s="203" t="s">
        <v>1522</v>
      </c>
      <c r="L582" s="203" t="s">
        <v>1284</v>
      </c>
      <c r="M582" s="203" t="s">
        <v>1430</v>
      </c>
      <c r="N582" s="203" t="s">
        <v>1512</v>
      </c>
    </row>
    <row r="583" s="160" customFormat="1" ht="21" customHeight="1" spans="1:14">
      <c r="A583" s="191"/>
      <c r="B583" s="435" t="s">
        <v>356</v>
      </c>
      <c r="C583" s="293" t="s">
        <v>1427</v>
      </c>
      <c r="D583" s="40" t="s">
        <v>41</v>
      </c>
      <c r="E583" s="67">
        <v>379.32</v>
      </c>
      <c r="F583" s="202">
        <v>9.99</v>
      </c>
      <c r="G583" s="194">
        <f t="shared" si="18"/>
        <v>3789.4068</v>
      </c>
      <c r="H583" s="203" t="s">
        <v>1095</v>
      </c>
      <c r="I583" s="203" t="s">
        <v>1428</v>
      </c>
      <c r="J583" s="191" t="s">
        <v>353</v>
      </c>
      <c r="K583" s="203" t="s">
        <v>1523</v>
      </c>
      <c r="L583" s="203" t="s">
        <v>1284</v>
      </c>
      <c r="M583" s="203" t="s">
        <v>1430</v>
      </c>
      <c r="N583" s="203" t="s">
        <v>1512</v>
      </c>
    </row>
    <row r="584" s="160" customFormat="1" ht="21" customHeight="1" spans="1:14">
      <c r="A584" s="191"/>
      <c r="B584" s="435" t="s">
        <v>356</v>
      </c>
      <c r="C584" s="293" t="s">
        <v>1427</v>
      </c>
      <c r="D584" s="40" t="s">
        <v>41</v>
      </c>
      <c r="E584" s="67">
        <v>379.32</v>
      </c>
      <c r="F584" s="202">
        <v>15.91</v>
      </c>
      <c r="G584" s="194">
        <f t="shared" si="18"/>
        <v>6034.9812</v>
      </c>
      <c r="H584" s="203" t="s">
        <v>1095</v>
      </c>
      <c r="I584" s="203" t="s">
        <v>1428</v>
      </c>
      <c r="J584" s="191" t="s">
        <v>353</v>
      </c>
      <c r="K584" s="203" t="s">
        <v>1524</v>
      </c>
      <c r="L584" s="203" t="s">
        <v>1284</v>
      </c>
      <c r="M584" s="203" t="s">
        <v>1430</v>
      </c>
      <c r="N584" s="203" t="s">
        <v>1512</v>
      </c>
    </row>
    <row r="585" s="160" customFormat="1" ht="21" customHeight="1" spans="1:14">
      <c r="A585" s="191"/>
      <c r="B585" s="435" t="s">
        <v>356</v>
      </c>
      <c r="C585" s="293" t="s">
        <v>1427</v>
      </c>
      <c r="D585" s="40" t="s">
        <v>41</v>
      </c>
      <c r="E585" s="67">
        <v>379.32</v>
      </c>
      <c r="F585" s="202">
        <v>23.37</v>
      </c>
      <c r="G585" s="194">
        <f t="shared" si="18"/>
        <v>8864.7084</v>
      </c>
      <c r="H585" s="203" t="s">
        <v>1095</v>
      </c>
      <c r="I585" s="203" t="s">
        <v>1428</v>
      </c>
      <c r="J585" s="191" t="s">
        <v>353</v>
      </c>
      <c r="K585" s="203" t="s">
        <v>1525</v>
      </c>
      <c r="L585" s="203" t="s">
        <v>1284</v>
      </c>
      <c r="M585" s="203" t="s">
        <v>1430</v>
      </c>
      <c r="N585" s="203" t="s">
        <v>1512</v>
      </c>
    </row>
    <row r="586" s="160" customFormat="1" ht="21" customHeight="1" spans="1:14">
      <c r="A586" s="191"/>
      <c r="B586" s="435" t="s">
        <v>356</v>
      </c>
      <c r="C586" s="293" t="s">
        <v>1427</v>
      </c>
      <c r="D586" s="40" t="s">
        <v>41</v>
      </c>
      <c r="E586" s="67">
        <v>379.32</v>
      </c>
      <c r="F586" s="202">
        <v>43.05</v>
      </c>
      <c r="G586" s="194">
        <f t="shared" si="18"/>
        <v>16329.726</v>
      </c>
      <c r="H586" s="203" t="s">
        <v>1095</v>
      </c>
      <c r="I586" s="203" t="s">
        <v>1428</v>
      </c>
      <c r="J586" s="191" t="s">
        <v>353</v>
      </c>
      <c r="K586" s="203" t="s">
        <v>1526</v>
      </c>
      <c r="L586" s="203" t="s">
        <v>1284</v>
      </c>
      <c r="M586" s="203" t="s">
        <v>1430</v>
      </c>
      <c r="N586" s="203" t="s">
        <v>1512</v>
      </c>
    </row>
    <row r="587" s="160" customFormat="1" ht="21" customHeight="1" spans="1:14">
      <c r="A587" s="191"/>
      <c r="B587" s="435" t="s">
        <v>356</v>
      </c>
      <c r="C587" s="293" t="s">
        <v>1427</v>
      </c>
      <c r="D587" s="40" t="s">
        <v>41</v>
      </c>
      <c r="E587" s="67">
        <v>379.32</v>
      </c>
      <c r="F587" s="202">
        <v>35.52</v>
      </c>
      <c r="G587" s="194">
        <f t="shared" si="18"/>
        <v>13473.4464</v>
      </c>
      <c r="H587" s="203" t="s">
        <v>1095</v>
      </c>
      <c r="I587" s="203" t="s">
        <v>1428</v>
      </c>
      <c r="J587" s="191" t="s">
        <v>353</v>
      </c>
      <c r="K587" s="203" t="s">
        <v>1527</v>
      </c>
      <c r="L587" s="203" t="s">
        <v>1284</v>
      </c>
      <c r="M587" s="203" t="s">
        <v>1430</v>
      </c>
      <c r="N587" s="203" t="s">
        <v>1512</v>
      </c>
    </row>
    <row r="588" s="160" customFormat="1" ht="21" customHeight="1" spans="1:14">
      <c r="A588" s="191"/>
      <c r="B588" s="435" t="s">
        <v>356</v>
      </c>
      <c r="C588" s="293" t="s">
        <v>1427</v>
      </c>
      <c r="D588" s="40" t="s">
        <v>41</v>
      </c>
      <c r="E588" s="67">
        <v>379.32</v>
      </c>
      <c r="F588" s="202">
        <v>8.61</v>
      </c>
      <c r="G588" s="194">
        <f t="shared" si="18"/>
        <v>3265.9452</v>
      </c>
      <c r="H588" s="203" t="s">
        <v>1095</v>
      </c>
      <c r="I588" s="203" t="s">
        <v>1428</v>
      </c>
      <c r="J588" s="191" t="s">
        <v>353</v>
      </c>
      <c r="K588" s="203" t="s">
        <v>1528</v>
      </c>
      <c r="L588" s="203" t="s">
        <v>1284</v>
      </c>
      <c r="M588" s="203" t="s">
        <v>1430</v>
      </c>
      <c r="N588" s="203" t="s">
        <v>1512</v>
      </c>
    </row>
    <row r="589" s="160" customFormat="1" ht="21" customHeight="1" spans="1:14">
      <c r="A589" s="191"/>
      <c r="B589" s="435" t="s">
        <v>356</v>
      </c>
      <c r="C589" s="293" t="s">
        <v>1427</v>
      </c>
      <c r="D589" s="40" t="s">
        <v>41</v>
      </c>
      <c r="E589" s="67">
        <v>379.32</v>
      </c>
      <c r="F589" s="202">
        <v>7.38</v>
      </c>
      <c r="G589" s="194">
        <f t="shared" si="18"/>
        <v>2799.3816</v>
      </c>
      <c r="H589" s="203" t="s">
        <v>1095</v>
      </c>
      <c r="I589" s="203" t="s">
        <v>1428</v>
      </c>
      <c r="J589" s="191" t="s">
        <v>353</v>
      </c>
      <c r="K589" s="203" t="s">
        <v>1529</v>
      </c>
      <c r="L589" s="203" t="s">
        <v>1284</v>
      </c>
      <c r="M589" s="203" t="s">
        <v>1430</v>
      </c>
      <c r="N589" s="203" t="s">
        <v>1512</v>
      </c>
    </row>
    <row r="590" s="160" customFormat="1" ht="21" customHeight="1" spans="1:14">
      <c r="A590" s="191"/>
      <c r="B590" s="435" t="s">
        <v>356</v>
      </c>
      <c r="C590" s="293" t="s">
        <v>1427</v>
      </c>
      <c r="D590" s="40" t="s">
        <v>41</v>
      </c>
      <c r="E590" s="67">
        <v>379.32</v>
      </c>
      <c r="F590" s="202">
        <v>16.61</v>
      </c>
      <c r="G590" s="194">
        <f t="shared" si="18"/>
        <v>6300.5052</v>
      </c>
      <c r="H590" s="203" t="s">
        <v>1095</v>
      </c>
      <c r="I590" s="203" t="s">
        <v>1428</v>
      </c>
      <c r="J590" s="191" t="s">
        <v>353</v>
      </c>
      <c r="K590" s="203" t="s">
        <v>1530</v>
      </c>
      <c r="L590" s="203" t="s">
        <v>1284</v>
      </c>
      <c r="M590" s="203" t="s">
        <v>1430</v>
      </c>
      <c r="N590" s="203" t="s">
        <v>1512</v>
      </c>
    </row>
    <row r="591" s="160" customFormat="1" ht="21" customHeight="1" spans="1:14">
      <c r="A591" s="191"/>
      <c r="B591" s="435" t="s">
        <v>356</v>
      </c>
      <c r="C591" s="293" t="s">
        <v>1427</v>
      </c>
      <c r="D591" s="40" t="s">
        <v>41</v>
      </c>
      <c r="E591" s="67">
        <v>379.32</v>
      </c>
      <c r="F591" s="202">
        <v>19.68</v>
      </c>
      <c r="G591" s="194">
        <f t="shared" si="18"/>
        <v>7465.0176</v>
      </c>
      <c r="H591" s="203" t="s">
        <v>1095</v>
      </c>
      <c r="I591" s="203" t="s">
        <v>1428</v>
      </c>
      <c r="J591" s="191" t="s">
        <v>353</v>
      </c>
      <c r="K591" s="203" t="s">
        <v>1531</v>
      </c>
      <c r="L591" s="203" t="s">
        <v>1284</v>
      </c>
      <c r="M591" s="203" t="s">
        <v>1430</v>
      </c>
      <c r="N591" s="203" t="s">
        <v>1512</v>
      </c>
    </row>
    <row r="592" s="160" customFormat="1" ht="21" customHeight="1" spans="1:14">
      <c r="A592" s="191"/>
      <c r="B592" s="435" t="s">
        <v>356</v>
      </c>
      <c r="C592" s="293" t="s">
        <v>1427</v>
      </c>
      <c r="D592" s="40" t="s">
        <v>41</v>
      </c>
      <c r="E592" s="67">
        <v>379.32</v>
      </c>
      <c r="F592" s="202">
        <v>6.77</v>
      </c>
      <c r="G592" s="194">
        <f t="shared" si="18"/>
        <v>2567.9964</v>
      </c>
      <c r="H592" s="203" t="s">
        <v>1095</v>
      </c>
      <c r="I592" s="203" t="s">
        <v>1428</v>
      </c>
      <c r="J592" s="191" t="s">
        <v>353</v>
      </c>
      <c r="K592" s="203" t="s">
        <v>1532</v>
      </c>
      <c r="L592" s="203" t="s">
        <v>1284</v>
      </c>
      <c r="M592" s="203" t="s">
        <v>1430</v>
      </c>
      <c r="N592" s="203" t="s">
        <v>1512</v>
      </c>
    </row>
    <row r="593" s="160" customFormat="1" ht="21" customHeight="1" spans="1:14">
      <c r="A593" s="191"/>
      <c r="B593" s="435" t="s">
        <v>356</v>
      </c>
      <c r="C593" s="293" t="s">
        <v>1427</v>
      </c>
      <c r="D593" s="40" t="s">
        <v>41</v>
      </c>
      <c r="E593" s="67">
        <v>379.32</v>
      </c>
      <c r="F593" s="202">
        <v>33.83</v>
      </c>
      <c r="G593" s="194">
        <f t="shared" si="18"/>
        <v>12832.3956</v>
      </c>
      <c r="H593" s="203" t="s">
        <v>1095</v>
      </c>
      <c r="I593" s="203" t="s">
        <v>1428</v>
      </c>
      <c r="J593" s="191" t="s">
        <v>353</v>
      </c>
      <c r="K593" s="203" t="s">
        <v>1533</v>
      </c>
      <c r="L593" s="203" t="s">
        <v>1284</v>
      </c>
      <c r="M593" s="203" t="s">
        <v>1430</v>
      </c>
      <c r="N593" s="203" t="s">
        <v>1512</v>
      </c>
    </row>
    <row r="594" s="160" customFormat="1" ht="21" customHeight="1" spans="1:14">
      <c r="A594" s="191"/>
      <c r="B594" s="435" t="s">
        <v>356</v>
      </c>
      <c r="C594" s="293" t="s">
        <v>1427</v>
      </c>
      <c r="D594" s="40" t="s">
        <v>41</v>
      </c>
      <c r="E594" s="67">
        <v>379.32</v>
      </c>
      <c r="F594" s="202">
        <v>18.87</v>
      </c>
      <c r="G594" s="194">
        <f t="shared" si="18"/>
        <v>7157.7684</v>
      </c>
      <c r="H594" s="203" t="s">
        <v>1095</v>
      </c>
      <c r="I594" s="203" t="s">
        <v>1428</v>
      </c>
      <c r="J594" s="191" t="s">
        <v>353</v>
      </c>
      <c r="K594" s="203" t="s">
        <v>1534</v>
      </c>
      <c r="L594" s="203" t="s">
        <v>1284</v>
      </c>
      <c r="M594" s="203" t="s">
        <v>1430</v>
      </c>
      <c r="N594" s="203" t="s">
        <v>1512</v>
      </c>
    </row>
    <row r="595" s="160" customFormat="1" ht="21" customHeight="1" spans="1:14">
      <c r="A595" s="191"/>
      <c r="B595" s="435" t="s">
        <v>356</v>
      </c>
      <c r="C595" s="293" t="s">
        <v>1427</v>
      </c>
      <c r="D595" s="40" t="s">
        <v>41</v>
      </c>
      <c r="E595" s="67">
        <v>379.32</v>
      </c>
      <c r="F595" s="202">
        <v>14.15</v>
      </c>
      <c r="G595" s="194">
        <f t="shared" si="18"/>
        <v>5367.378</v>
      </c>
      <c r="H595" s="203" t="s">
        <v>1095</v>
      </c>
      <c r="I595" s="203" t="s">
        <v>1428</v>
      </c>
      <c r="J595" s="191" t="s">
        <v>353</v>
      </c>
      <c r="K595" s="203" t="s">
        <v>1535</v>
      </c>
      <c r="L595" s="203" t="s">
        <v>1284</v>
      </c>
      <c r="M595" s="203" t="s">
        <v>1430</v>
      </c>
      <c r="N595" s="203" t="s">
        <v>1512</v>
      </c>
    </row>
    <row r="596" s="160" customFormat="1" ht="21" customHeight="1" spans="1:14">
      <c r="A596" s="191"/>
      <c r="B596" s="435" t="s">
        <v>356</v>
      </c>
      <c r="C596" s="293" t="s">
        <v>1427</v>
      </c>
      <c r="D596" s="40" t="s">
        <v>41</v>
      </c>
      <c r="E596" s="67">
        <v>379.32</v>
      </c>
      <c r="F596" s="202">
        <v>15.99</v>
      </c>
      <c r="G596" s="194">
        <f t="shared" si="18"/>
        <v>6065.3268</v>
      </c>
      <c r="H596" s="203" t="s">
        <v>1095</v>
      </c>
      <c r="I596" s="203" t="s">
        <v>1428</v>
      </c>
      <c r="J596" s="191" t="s">
        <v>353</v>
      </c>
      <c r="K596" s="203" t="s">
        <v>1536</v>
      </c>
      <c r="L596" s="203" t="s">
        <v>1284</v>
      </c>
      <c r="M596" s="203" t="s">
        <v>1430</v>
      </c>
      <c r="N596" s="203" t="s">
        <v>1512</v>
      </c>
    </row>
    <row r="597" s="160" customFormat="1" ht="21" customHeight="1" spans="1:14">
      <c r="A597" s="191"/>
      <c r="B597" s="435" t="s">
        <v>356</v>
      </c>
      <c r="C597" s="293" t="s">
        <v>1427</v>
      </c>
      <c r="D597" s="40" t="s">
        <v>41</v>
      </c>
      <c r="E597" s="67">
        <v>379.32</v>
      </c>
      <c r="F597" s="202">
        <v>29.21</v>
      </c>
      <c r="G597" s="194">
        <f t="shared" si="18"/>
        <v>11079.9372</v>
      </c>
      <c r="H597" s="203" t="s">
        <v>1095</v>
      </c>
      <c r="I597" s="203" t="s">
        <v>1428</v>
      </c>
      <c r="J597" s="191" t="s">
        <v>353</v>
      </c>
      <c r="K597" s="203" t="s">
        <v>1537</v>
      </c>
      <c r="L597" s="203" t="s">
        <v>1284</v>
      </c>
      <c r="M597" s="203" t="s">
        <v>1430</v>
      </c>
      <c r="N597" s="203" t="s">
        <v>1512</v>
      </c>
    </row>
    <row r="598" s="160" customFormat="1" ht="21" customHeight="1" spans="1:14">
      <c r="A598" s="191"/>
      <c r="B598" s="435" t="s">
        <v>356</v>
      </c>
      <c r="C598" s="293" t="s">
        <v>1427</v>
      </c>
      <c r="D598" s="40" t="s">
        <v>41</v>
      </c>
      <c r="E598" s="67">
        <v>379.32</v>
      </c>
      <c r="F598" s="202">
        <v>8.3</v>
      </c>
      <c r="G598" s="194">
        <f t="shared" si="18"/>
        <v>3148.356</v>
      </c>
      <c r="H598" s="203" t="s">
        <v>1095</v>
      </c>
      <c r="I598" s="203" t="s">
        <v>1428</v>
      </c>
      <c r="J598" s="191" t="s">
        <v>353</v>
      </c>
      <c r="K598" s="203" t="s">
        <v>1538</v>
      </c>
      <c r="L598" s="203" t="s">
        <v>1284</v>
      </c>
      <c r="M598" s="203" t="s">
        <v>1430</v>
      </c>
      <c r="N598" s="203" t="s">
        <v>1512</v>
      </c>
    </row>
    <row r="599" s="160" customFormat="1" ht="21" customHeight="1" spans="1:14">
      <c r="A599" s="191"/>
      <c r="B599" s="435" t="s">
        <v>356</v>
      </c>
      <c r="C599" s="293" t="s">
        <v>1427</v>
      </c>
      <c r="D599" s="40" t="s">
        <v>41</v>
      </c>
      <c r="E599" s="67">
        <v>379.32</v>
      </c>
      <c r="F599" s="202">
        <v>17.22</v>
      </c>
      <c r="G599" s="194">
        <f t="shared" si="18"/>
        <v>6531.8904</v>
      </c>
      <c r="H599" s="203" t="s">
        <v>1095</v>
      </c>
      <c r="I599" s="203" t="s">
        <v>1428</v>
      </c>
      <c r="J599" s="191" t="s">
        <v>353</v>
      </c>
      <c r="K599" s="203" t="s">
        <v>1539</v>
      </c>
      <c r="L599" s="203" t="s">
        <v>1284</v>
      </c>
      <c r="M599" s="203" t="s">
        <v>1430</v>
      </c>
      <c r="N599" s="203" t="s">
        <v>1512</v>
      </c>
    </row>
    <row r="600" s="160" customFormat="1" ht="21" customHeight="1" spans="1:14">
      <c r="A600" s="191"/>
      <c r="B600" s="435" t="s">
        <v>356</v>
      </c>
      <c r="C600" s="293" t="s">
        <v>1427</v>
      </c>
      <c r="D600" s="40" t="s">
        <v>41</v>
      </c>
      <c r="E600" s="67">
        <v>379.32</v>
      </c>
      <c r="F600" s="202">
        <v>13.53</v>
      </c>
      <c r="G600" s="194">
        <f t="shared" si="18"/>
        <v>5132.1996</v>
      </c>
      <c r="H600" s="203" t="s">
        <v>1095</v>
      </c>
      <c r="I600" s="203" t="s">
        <v>1428</v>
      </c>
      <c r="J600" s="191" t="s">
        <v>353</v>
      </c>
      <c r="K600" s="203" t="s">
        <v>1540</v>
      </c>
      <c r="L600" s="203" t="s">
        <v>1284</v>
      </c>
      <c r="M600" s="203" t="s">
        <v>1430</v>
      </c>
      <c r="N600" s="203" t="s">
        <v>1512</v>
      </c>
    </row>
    <row r="601" s="160" customFormat="1" ht="21" customHeight="1" spans="1:14">
      <c r="A601" s="191"/>
      <c r="B601" s="435" t="s">
        <v>356</v>
      </c>
      <c r="C601" s="293" t="s">
        <v>1427</v>
      </c>
      <c r="D601" s="40" t="s">
        <v>41</v>
      </c>
      <c r="E601" s="67">
        <v>379.32</v>
      </c>
      <c r="F601" s="202">
        <v>20.35</v>
      </c>
      <c r="G601" s="194">
        <f t="shared" si="18"/>
        <v>7719.162</v>
      </c>
      <c r="H601" s="203" t="s">
        <v>1095</v>
      </c>
      <c r="I601" s="203" t="s">
        <v>1428</v>
      </c>
      <c r="J601" s="191" t="s">
        <v>353</v>
      </c>
      <c r="K601" s="203" t="s">
        <v>1541</v>
      </c>
      <c r="L601" s="203" t="s">
        <v>1284</v>
      </c>
      <c r="M601" s="203" t="s">
        <v>1430</v>
      </c>
      <c r="N601" s="203" t="s">
        <v>1512</v>
      </c>
    </row>
    <row r="602" s="160" customFormat="1" ht="21" customHeight="1" spans="1:14">
      <c r="A602" s="191"/>
      <c r="B602" s="219" t="s">
        <v>1112</v>
      </c>
      <c r="C602" s="220"/>
      <c r="D602" s="196"/>
      <c r="E602" s="197"/>
      <c r="F602" s="190">
        <f>SUM(F572:F601)</f>
        <v>629.18</v>
      </c>
      <c r="G602" s="194"/>
      <c r="H602" s="203"/>
      <c r="I602" s="203"/>
      <c r="J602" s="203"/>
      <c r="K602" s="203"/>
      <c r="L602" s="236"/>
      <c r="M602" s="203"/>
      <c r="N602" s="203"/>
    </row>
    <row r="603" s="161" customFormat="1" ht="21" customHeight="1" spans="1:14">
      <c r="A603" s="204"/>
      <c r="B603" s="438" t="s">
        <v>363</v>
      </c>
      <c r="C603" s="438" t="s">
        <v>364</v>
      </c>
      <c r="D603" s="251"/>
      <c r="E603" s="252"/>
      <c r="F603" s="253"/>
      <c r="G603" s="209"/>
      <c r="H603" s="205"/>
      <c r="I603" s="205"/>
      <c r="J603" s="205"/>
      <c r="K603" s="205"/>
      <c r="L603" s="237"/>
      <c r="M603" s="205"/>
      <c r="N603" s="205"/>
    </row>
    <row r="604" s="160" customFormat="1" ht="21" customHeight="1" spans="1:14">
      <c r="A604" s="191"/>
      <c r="B604" s="435" t="s">
        <v>365</v>
      </c>
      <c r="C604" s="68" t="s">
        <v>366</v>
      </c>
      <c r="D604" s="40" t="s">
        <v>41</v>
      </c>
      <c r="E604" s="26">
        <v>629.81</v>
      </c>
      <c r="F604" s="202">
        <v>60.95</v>
      </c>
      <c r="G604" s="194">
        <f t="shared" ref="G604:G612" si="19">F604*E604</f>
        <v>38386.9195</v>
      </c>
      <c r="H604" s="203" t="s">
        <v>1095</v>
      </c>
      <c r="I604" s="203" t="s">
        <v>1428</v>
      </c>
      <c r="J604" s="191" t="s">
        <v>1542</v>
      </c>
      <c r="K604" s="203" t="s">
        <v>1543</v>
      </c>
      <c r="L604" s="236" t="s">
        <v>1284</v>
      </c>
      <c r="M604" s="203" t="s">
        <v>1430</v>
      </c>
      <c r="N604" s="203" t="s">
        <v>1544</v>
      </c>
    </row>
    <row r="605" s="160" customFormat="1" ht="21" customHeight="1" spans="1:14">
      <c r="A605" s="191"/>
      <c r="B605" s="435" t="s">
        <v>365</v>
      </c>
      <c r="C605" s="68" t="s">
        <v>366</v>
      </c>
      <c r="D605" s="40" t="s">
        <v>41</v>
      </c>
      <c r="E605" s="26">
        <v>629.81</v>
      </c>
      <c r="F605" s="202">
        <v>88.51</v>
      </c>
      <c r="G605" s="194">
        <f t="shared" si="19"/>
        <v>55744.4831</v>
      </c>
      <c r="H605" s="203" t="s">
        <v>1095</v>
      </c>
      <c r="I605" s="203" t="s">
        <v>1428</v>
      </c>
      <c r="J605" s="191" t="s">
        <v>1542</v>
      </c>
      <c r="K605" s="203" t="s">
        <v>1545</v>
      </c>
      <c r="L605" s="236" t="s">
        <v>1279</v>
      </c>
      <c r="M605" s="203" t="s">
        <v>1430</v>
      </c>
      <c r="N605" s="203" t="s">
        <v>1544</v>
      </c>
    </row>
    <row r="606" s="160" customFormat="1" ht="21" customHeight="1" spans="1:14">
      <c r="A606" s="191"/>
      <c r="B606" s="435" t="s">
        <v>365</v>
      </c>
      <c r="C606" s="68" t="s">
        <v>366</v>
      </c>
      <c r="D606" s="40" t="s">
        <v>41</v>
      </c>
      <c r="E606" s="26">
        <v>629.81</v>
      </c>
      <c r="F606" s="202">
        <v>14.84</v>
      </c>
      <c r="G606" s="194">
        <f t="shared" si="19"/>
        <v>9346.3804</v>
      </c>
      <c r="H606" s="203" t="s">
        <v>1095</v>
      </c>
      <c r="I606" s="203" t="s">
        <v>1428</v>
      </c>
      <c r="J606" s="191" t="s">
        <v>1542</v>
      </c>
      <c r="K606" s="203" t="s">
        <v>1546</v>
      </c>
      <c r="L606" s="236" t="s">
        <v>1284</v>
      </c>
      <c r="M606" s="203" t="s">
        <v>1430</v>
      </c>
      <c r="N606" s="203" t="s">
        <v>1544</v>
      </c>
    </row>
    <row r="607" s="160" customFormat="1" ht="21" customHeight="1" spans="1:14">
      <c r="A607" s="191"/>
      <c r="B607" s="435" t="s">
        <v>365</v>
      </c>
      <c r="C607" s="68" t="s">
        <v>366</v>
      </c>
      <c r="D607" s="40" t="s">
        <v>41</v>
      </c>
      <c r="E607" s="26">
        <v>629.81</v>
      </c>
      <c r="F607" s="202">
        <v>8.9</v>
      </c>
      <c r="G607" s="194">
        <f t="shared" si="19"/>
        <v>5605.309</v>
      </c>
      <c r="H607" s="203" t="s">
        <v>1095</v>
      </c>
      <c r="I607" s="203" t="s">
        <v>1428</v>
      </c>
      <c r="J607" s="191" t="s">
        <v>1542</v>
      </c>
      <c r="K607" s="203" t="s">
        <v>1547</v>
      </c>
      <c r="L607" s="203" t="s">
        <v>1279</v>
      </c>
      <c r="M607" s="203" t="s">
        <v>1430</v>
      </c>
      <c r="N607" s="203" t="s">
        <v>1548</v>
      </c>
    </row>
    <row r="608" s="160" customFormat="1" ht="21" customHeight="1" spans="1:14">
      <c r="A608" s="191"/>
      <c r="B608" s="435" t="s">
        <v>365</v>
      </c>
      <c r="C608" s="68" t="s">
        <v>366</v>
      </c>
      <c r="D608" s="40" t="s">
        <v>41</v>
      </c>
      <c r="E608" s="26">
        <v>629.81</v>
      </c>
      <c r="F608" s="202">
        <v>8.48</v>
      </c>
      <c r="G608" s="194">
        <f t="shared" si="19"/>
        <v>5340.7888</v>
      </c>
      <c r="H608" s="203" t="s">
        <v>1095</v>
      </c>
      <c r="I608" s="203" t="s">
        <v>1428</v>
      </c>
      <c r="J608" s="191" t="s">
        <v>1542</v>
      </c>
      <c r="K608" s="203" t="s">
        <v>1549</v>
      </c>
      <c r="L608" s="203" t="s">
        <v>1279</v>
      </c>
      <c r="M608" s="203" t="s">
        <v>1430</v>
      </c>
      <c r="N608" s="203" t="s">
        <v>1548</v>
      </c>
    </row>
    <row r="609" s="160" customFormat="1" ht="21" customHeight="1" spans="1:14">
      <c r="A609" s="191"/>
      <c r="B609" s="435" t="s">
        <v>365</v>
      </c>
      <c r="C609" s="68" t="s">
        <v>366</v>
      </c>
      <c r="D609" s="40" t="s">
        <v>41</v>
      </c>
      <c r="E609" s="26">
        <v>629.81</v>
      </c>
      <c r="F609" s="202">
        <v>9.75</v>
      </c>
      <c r="G609" s="194">
        <f t="shared" si="19"/>
        <v>6140.6475</v>
      </c>
      <c r="H609" s="203" t="s">
        <v>1095</v>
      </c>
      <c r="I609" s="203" t="s">
        <v>1428</v>
      </c>
      <c r="J609" s="191" t="s">
        <v>1542</v>
      </c>
      <c r="K609" s="203" t="s">
        <v>1550</v>
      </c>
      <c r="L609" s="203" t="s">
        <v>1279</v>
      </c>
      <c r="M609" s="203" t="s">
        <v>1430</v>
      </c>
      <c r="N609" s="203" t="s">
        <v>1548</v>
      </c>
    </row>
    <row r="610" s="160" customFormat="1" ht="21" customHeight="1" spans="1:14">
      <c r="A610" s="191"/>
      <c r="B610" s="435" t="s">
        <v>365</v>
      </c>
      <c r="C610" s="68" t="s">
        <v>366</v>
      </c>
      <c r="D610" s="40" t="s">
        <v>41</v>
      </c>
      <c r="E610" s="26">
        <v>629.81</v>
      </c>
      <c r="F610" s="202">
        <v>3.82</v>
      </c>
      <c r="G610" s="194">
        <f t="shared" si="19"/>
        <v>2405.8742</v>
      </c>
      <c r="H610" s="203" t="s">
        <v>1095</v>
      </c>
      <c r="I610" s="203" t="s">
        <v>1428</v>
      </c>
      <c r="J610" s="191" t="s">
        <v>1542</v>
      </c>
      <c r="K610" s="203" t="s">
        <v>1551</v>
      </c>
      <c r="L610" s="203" t="s">
        <v>1284</v>
      </c>
      <c r="M610" s="203" t="s">
        <v>1430</v>
      </c>
      <c r="N610" s="203" t="s">
        <v>1548</v>
      </c>
    </row>
    <row r="611" s="160" customFormat="1" ht="21" customHeight="1" spans="1:14">
      <c r="A611" s="191"/>
      <c r="B611" s="435" t="s">
        <v>365</v>
      </c>
      <c r="C611" s="68" t="s">
        <v>366</v>
      </c>
      <c r="D611" s="40" t="s">
        <v>41</v>
      </c>
      <c r="E611" s="26">
        <v>629.81</v>
      </c>
      <c r="F611" s="192">
        <v>6.57</v>
      </c>
      <c r="G611" s="194">
        <f t="shared" si="19"/>
        <v>4137.8517</v>
      </c>
      <c r="H611" s="203" t="s">
        <v>1095</v>
      </c>
      <c r="I611" s="203" t="s">
        <v>1428</v>
      </c>
      <c r="J611" s="191" t="s">
        <v>1542</v>
      </c>
      <c r="K611" s="203" t="s">
        <v>1552</v>
      </c>
      <c r="L611" s="236" t="s">
        <v>1279</v>
      </c>
      <c r="M611" s="203" t="s">
        <v>1430</v>
      </c>
      <c r="N611" s="203" t="s">
        <v>1544</v>
      </c>
    </row>
    <row r="612" s="160" customFormat="1" ht="21" customHeight="1" spans="1:14">
      <c r="A612" s="191"/>
      <c r="B612" s="435" t="s">
        <v>365</v>
      </c>
      <c r="C612" s="68" t="s">
        <v>366</v>
      </c>
      <c r="D612" s="40" t="s">
        <v>41</v>
      </c>
      <c r="E612" s="26">
        <v>629.81</v>
      </c>
      <c r="F612" s="202">
        <v>5.94</v>
      </c>
      <c r="G612" s="194">
        <f t="shared" si="19"/>
        <v>3741.0714</v>
      </c>
      <c r="H612" s="203" t="s">
        <v>1095</v>
      </c>
      <c r="I612" s="203" t="s">
        <v>1428</v>
      </c>
      <c r="J612" s="191" t="s">
        <v>1542</v>
      </c>
      <c r="K612" s="203" t="s">
        <v>1553</v>
      </c>
      <c r="L612" s="236" t="s">
        <v>1279</v>
      </c>
      <c r="M612" s="203" t="s">
        <v>1430</v>
      </c>
      <c r="N612" s="203" t="s">
        <v>1544</v>
      </c>
    </row>
    <row r="613" s="160" customFormat="1" ht="21" customHeight="1" spans="1:14">
      <c r="A613" s="191"/>
      <c r="B613" s="435" t="s">
        <v>365</v>
      </c>
      <c r="C613" s="68" t="s">
        <v>366</v>
      </c>
      <c r="D613" s="40" t="s">
        <v>41</v>
      </c>
      <c r="E613" s="26">
        <v>629.81</v>
      </c>
      <c r="F613" s="192">
        <v>16.75</v>
      </c>
      <c r="G613" s="194">
        <f t="shared" ref="G613:G627" si="20">F613*E613</f>
        <v>10549.3175</v>
      </c>
      <c r="H613" s="203" t="s">
        <v>1095</v>
      </c>
      <c r="I613" s="203" t="s">
        <v>1428</v>
      </c>
      <c r="J613" s="191" t="s">
        <v>1542</v>
      </c>
      <c r="K613" s="203" t="s">
        <v>1554</v>
      </c>
      <c r="L613" s="236" t="s">
        <v>1284</v>
      </c>
      <c r="M613" s="203" t="s">
        <v>1430</v>
      </c>
      <c r="N613" s="203" t="s">
        <v>1544</v>
      </c>
    </row>
    <row r="614" s="160" customFormat="1" ht="21" customHeight="1" spans="1:14">
      <c r="A614" s="191"/>
      <c r="B614" s="435" t="s">
        <v>365</v>
      </c>
      <c r="C614" s="68" t="s">
        <v>366</v>
      </c>
      <c r="D614" s="40" t="s">
        <v>41</v>
      </c>
      <c r="E614" s="26">
        <v>629.81</v>
      </c>
      <c r="F614" s="202">
        <v>9.43</v>
      </c>
      <c r="G614" s="194">
        <f t="shared" si="20"/>
        <v>5939.1083</v>
      </c>
      <c r="H614" s="203" t="s">
        <v>1095</v>
      </c>
      <c r="I614" s="203" t="s">
        <v>1428</v>
      </c>
      <c r="J614" s="191" t="s">
        <v>1542</v>
      </c>
      <c r="K614" s="203" t="s">
        <v>1555</v>
      </c>
      <c r="L614" s="236" t="s">
        <v>1279</v>
      </c>
      <c r="M614" s="203" t="s">
        <v>1430</v>
      </c>
      <c r="N614" s="203" t="s">
        <v>1544</v>
      </c>
    </row>
    <row r="615" s="160" customFormat="1" ht="21" customHeight="1" spans="1:14">
      <c r="A615" s="191"/>
      <c r="B615" s="435" t="s">
        <v>365</v>
      </c>
      <c r="C615" s="68" t="s">
        <v>366</v>
      </c>
      <c r="D615" s="40" t="s">
        <v>41</v>
      </c>
      <c r="E615" s="26">
        <v>629.81</v>
      </c>
      <c r="F615" s="192">
        <v>2.12</v>
      </c>
      <c r="G615" s="194">
        <f t="shared" si="20"/>
        <v>1335.1972</v>
      </c>
      <c r="H615" s="203" t="s">
        <v>1095</v>
      </c>
      <c r="I615" s="203" t="s">
        <v>1428</v>
      </c>
      <c r="J615" s="191" t="s">
        <v>1542</v>
      </c>
      <c r="K615" s="203" t="s">
        <v>1556</v>
      </c>
      <c r="L615" s="236" t="s">
        <v>1284</v>
      </c>
      <c r="M615" s="203" t="s">
        <v>1430</v>
      </c>
      <c r="N615" s="203" t="s">
        <v>1544</v>
      </c>
    </row>
    <row r="616" s="160" customFormat="1" ht="21" customHeight="1" spans="1:14">
      <c r="A616" s="191"/>
      <c r="B616" s="435" t="s">
        <v>365</v>
      </c>
      <c r="C616" s="68" t="s">
        <v>366</v>
      </c>
      <c r="D616" s="40" t="s">
        <v>41</v>
      </c>
      <c r="E616" s="26">
        <v>629.81</v>
      </c>
      <c r="F616" s="192">
        <v>7</v>
      </c>
      <c r="G616" s="194">
        <f t="shared" si="20"/>
        <v>4408.67</v>
      </c>
      <c r="H616" s="203" t="s">
        <v>1095</v>
      </c>
      <c r="I616" s="203" t="s">
        <v>1428</v>
      </c>
      <c r="J616" s="191" t="s">
        <v>1542</v>
      </c>
      <c r="K616" s="203" t="s">
        <v>1557</v>
      </c>
      <c r="L616" s="236" t="s">
        <v>1279</v>
      </c>
      <c r="M616" s="203" t="s">
        <v>1430</v>
      </c>
      <c r="N616" s="203" t="s">
        <v>1544</v>
      </c>
    </row>
    <row r="617" s="160" customFormat="1" ht="21" customHeight="1" spans="1:14">
      <c r="A617" s="191"/>
      <c r="B617" s="435" t="s">
        <v>365</v>
      </c>
      <c r="C617" s="68" t="s">
        <v>366</v>
      </c>
      <c r="D617" s="40" t="s">
        <v>41</v>
      </c>
      <c r="E617" s="26">
        <v>629.81</v>
      </c>
      <c r="F617" s="202">
        <v>2.33</v>
      </c>
      <c r="G617" s="194">
        <f t="shared" si="20"/>
        <v>1467.4573</v>
      </c>
      <c r="H617" s="203" t="s">
        <v>1095</v>
      </c>
      <c r="I617" s="203" t="s">
        <v>1428</v>
      </c>
      <c r="J617" s="191" t="s">
        <v>1542</v>
      </c>
      <c r="K617" s="203" t="s">
        <v>1558</v>
      </c>
      <c r="L617" s="236" t="s">
        <v>1284</v>
      </c>
      <c r="M617" s="203" t="s">
        <v>1430</v>
      </c>
      <c r="N617" s="203" t="s">
        <v>1544</v>
      </c>
    </row>
    <row r="618" s="160" customFormat="1" ht="21" customHeight="1" spans="1:14">
      <c r="A618" s="191"/>
      <c r="B618" s="435" t="s">
        <v>365</v>
      </c>
      <c r="C618" s="68" t="s">
        <v>366</v>
      </c>
      <c r="D618" s="40" t="s">
        <v>41</v>
      </c>
      <c r="E618" s="26">
        <v>629.81</v>
      </c>
      <c r="F618" s="202">
        <v>6.78</v>
      </c>
      <c r="G618" s="194">
        <f t="shared" si="20"/>
        <v>4270.1118</v>
      </c>
      <c r="H618" s="203" t="s">
        <v>1095</v>
      </c>
      <c r="I618" s="203" t="s">
        <v>1428</v>
      </c>
      <c r="J618" s="191" t="s">
        <v>1542</v>
      </c>
      <c r="K618" s="203" t="s">
        <v>1559</v>
      </c>
      <c r="L618" s="203" t="s">
        <v>1284</v>
      </c>
      <c r="M618" s="203" t="s">
        <v>1430</v>
      </c>
      <c r="N618" s="203" t="s">
        <v>1548</v>
      </c>
    </row>
    <row r="619" s="160" customFormat="1" ht="21" customHeight="1" spans="1:14">
      <c r="A619" s="191"/>
      <c r="B619" s="435" t="s">
        <v>365</v>
      </c>
      <c r="C619" s="68" t="s">
        <v>366</v>
      </c>
      <c r="D619" s="40" t="s">
        <v>41</v>
      </c>
      <c r="E619" s="26">
        <v>629.81</v>
      </c>
      <c r="F619" s="202">
        <v>3.04</v>
      </c>
      <c r="G619" s="194">
        <f t="shared" si="20"/>
        <v>1914.6224</v>
      </c>
      <c r="H619" s="203" t="s">
        <v>1095</v>
      </c>
      <c r="I619" s="203" t="s">
        <v>1428</v>
      </c>
      <c r="J619" s="191" t="s">
        <v>1542</v>
      </c>
      <c r="K619" s="203" t="s">
        <v>1560</v>
      </c>
      <c r="L619" s="236" t="s">
        <v>1279</v>
      </c>
      <c r="M619" s="203" t="s">
        <v>1430</v>
      </c>
      <c r="N619" s="203" t="s">
        <v>1544</v>
      </c>
    </row>
    <row r="620" s="160" customFormat="1" ht="21" customHeight="1" spans="1:14">
      <c r="A620" s="191"/>
      <c r="B620" s="435" t="s">
        <v>365</v>
      </c>
      <c r="C620" s="68" t="s">
        <v>366</v>
      </c>
      <c r="D620" s="40" t="s">
        <v>41</v>
      </c>
      <c r="E620" s="26">
        <v>629.81</v>
      </c>
      <c r="F620" s="192">
        <v>2.12</v>
      </c>
      <c r="G620" s="194">
        <f t="shared" si="20"/>
        <v>1335.1972</v>
      </c>
      <c r="H620" s="203" t="s">
        <v>1095</v>
      </c>
      <c r="I620" s="203" t="s">
        <v>1428</v>
      </c>
      <c r="J620" s="191" t="s">
        <v>1542</v>
      </c>
      <c r="K620" s="203" t="s">
        <v>1561</v>
      </c>
      <c r="L620" s="236" t="s">
        <v>1284</v>
      </c>
      <c r="M620" s="203" t="s">
        <v>1430</v>
      </c>
      <c r="N620" s="203" t="s">
        <v>1544</v>
      </c>
    </row>
    <row r="621" s="160" customFormat="1" ht="21" customHeight="1" spans="1:14">
      <c r="A621" s="191"/>
      <c r="B621" s="435" t="s">
        <v>365</v>
      </c>
      <c r="C621" s="68" t="s">
        <v>366</v>
      </c>
      <c r="D621" s="40" t="s">
        <v>41</v>
      </c>
      <c r="E621" s="26">
        <v>629.81</v>
      </c>
      <c r="F621" s="192">
        <v>4.45</v>
      </c>
      <c r="G621" s="194">
        <f t="shared" si="20"/>
        <v>2802.6545</v>
      </c>
      <c r="H621" s="203" t="s">
        <v>1095</v>
      </c>
      <c r="I621" s="203" t="s">
        <v>1428</v>
      </c>
      <c r="J621" s="191" t="s">
        <v>1542</v>
      </c>
      <c r="K621" s="203" t="s">
        <v>1562</v>
      </c>
      <c r="L621" s="236" t="s">
        <v>1284</v>
      </c>
      <c r="M621" s="203" t="s">
        <v>1430</v>
      </c>
      <c r="N621" s="203" t="s">
        <v>1544</v>
      </c>
    </row>
    <row r="622" s="160" customFormat="1" ht="21" customHeight="1" spans="1:14">
      <c r="A622" s="191"/>
      <c r="B622" s="435" t="s">
        <v>365</v>
      </c>
      <c r="C622" s="68" t="s">
        <v>366</v>
      </c>
      <c r="D622" s="40" t="s">
        <v>41</v>
      </c>
      <c r="E622" s="26">
        <v>629.81</v>
      </c>
      <c r="F622" s="192">
        <v>11.45</v>
      </c>
      <c r="G622" s="194">
        <f t="shared" si="20"/>
        <v>7211.3245</v>
      </c>
      <c r="H622" s="203" t="s">
        <v>1095</v>
      </c>
      <c r="I622" s="203" t="s">
        <v>1428</v>
      </c>
      <c r="J622" s="191" t="s">
        <v>1542</v>
      </c>
      <c r="K622" s="203" t="s">
        <v>1563</v>
      </c>
      <c r="L622" s="236" t="s">
        <v>1279</v>
      </c>
      <c r="M622" s="203" t="s">
        <v>1430</v>
      </c>
      <c r="N622" s="203" t="s">
        <v>1544</v>
      </c>
    </row>
    <row r="623" s="160" customFormat="1" ht="21" customHeight="1" spans="1:14">
      <c r="A623" s="191"/>
      <c r="B623" s="435" t="s">
        <v>365</v>
      </c>
      <c r="C623" s="68" t="s">
        <v>366</v>
      </c>
      <c r="D623" s="40" t="s">
        <v>41</v>
      </c>
      <c r="E623" s="26">
        <v>629.81</v>
      </c>
      <c r="F623" s="192">
        <v>1.52</v>
      </c>
      <c r="G623" s="194">
        <f t="shared" si="20"/>
        <v>957.3112</v>
      </c>
      <c r="H623" s="203" t="s">
        <v>1095</v>
      </c>
      <c r="I623" s="203" t="s">
        <v>1428</v>
      </c>
      <c r="J623" s="191" t="s">
        <v>1542</v>
      </c>
      <c r="K623" s="203" t="s">
        <v>1564</v>
      </c>
      <c r="L623" s="236" t="s">
        <v>1284</v>
      </c>
      <c r="M623" s="203" t="s">
        <v>1430</v>
      </c>
      <c r="N623" s="203" t="s">
        <v>1544</v>
      </c>
    </row>
    <row r="624" s="160" customFormat="1" ht="21" customHeight="1" spans="1:14">
      <c r="A624" s="191"/>
      <c r="B624" s="435" t="s">
        <v>365</v>
      </c>
      <c r="C624" s="68" t="s">
        <v>366</v>
      </c>
      <c r="D624" s="40" t="s">
        <v>41</v>
      </c>
      <c r="E624" s="26">
        <v>629.81</v>
      </c>
      <c r="F624" s="192">
        <v>22.05</v>
      </c>
      <c r="G624" s="194">
        <f t="shared" si="20"/>
        <v>13887.3105</v>
      </c>
      <c r="H624" s="203" t="s">
        <v>1095</v>
      </c>
      <c r="I624" s="203" t="s">
        <v>1428</v>
      </c>
      <c r="J624" s="191" t="s">
        <v>1542</v>
      </c>
      <c r="K624" s="203" t="s">
        <v>1565</v>
      </c>
      <c r="L624" s="236" t="s">
        <v>1279</v>
      </c>
      <c r="M624" s="203" t="s">
        <v>1430</v>
      </c>
      <c r="N624" s="203" t="s">
        <v>1544</v>
      </c>
    </row>
    <row r="625" s="160" customFormat="1" ht="21" customHeight="1" spans="1:14">
      <c r="A625" s="191"/>
      <c r="B625" s="435" t="s">
        <v>365</v>
      </c>
      <c r="C625" s="68" t="s">
        <v>366</v>
      </c>
      <c r="D625" s="40" t="s">
        <v>41</v>
      </c>
      <c r="E625" s="26">
        <v>629.81</v>
      </c>
      <c r="F625" s="202">
        <v>10.39</v>
      </c>
      <c r="G625" s="194">
        <f t="shared" si="20"/>
        <v>6543.7259</v>
      </c>
      <c r="H625" s="203" t="s">
        <v>1095</v>
      </c>
      <c r="I625" s="203" t="s">
        <v>1428</v>
      </c>
      <c r="J625" s="191" t="s">
        <v>1542</v>
      </c>
      <c r="K625" s="203" t="s">
        <v>1566</v>
      </c>
      <c r="L625" s="236" t="s">
        <v>1284</v>
      </c>
      <c r="M625" s="203" t="s">
        <v>1430</v>
      </c>
      <c r="N625" s="203" t="s">
        <v>1544</v>
      </c>
    </row>
    <row r="626" s="160" customFormat="1" ht="21" customHeight="1" spans="1:14">
      <c r="A626" s="191"/>
      <c r="B626" s="435" t="s">
        <v>365</v>
      </c>
      <c r="C626" s="68" t="s">
        <v>366</v>
      </c>
      <c r="D626" s="40" t="s">
        <v>41</v>
      </c>
      <c r="E626" s="26">
        <v>629.81</v>
      </c>
      <c r="F626" s="192">
        <v>10.6</v>
      </c>
      <c r="G626" s="194">
        <f t="shared" si="20"/>
        <v>6675.986</v>
      </c>
      <c r="H626" s="203" t="s">
        <v>1095</v>
      </c>
      <c r="I626" s="203" t="s">
        <v>1428</v>
      </c>
      <c r="J626" s="191" t="s">
        <v>1542</v>
      </c>
      <c r="K626" s="203" t="s">
        <v>1567</v>
      </c>
      <c r="L626" s="236" t="s">
        <v>1284</v>
      </c>
      <c r="M626" s="203" t="s">
        <v>1430</v>
      </c>
      <c r="N626" s="203" t="s">
        <v>1544</v>
      </c>
    </row>
    <row r="627" s="160" customFormat="1" ht="21" customHeight="1" spans="1:14">
      <c r="A627" s="191"/>
      <c r="B627" s="435" t="s">
        <v>365</v>
      </c>
      <c r="C627" s="68" t="s">
        <v>366</v>
      </c>
      <c r="D627" s="40" t="s">
        <v>41</v>
      </c>
      <c r="E627" s="26">
        <v>629.81</v>
      </c>
      <c r="F627" s="202">
        <v>2.33</v>
      </c>
      <c r="G627" s="194">
        <f t="shared" si="20"/>
        <v>1467.4573</v>
      </c>
      <c r="H627" s="203" t="s">
        <v>1095</v>
      </c>
      <c r="I627" s="203" t="s">
        <v>1428</v>
      </c>
      <c r="J627" s="191" t="s">
        <v>1542</v>
      </c>
      <c r="K627" s="203" t="s">
        <v>1568</v>
      </c>
      <c r="L627" s="236" t="s">
        <v>1284</v>
      </c>
      <c r="M627" s="203" t="s">
        <v>1430</v>
      </c>
      <c r="N627" s="203" t="s">
        <v>1544</v>
      </c>
    </row>
    <row r="628" s="160" customFormat="1" ht="21" customHeight="1" spans="1:14">
      <c r="A628" s="191"/>
      <c r="B628" s="435" t="s">
        <v>365</v>
      </c>
      <c r="C628" s="68" t="s">
        <v>366</v>
      </c>
      <c r="D628" s="40" t="s">
        <v>41</v>
      </c>
      <c r="E628" s="26">
        <v>629.81</v>
      </c>
      <c r="F628" s="202">
        <v>2.58</v>
      </c>
      <c r="G628" s="194">
        <f t="shared" ref="G628:G633" si="21">F628*E628</f>
        <v>1624.9098</v>
      </c>
      <c r="H628" s="203" t="s">
        <v>1095</v>
      </c>
      <c r="I628" s="203" t="s">
        <v>1428</v>
      </c>
      <c r="J628" s="191" t="s">
        <v>1542</v>
      </c>
      <c r="K628" s="203" t="s">
        <v>1569</v>
      </c>
      <c r="L628" s="236" t="s">
        <v>1284</v>
      </c>
      <c r="M628" s="203" t="s">
        <v>1430</v>
      </c>
      <c r="N628" s="203" t="s">
        <v>1544</v>
      </c>
    </row>
    <row r="629" s="160" customFormat="1" ht="21" customHeight="1" spans="1:14">
      <c r="A629" s="191"/>
      <c r="B629" s="435" t="s">
        <v>365</v>
      </c>
      <c r="C629" s="68" t="s">
        <v>366</v>
      </c>
      <c r="D629" s="40" t="s">
        <v>41</v>
      </c>
      <c r="E629" s="26">
        <v>629.81</v>
      </c>
      <c r="F629" s="202">
        <v>67.94</v>
      </c>
      <c r="G629" s="194">
        <f t="shared" si="21"/>
        <v>42789.2914</v>
      </c>
      <c r="H629" s="203" t="s">
        <v>1095</v>
      </c>
      <c r="I629" s="203" t="s">
        <v>1428</v>
      </c>
      <c r="J629" s="191" t="s">
        <v>1542</v>
      </c>
      <c r="K629" s="203" t="s">
        <v>1570</v>
      </c>
      <c r="L629" s="236" t="s">
        <v>1284</v>
      </c>
      <c r="M629" s="203" t="s">
        <v>1430</v>
      </c>
      <c r="N629" s="203" t="s">
        <v>1544</v>
      </c>
    </row>
    <row r="630" s="160" customFormat="1" ht="21" customHeight="1" spans="1:14">
      <c r="A630" s="191"/>
      <c r="B630" s="435" t="s">
        <v>365</v>
      </c>
      <c r="C630" s="68" t="s">
        <v>366</v>
      </c>
      <c r="D630" s="40" t="s">
        <v>41</v>
      </c>
      <c r="E630" s="26">
        <v>629.81</v>
      </c>
      <c r="F630" s="202">
        <v>45.37</v>
      </c>
      <c r="G630" s="194">
        <f t="shared" si="21"/>
        <v>28574.4797</v>
      </c>
      <c r="H630" s="203" t="s">
        <v>1095</v>
      </c>
      <c r="I630" s="203" t="s">
        <v>1428</v>
      </c>
      <c r="J630" s="191" t="s">
        <v>1542</v>
      </c>
      <c r="K630" s="203" t="s">
        <v>1571</v>
      </c>
      <c r="L630" s="236" t="s">
        <v>1279</v>
      </c>
      <c r="M630" s="203" t="s">
        <v>1430</v>
      </c>
      <c r="N630" s="203" t="s">
        <v>1544</v>
      </c>
    </row>
    <row r="631" s="160" customFormat="1" ht="21" customHeight="1" spans="1:14">
      <c r="A631" s="191"/>
      <c r="B631" s="435" t="s">
        <v>365</v>
      </c>
      <c r="C631" s="68" t="s">
        <v>366</v>
      </c>
      <c r="D631" s="40" t="s">
        <v>41</v>
      </c>
      <c r="E631" s="26">
        <v>629.81</v>
      </c>
      <c r="F631" s="202">
        <v>84.8</v>
      </c>
      <c r="G631" s="194">
        <f t="shared" si="21"/>
        <v>53407.888</v>
      </c>
      <c r="H631" s="203" t="s">
        <v>1095</v>
      </c>
      <c r="I631" s="203" t="s">
        <v>1428</v>
      </c>
      <c r="J631" s="191" t="s">
        <v>1542</v>
      </c>
      <c r="K631" s="203" t="s">
        <v>1572</v>
      </c>
      <c r="L631" s="236" t="s">
        <v>1284</v>
      </c>
      <c r="M631" s="203" t="s">
        <v>1430</v>
      </c>
      <c r="N631" s="203" t="s">
        <v>1544</v>
      </c>
    </row>
    <row r="632" s="160" customFormat="1" ht="21" customHeight="1" spans="1:14">
      <c r="A632" s="191"/>
      <c r="B632" s="435" t="s">
        <v>365</v>
      </c>
      <c r="C632" s="68" t="s">
        <v>366</v>
      </c>
      <c r="D632" s="40" t="s">
        <v>41</v>
      </c>
      <c r="E632" s="26">
        <v>629.81</v>
      </c>
      <c r="F632" s="202">
        <v>6.08</v>
      </c>
      <c r="G632" s="194">
        <f t="shared" si="21"/>
        <v>3829.2448</v>
      </c>
      <c r="H632" s="203" t="s">
        <v>1095</v>
      </c>
      <c r="I632" s="203" t="s">
        <v>1428</v>
      </c>
      <c r="J632" s="191" t="s">
        <v>1542</v>
      </c>
      <c r="K632" s="203" t="s">
        <v>1573</v>
      </c>
      <c r="L632" s="236" t="s">
        <v>1279</v>
      </c>
      <c r="M632" s="203" t="s">
        <v>1430</v>
      </c>
      <c r="N632" s="203" t="s">
        <v>1544</v>
      </c>
    </row>
    <row r="633" s="160" customFormat="1" ht="21" customHeight="1" spans="1:14">
      <c r="A633" s="191"/>
      <c r="B633" s="435" t="s">
        <v>365</v>
      </c>
      <c r="C633" s="68" t="s">
        <v>366</v>
      </c>
      <c r="D633" s="40" t="s">
        <v>41</v>
      </c>
      <c r="E633" s="26">
        <v>629.81</v>
      </c>
      <c r="F633" s="202">
        <v>12.68</v>
      </c>
      <c r="G633" s="194">
        <f t="shared" si="21"/>
        <v>7985.9908</v>
      </c>
      <c r="H633" s="203" t="s">
        <v>1095</v>
      </c>
      <c r="I633" s="203" t="s">
        <v>1428</v>
      </c>
      <c r="J633" s="191" t="s">
        <v>1542</v>
      </c>
      <c r="K633" s="203" t="s">
        <v>1574</v>
      </c>
      <c r="L633" s="203" t="s">
        <v>1279</v>
      </c>
      <c r="M633" s="203" t="s">
        <v>1430</v>
      </c>
      <c r="N633" s="203" t="s">
        <v>1575</v>
      </c>
    </row>
    <row r="634" s="160" customFormat="1" ht="21" customHeight="1" spans="1:14">
      <c r="A634" s="191"/>
      <c r="B634" s="435" t="s">
        <v>365</v>
      </c>
      <c r="C634" s="68" t="s">
        <v>366</v>
      </c>
      <c r="D634" s="40" t="s">
        <v>41</v>
      </c>
      <c r="E634" s="26">
        <v>629.81</v>
      </c>
      <c r="F634" s="202">
        <v>21.2</v>
      </c>
      <c r="G634" s="194">
        <f t="shared" ref="G634:G646" si="22">F634*E634</f>
        <v>13351.972</v>
      </c>
      <c r="H634" s="203" t="s">
        <v>1095</v>
      </c>
      <c r="I634" s="203" t="s">
        <v>1428</v>
      </c>
      <c r="J634" s="191" t="s">
        <v>1542</v>
      </c>
      <c r="K634" s="203" t="s">
        <v>1576</v>
      </c>
      <c r="L634" s="236" t="s">
        <v>1279</v>
      </c>
      <c r="M634" s="203" t="s">
        <v>1430</v>
      </c>
      <c r="N634" s="203" t="s">
        <v>1544</v>
      </c>
    </row>
    <row r="635" s="160" customFormat="1" ht="21" customHeight="1" spans="1:14">
      <c r="A635" s="191"/>
      <c r="B635" s="435" t="s">
        <v>365</v>
      </c>
      <c r="C635" s="68" t="s">
        <v>366</v>
      </c>
      <c r="D635" s="40" t="s">
        <v>41</v>
      </c>
      <c r="E635" s="26">
        <v>629.81</v>
      </c>
      <c r="F635" s="202">
        <v>22.9</v>
      </c>
      <c r="G635" s="194">
        <f t="shared" si="22"/>
        <v>14422.649</v>
      </c>
      <c r="H635" s="203" t="s">
        <v>1095</v>
      </c>
      <c r="I635" s="203" t="s">
        <v>1428</v>
      </c>
      <c r="J635" s="191" t="s">
        <v>1542</v>
      </c>
      <c r="K635" s="203" t="s">
        <v>1577</v>
      </c>
      <c r="L635" s="236" t="s">
        <v>1279</v>
      </c>
      <c r="M635" s="203" t="s">
        <v>1430</v>
      </c>
      <c r="N635" s="203" t="s">
        <v>1544</v>
      </c>
    </row>
    <row r="636" s="160" customFormat="1" ht="21" customHeight="1" spans="1:14">
      <c r="A636" s="191"/>
      <c r="B636" s="435" t="s">
        <v>365</v>
      </c>
      <c r="C636" s="68" t="s">
        <v>366</v>
      </c>
      <c r="D636" s="40" t="s">
        <v>41</v>
      </c>
      <c r="E636" s="26">
        <v>629.81</v>
      </c>
      <c r="F636" s="202">
        <v>8.48</v>
      </c>
      <c r="G636" s="194">
        <f t="shared" si="22"/>
        <v>5340.7888</v>
      </c>
      <c r="H636" s="203" t="s">
        <v>1095</v>
      </c>
      <c r="I636" s="203" t="s">
        <v>1428</v>
      </c>
      <c r="J636" s="191" t="s">
        <v>1542</v>
      </c>
      <c r="K636" s="203" t="s">
        <v>1578</v>
      </c>
      <c r="L636" s="236" t="s">
        <v>1279</v>
      </c>
      <c r="M636" s="203" t="s">
        <v>1430</v>
      </c>
      <c r="N636" s="203" t="s">
        <v>1544</v>
      </c>
    </row>
    <row r="637" s="160" customFormat="1" ht="21" customHeight="1" spans="1:14">
      <c r="A637" s="191"/>
      <c r="B637" s="435" t="s">
        <v>365</v>
      </c>
      <c r="C637" s="68" t="s">
        <v>366</v>
      </c>
      <c r="D637" s="40" t="s">
        <v>41</v>
      </c>
      <c r="E637" s="26">
        <v>629.81</v>
      </c>
      <c r="F637" s="202">
        <v>24.38</v>
      </c>
      <c r="G637" s="194">
        <f t="shared" si="22"/>
        <v>15354.7678</v>
      </c>
      <c r="H637" s="203" t="s">
        <v>1095</v>
      </c>
      <c r="I637" s="203" t="s">
        <v>1428</v>
      </c>
      <c r="J637" s="191" t="s">
        <v>1542</v>
      </c>
      <c r="K637" s="203" t="s">
        <v>1579</v>
      </c>
      <c r="L637" s="236" t="s">
        <v>1284</v>
      </c>
      <c r="M637" s="203" t="s">
        <v>1430</v>
      </c>
      <c r="N637" s="203" t="s">
        <v>1544</v>
      </c>
    </row>
    <row r="638" s="160" customFormat="1" ht="21" customHeight="1" spans="1:14">
      <c r="A638" s="191"/>
      <c r="B638" s="435" t="s">
        <v>365</v>
      </c>
      <c r="C638" s="68" t="s">
        <v>366</v>
      </c>
      <c r="D638" s="40" t="s">
        <v>41</v>
      </c>
      <c r="E638" s="26">
        <v>629.81</v>
      </c>
      <c r="F638" s="202">
        <v>14.84</v>
      </c>
      <c r="G638" s="194">
        <f t="shared" si="22"/>
        <v>9346.3804</v>
      </c>
      <c r="H638" s="203" t="s">
        <v>1095</v>
      </c>
      <c r="I638" s="203" t="s">
        <v>1428</v>
      </c>
      <c r="J638" s="191" t="s">
        <v>1542</v>
      </c>
      <c r="K638" s="203" t="s">
        <v>1580</v>
      </c>
      <c r="L638" s="236" t="s">
        <v>1279</v>
      </c>
      <c r="M638" s="203" t="s">
        <v>1430</v>
      </c>
      <c r="N638" s="203" t="s">
        <v>1544</v>
      </c>
    </row>
    <row r="639" s="160" customFormat="1" ht="21" customHeight="1" spans="1:14">
      <c r="A639" s="191"/>
      <c r="B639" s="435" t="s">
        <v>365</v>
      </c>
      <c r="C639" s="68" t="s">
        <v>366</v>
      </c>
      <c r="D639" s="40" t="s">
        <v>41</v>
      </c>
      <c r="E639" s="26">
        <v>629.81</v>
      </c>
      <c r="F639" s="202">
        <v>3.82</v>
      </c>
      <c r="G639" s="194">
        <f t="shared" si="22"/>
        <v>2405.8742</v>
      </c>
      <c r="H639" s="203" t="s">
        <v>1095</v>
      </c>
      <c r="I639" s="203" t="s">
        <v>1428</v>
      </c>
      <c r="J639" s="191" t="s">
        <v>1542</v>
      </c>
      <c r="K639" s="203" t="s">
        <v>1581</v>
      </c>
      <c r="L639" s="203" t="s">
        <v>1284</v>
      </c>
      <c r="M639" s="203" t="s">
        <v>1430</v>
      </c>
      <c r="N639" s="203" t="s">
        <v>1575</v>
      </c>
    </row>
    <row r="640" s="160" customFormat="1" ht="21" customHeight="1" spans="1:14">
      <c r="A640" s="191"/>
      <c r="B640" s="435" t="s">
        <v>365</v>
      </c>
      <c r="C640" s="68" t="s">
        <v>366</v>
      </c>
      <c r="D640" s="40" t="s">
        <v>41</v>
      </c>
      <c r="E640" s="26">
        <v>629.81</v>
      </c>
      <c r="F640" s="202">
        <v>27.77</v>
      </c>
      <c r="G640" s="194">
        <f t="shared" si="22"/>
        <v>17489.8237</v>
      </c>
      <c r="H640" s="203" t="s">
        <v>1095</v>
      </c>
      <c r="I640" s="203" t="s">
        <v>1428</v>
      </c>
      <c r="J640" s="191" t="s">
        <v>1542</v>
      </c>
      <c r="K640" s="203" t="s">
        <v>1582</v>
      </c>
      <c r="L640" s="236" t="s">
        <v>1284</v>
      </c>
      <c r="M640" s="203" t="s">
        <v>1430</v>
      </c>
      <c r="N640" s="203" t="s">
        <v>1544</v>
      </c>
    </row>
    <row r="641" s="160" customFormat="1" ht="21" customHeight="1" spans="1:14">
      <c r="A641" s="191"/>
      <c r="B641" s="435" t="s">
        <v>365</v>
      </c>
      <c r="C641" s="68" t="s">
        <v>366</v>
      </c>
      <c r="D641" s="40" t="s">
        <v>41</v>
      </c>
      <c r="E641" s="26">
        <v>629.81</v>
      </c>
      <c r="F641" s="202">
        <v>18.02</v>
      </c>
      <c r="G641" s="194">
        <f t="shared" si="22"/>
        <v>11349.1762</v>
      </c>
      <c r="H641" s="203" t="s">
        <v>1095</v>
      </c>
      <c r="I641" s="203" t="s">
        <v>1428</v>
      </c>
      <c r="J641" s="191" t="s">
        <v>1542</v>
      </c>
      <c r="K641" s="203" t="s">
        <v>1583</v>
      </c>
      <c r="L641" s="236" t="s">
        <v>1279</v>
      </c>
      <c r="M641" s="203" t="s">
        <v>1430</v>
      </c>
      <c r="N641" s="203" t="s">
        <v>1544</v>
      </c>
    </row>
    <row r="642" s="160" customFormat="1" ht="21" customHeight="1" spans="1:14">
      <c r="A642" s="191"/>
      <c r="B642" s="435" t="s">
        <v>365</v>
      </c>
      <c r="C642" s="68" t="s">
        <v>366</v>
      </c>
      <c r="D642" s="40" t="s">
        <v>41</v>
      </c>
      <c r="E642" s="26">
        <v>629.81</v>
      </c>
      <c r="F642" s="202">
        <v>5.09</v>
      </c>
      <c r="G642" s="194">
        <f t="shared" si="22"/>
        <v>3205.7329</v>
      </c>
      <c r="H642" s="203" t="s">
        <v>1095</v>
      </c>
      <c r="I642" s="203" t="s">
        <v>1428</v>
      </c>
      <c r="J642" s="191" t="s">
        <v>1542</v>
      </c>
      <c r="K642" s="203" t="s">
        <v>1584</v>
      </c>
      <c r="L642" s="236" t="s">
        <v>1284</v>
      </c>
      <c r="M642" s="203" t="s">
        <v>1430</v>
      </c>
      <c r="N642" s="203" t="s">
        <v>1544</v>
      </c>
    </row>
    <row r="643" s="160" customFormat="1" ht="21" customHeight="1" spans="1:14">
      <c r="A643" s="191"/>
      <c r="B643" s="435" t="s">
        <v>365</v>
      </c>
      <c r="C643" s="68" t="s">
        <v>366</v>
      </c>
      <c r="D643" s="40" t="s">
        <v>41</v>
      </c>
      <c r="E643" s="26">
        <v>629.81</v>
      </c>
      <c r="F643" s="202">
        <v>1.91</v>
      </c>
      <c r="G643" s="194">
        <f t="shared" si="22"/>
        <v>1202.9371</v>
      </c>
      <c r="H643" s="203" t="s">
        <v>1095</v>
      </c>
      <c r="I643" s="203" t="s">
        <v>1428</v>
      </c>
      <c r="J643" s="191" t="s">
        <v>1542</v>
      </c>
      <c r="K643" s="203" t="s">
        <v>1585</v>
      </c>
      <c r="L643" s="203" t="s">
        <v>1284</v>
      </c>
      <c r="M643" s="203" t="s">
        <v>1430</v>
      </c>
      <c r="N643" s="203" t="s">
        <v>1575</v>
      </c>
    </row>
    <row r="644" s="160" customFormat="1" ht="21" customHeight="1" spans="1:14">
      <c r="A644" s="191"/>
      <c r="B644" s="435" t="s">
        <v>365</v>
      </c>
      <c r="C644" s="68" t="s">
        <v>366</v>
      </c>
      <c r="D644" s="40" t="s">
        <v>41</v>
      </c>
      <c r="E644" s="26">
        <v>629.81</v>
      </c>
      <c r="F644" s="202">
        <v>12.3</v>
      </c>
      <c r="G644" s="194">
        <f t="shared" si="22"/>
        <v>7746.663</v>
      </c>
      <c r="H644" s="203" t="s">
        <v>1095</v>
      </c>
      <c r="I644" s="203" t="s">
        <v>1428</v>
      </c>
      <c r="J644" s="191" t="s">
        <v>1542</v>
      </c>
      <c r="K644" s="203" t="s">
        <v>1586</v>
      </c>
      <c r="L644" s="236" t="s">
        <v>1284</v>
      </c>
      <c r="M644" s="203" t="s">
        <v>1430</v>
      </c>
      <c r="N644" s="203" t="s">
        <v>1544</v>
      </c>
    </row>
    <row r="645" s="160" customFormat="1" ht="21" customHeight="1" spans="1:14">
      <c r="A645" s="191"/>
      <c r="B645" s="435" t="s">
        <v>365</v>
      </c>
      <c r="C645" s="68" t="s">
        <v>366</v>
      </c>
      <c r="D645" s="40" t="s">
        <v>41</v>
      </c>
      <c r="E645" s="26">
        <v>629.81</v>
      </c>
      <c r="F645" s="202">
        <v>2.76</v>
      </c>
      <c r="G645" s="194">
        <f t="shared" si="22"/>
        <v>1738.2756</v>
      </c>
      <c r="H645" s="203" t="s">
        <v>1095</v>
      </c>
      <c r="I645" s="203" t="s">
        <v>1428</v>
      </c>
      <c r="J645" s="191" t="s">
        <v>1542</v>
      </c>
      <c r="K645" s="203" t="s">
        <v>1587</v>
      </c>
      <c r="L645" s="203" t="s">
        <v>1284</v>
      </c>
      <c r="M645" s="203" t="s">
        <v>1430</v>
      </c>
      <c r="N645" s="203" t="s">
        <v>1575</v>
      </c>
    </row>
    <row r="646" s="160" customFormat="1" ht="21" customHeight="1" spans="1:14">
      <c r="A646" s="191"/>
      <c r="B646" s="435" t="s">
        <v>365</v>
      </c>
      <c r="C646" s="68" t="s">
        <v>366</v>
      </c>
      <c r="D646" s="40" t="s">
        <v>41</v>
      </c>
      <c r="E646" s="26">
        <v>629.81</v>
      </c>
      <c r="F646" s="202">
        <v>22.9</v>
      </c>
      <c r="G646" s="194">
        <f t="shared" si="22"/>
        <v>14422.649</v>
      </c>
      <c r="H646" s="203" t="s">
        <v>1095</v>
      </c>
      <c r="I646" s="203" t="s">
        <v>1428</v>
      </c>
      <c r="J646" s="191" t="s">
        <v>1542</v>
      </c>
      <c r="K646" s="203" t="s">
        <v>1588</v>
      </c>
      <c r="L646" s="236" t="s">
        <v>1284</v>
      </c>
      <c r="M646" s="203" t="s">
        <v>1430</v>
      </c>
      <c r="N646" s="203" t="s">
        <v>1544</v>
      </c>
    </row>
    <row r="647" s="160" customFormat="1" ht="21" customHeight="1" spans="1:14">
      <c r="A647" s="191"/>
      <c r="B647" s="435" t="s">
        <v>365</v>
      </c>
      <c r="C647" s="68" t="s">
        <v>366</v>
      </c>
      <c r="D647" s="40" t="s">
        <v>41</v>
      </c>
      <c r="E647" s="26">
        <v>629.81</v>
      </c>
      <c r="F647" s="202">
        <v>5.09</v>
      </c>
      <c r="G647" s="194">
        <f t="shared" ref="G647:G650" si="23">F647*E647</f>
        <v>3205.7329</v>
      </c>
      <c r="H647" s="203" t="s">
        <v>1095</v>
      </c>
      <c r="I647" s="203" t="s">
        <v>1428</v>
      </c>
      <c r="J647" s="191" t="s">
        <v>1542</v>
      </c>
      <c r="K647" s="203" t="s">
        <v>1589</v>
      </c>
      <c r="L647" s="203" t="s">
        <v>1284</v>
      </c>
      <c r="M647" s="203" t="s">
        <v>1430</v>
      </c>
      <c r="N647" s="203" t="s">
        <v>1575</v>
      </c>
    </row>
    <row r="648" s="160" customFormat="1" ht="21" customHeight="1" spans="1:14">
      <c r="A648" s="191"/>
      <c r="B648" s="435" t="s">
        <v>365</v>
      </c>
      <c r="C648" s="68" t="s">
        <v>366</v>
      </c>
      <c r="D648" s="40" t="s">
        <v>41</v>
      </c>
      <c r="E648" s="26">
        <v>629.81</v>
      </c>
      <c r="F648" s="202">
        <v>12.08</v>
      </c>
      <c r="G648" s="194">
        <f t="shared" si="23"/>
        <v>7608.1048</v>
      </c>
      <c r="H648" s="203" t="s">
        <v>1095</v>
      </c>
      <c r="I648" s="203" t="s">
        <v>1428</v>
      </c>
      <c r="J648" s="191" t="s">
        <v>1542</v>
      </c>
      <c r="K648" s="203" t="s">
        <v>1590</v>
      </c>
      <c r="L648" s="236" t="s">
        <v>1284</v>
      </c>
      <c r="M648" s="203" t="s">
        <v>1430</v>
      </c>
      <c r="N648" s="203" t="s">
        <v>1544</v>
      </c>
    </row>
    <row r="649" s="160" customFormat="1" ht="21" customHeight="1" spans="1:14">
      <c r="A649" s="191"/>
      <c r="B649" s="435" t="s">
        <v>365</v>
      </c>
      <c r="C649" s="68" t="s">
        <v>366</v>
      </c>
      <c r="D649" s="40" t="s">
        <v>41</v>
      </c>
      <c r="E649" s="26">
        <v>629.81</v>
      </c>
      <c r="F649" s="202">
        <v>18.87</v>
      </c>
      <c r="G649" s="194">
        <f t="shared" si="23"/>
        <v>11884.5147</v>
      </c>
      <c r="H649" s="203" t="s">
        <v>1095</v>
      </c>
      <c r="I649" s="203" t="s">
        <v>1428</v>
      </c>
      <c r="J649" s="191" t="s">
        <v>1542</v>
      </c>
      <c r="K649" s="203" t="s">
        <v>1591</v>
      </c>
      <c r="L649" s="236" t="s">
        <v>1279</v>
      </c>
      <c r="M649" s="203" t="s">
        <v>1430</v>
      </c>
      <c r="N649" s="203" t="s">
        <v>1544</v>
      </c>
    </row>
    <row r="650" s="160" customFormat="1" ht="21" customHeight="1" spans="1:14">
      <c r="A650" s="191"/>
      <c r="B650" s="435" t="s">
        <v>365</v>
      </c>
      <c r="C650" s="68" t="s">
        <v>366</v>
      </c>
      <c r="D650" s="40" t="s">
        <v>41</v>
      </c>
      <c r="E650" s="26">
        <v>629.81</v>
      </c>
      <c r="F650" s="202">
        <v>23.3</v>
      </c>
      <c r="G650" s="194">
        <f t="shared" si="23"/>
        <v>14674.573</v>
      </c>
      <c r="H650" s="203" t="s">
        <v>1095</v>
      </c>
      <c r="I650" s="203" t="s">
        <v>1428</v>
      </c>
      <c r="J650" s="191" t="s">
        <v>1542</v>
      </c>
      <c r="K650" s="203" t="s">
        <v>1283</v>
      </c>
      <c r="L650" s="236" t="s">
        <v>1284</v>
      </c>
      <c r="M650" s="203" t="s">
        <v>1280</v>
      </c>
      <c r="N650" s="203" t="s">
        <v>1277</v>
      </c>
    </row>
    <row r="651" s="160" customFormat="1" ht="21" customHeight="1" spans="1:14">
      <c r="A651" s="191"/>
      <c r="B651" s="435" t="s">
        <v>365</v>
      </c>
      <c r="C651" s="68" t="s">
        <v>366</v>
      </c>
      <c r="D651" s="40" t="s">
        <v>41</v>
      </c>
      <c r="E651" s="26">
        <v>629.81</v>
      </c>
      <c r="F651" s="202">
        <v>1.98</v>
      </c>
      <c r="G651" s="194">
        <f t="shared" ref="G651:G678" si="24">F651*E651</f>
        <v>1247.0238</v>
      </c>
      <c r="H651" s="203" t="s">
        <v>1095</v>
      </c>
      <c r="I651" s="203" t="s">
        <v>1428</v>
      </c>
      <c r="J651" s="191" t="s">
        <v>1542</v>
      </c>
      <c r="K651" s="203" t="s">
        <v>1592</v>
      </c>
      <c r="L651" s="236" t="s">
        <v>1284</v>
      </c>
      <c r="M651" s="203" t="s">
        <v>1430</v>
      </c>
      <c r="N651" s="203" t="s">
        <v>1544</v>
      </c>
    </row>
    <row r="652" s="160" customFormat="1" ht="21" customHeight="1" spans="1:14">
      <c r="A652" s="191"/>
      <c r="B652" s="435" t="s">
        <v>365</v>
      </c>
      <c r="C652" s="68" t="s">
        <v>366</v>
      </c>
      <c r="D652" s="40" t="s">
        <v>41</v>
      </c>
      <c r="E652" s="26">
        <v>629.81</v>
      </c>
      <c r="F652" s="202">
        <v>17.81</v>
      </c>
      <c r="G652" s="194">
        <f t="shared" si="24"/>
        <v>11216.9161</v>
      </c>
      <c r="H652" s="203" t="s">
        <v>1095</v>
      </c>
      <c r="I652" s="203" t="s">
        <v>1428</v>
      </c>
      <c r="J652" s="191" t="s">
        <v>1542</v>
      </c>
      <c r="K652" s="203" t="s">
        <v>1593</v>
      </c>
      <c r="L652" s="236" t="s">
        <v>1284</v>
      </c>
      <c r="M652" s="203" t="s">
        <v>1430</v>
      </c>
      <c r="N652" s="203" t="s">
        <v>1544</v>
      </c>
    </row>
    <row r="653" s="160" customFormat="1" ht="21" customHeight="1" spans="1:14">
      <c r="A653" s="191"/>
      <c r="B653" s="435" t="s">
        <v>365</v>
      </c>
      <c r="C653" s="68" t="s">
        <v>366</v>
      </c>
      <c r="D653" s="40" t="s">
        <v>41</v>
      </c>
      <c r="E653" s="26">
        <v>629.81</v>
      </c>
      <c r="F653" s="202">
        <v>12.72</v>
      </c>
      <c r="G653" s="194">
        <f t="shared" si="24"/>
        <v>8011.1832</v>
      </c>
      <c r="H653" s="203" t="s">
        <v>1095</v>
      </c>
      <c r="I653" s="203" t="s">
        <v>1428</v>
      </c>
      <c r="J653" s="191" t="s">
        <v>1542</v>
      </c>
      <c r="K653" s="203" t="s">
        <v>1594</v>
      </c>
      <c r="L653" s="236" t="s">
        <v>1279</v>
      </c>
      <c r="M653" s="203" t="s">
        <v>1430</v>
      </c>
      <c r="N653" s="203" t="s">
        <v>1544</v>
      </c>
    </row>
    <row r="654" s="160" customFormat="1" ht="21" customHeight="1" spans="1:14">
      <c r="A654" s="191"/>
      <c r="B654" s="435" t="s">
        <v>365</v>
      </c>
      <c r="C654" s="68" t="s">
        <v>366</v>
      </c>
      <c r="D654" s="40" t="s">
        <v>41</v>
      </c>
      <c r="E654" s="26">
        <v>629.81</v>
      </c>
      <c r="F654" s="202">
        <v>7.9</v>
      </c>
      <c r="G654" s="194">
        <f t="shared" si="24"/>
        <v>4975.499</v>
      </c>
      <c r="H654" s="203" t="s">
        <v>1095</v>
      </c>
      <c r="I654" s="203" t="s">
        <v>1428</v>
      </c>
      <c r="J654" s="191" t="s">
        <v>1542</v>
      </c>
      <c r="K654" s="203" t="s">
        <v>1595</v>
      </c>
      <c r="L654" s="236" t="s">
        <v>1284</v>
      </c>
      <c r="M654" s="203" t="s">
        <v>1430</v>
      </c>
      <c r="N654" s="203" t="s">
        <v>1544</v>
      </c>
    </row>
    <row r="655" s="160" customFormat="1" ht="21" customHeight="1" spans="1:14">
      <c r="A655" s="191"/>
      <c r="B655" s="435" t="s">
        <v>365</v>
      </c>
      <c r="C655" s="68" t="s">
        <v>366</v>
      </c>
      <c r="D655" s="40" t="s">
        <v>41</v>
      </c>
      <c r="E655" s="26">
        <v>629.81</v>
      </c>
      <c r="F655" s="202">
        <v>3.6</v>
      </c>
      <c r="G655" s="194">
        <f t="shared" si="24"/>
        <v>2267.316</v>
      </c>
      <c r="H655" s="203" t="s">
        <v>1095</v>
      </c>
      <c r="I655" s="203" t="s">
        <v>1428</v>
      </c>
      <c r="J655" s="191" t="s">
        <v>1542</v>
      </c>
      <c r="K655" s="203" t="s">
        <v>1596</v>
      </c>
      <c r="L655" s="203" t="s">
        <v>1284</v>
      </c>
      <c r="M655" s="203" t="s">
        <v>1430</v>
      </c>
      <c r="N655" s="203" t="s">
        <v>1548</v>
      </c>
    </row>
    <row r="656" s="160" customFormat="1" ht="21" customHeight="1" spans="1:14">
      <c r="A656" s="191"/>
      <c r="B656" s="435" t="s">
        <v>365</v>
      </c>
      <c r="C656" s="68" t="s">
        <v>366</v>
      </c>
      <c r="D656" s="40" t="s">
        <v>41</v>
      </c>
      <c r="E656" s="26">
        <v>629.81</v>
      </c>
      <c r="F656" s="202">
        <v>5.3</v>
      </c>
      <c r="G656" s="194">
        <f t="shared" si="24"/>
        <v>3337.993</v>
      </c>
      <c r="H656" s="203" t="s">
        <v>1095</v>
      </c>
      <c r="I656" s="203" t="s">
        <v>1428</v>
      </c>
      <c r="J656" s="191" t="s">
        <v>1542</v>
      </c>
      <c r="K656" s="203" t="s">
        <v>1597</v>
      </c>
      <c r="L656" s="236" t="s">
        <v>1279</v>
      </c>
      <c r="M656" s="203" t="s">
        <v>1430</v>
      </c>
      <c r="N656" s="203" t="s">
        <v>1544</v>
      </c>
    </row>
    <row r="657" s="160" customFormat="1" ht="21" customHeight="1" spans="1:14">
      <c r="A657" s="191"/>
      <c r="B657" s="435" t="s">
        <v>365</v>
      </c>
      <c r="C657" s="68" t="s">
        <v>366</v>
      </c>
      <c r="D657" s="40" t="s">
        <v>41</v>
      </c>
      <c r="E657" s="26">
        <v>629.81</v>
      </c>
      <c r="F657" s="202">
        <v>3.04</v>
      </c>
      <c r="G657" s="194">
        <f t="shared" si="24"/>
        <v>1914.6224</v>
      </c>
      <c r="H657" s="203" t="s">
        <v>1095</v>
      </c>
      <c r="I657" s="203" t="s">
        <v>1428</v>
      </c>
      <c r="J657" s="191" t="s">
        <v>1542</v>
      </c>
      <c r="K657" s="203" t="s">
        <v>1598</v>
      </c>
      <c r="L657" s="236" t="s">
        <v>1279</v>
      </c>
      <c r="M657" s="203" t="s">
        <v>1430</v>
      </c>
      <c r="N657" s="203" t="s">
        <v>1544</v>
      </c>
    </row>
    <row r="658" s="160" customFormat="1" ht="21" customHeight="1" spans="1:14">
      <c r="A658" s="191"/>
      <c r="B658" s="435" t="s">
        <v>365</v>
      </c>
      <c r="C658" s="68" t="s">
        <v>366</v>
      </c>
      <c r="D658" s="40" t="s">
        <v>41</v>
      </c>
      <c r="E658" s="26">
        <v>629.81</v>
      </c>
      <c r="F658" s="202">
        <v>6.08</v>
      </c>
      <c r="G658" s="194">
        <f t="shared" si="24"/>
        <v>3829.2448</v>
      </c>
      <c r="H658" s="203" t="s">
        <v>1095</v>
      </c>
      <c r="I658" s="203" t="s">
        <v>1428</v>
      </c>
      <c r="J658" s="191" t="s">
        <v>1542</v>
      </c>
      <c r="K658" s="203" t="s">
        <v>1599</v>
      </c>
      <c r="L658" s="236" t="s">
        <v>1284</v>
      </c>
      <c r="M658" s="203" t="s">
        <v>1430</v>
      </c>
      <c r="N658" s="203" t="s">
        <v>1544</v>
      </c>
    </row>
    <row r="659" s="160" customFormat="1" ht="21" customHeight="1" spans="1:14">
      <c r="A659" s="191"/>
      <c r="B659" s="435" t="s">
        <v>365</v>
      </c>
      <c r="C659" s="68" t="s">
        <v>366</v>
      </c>
      <c r="D659" s="40" t="s">
        <v>41</v>
      </c>
      <c r="E659" s="26">
        <v>629.81</v>
      </c>
      <c r="F659" s="202">
        <v>3.04</v>
      </c>
      <c r="G659" s="194">
        <f t="shared" ref="G659:G664" si="25">F659*E659</f>
        <v>1914.6224</v>
      </c>
      <c r="H659" s="203" t="s">
        <v>1095</v>
      </c>
      <c r="I659" s="203" t="s">
        <v>1428</v>
      </c>
      <c r="J659" s="191" t="s">
        <v>1542</v>
      </c>
      <c r="K659" s="203" t="s">
        <v>1600</v>
      </c>
      <c r="L659" s="236" t="s">
        <v>1284</v>
      </c>
      <c r="M659" s="203" t="s">
        <v>1430</v>
      </c>
      <c r="N659" s="203" t="s">
        <v>1544</v>
      </c>
    </row>
    <row r="660" s="160" customFormat="1" ht="21" customHeight="1" spans="1:14">
      <c r="A660" s="191"/>
      <c r="B660" s="435" t="s">
        <v>365</v>
      </c>
      <c r="C660" s="68" t="s">
        <v>366</v>
      </c>
      <c r="D660" s="40" t="s">
        <v>41</v>
      </c>
      <c r="E660" s="26">
        <v>629.81</v>
      </c>
      <c r="F660" s="202">
        <v>1.82</v>
      </c>
      <c r="G660" s="194">
        <f t="shared" si="25"/>
        <v>1146.2542</v>
      </c>
      <c r="H660" s="203" t="s">
        <v>1095</v>
      </c>
      <c r="I660" s="203" t="s">
        <v>1428</v>
      </c>
      <c r="J660" s="191" t="s">
        <v>1542</v>
      </c>
      <c r="K660" s="203" t="s">
        <v>1601</v>
      </c>
      <c r="L660" s="236" t="s">
        <v>1279</v>
      </c>
      <c r="M660" s="203" t="s">
        <v>1430</v>
      </c>
      <c r="N660" s="203" t="s">
        <v>1544</v>
      </c>
    </row>
    <row r="661" s="160" customFormat="1" ht="21" customHeight="1" spans="1:14">
      <c r="A661" s="191"/>
      <c r="B661" s="435" t="s">
        <v>365</v>
      </c>
      <c r="C661" s="68" t="s">
        <v>366</v>
      </c>
      <c r="D661" s="40" t="s">
        <v>41</v>
      </c>
      <c r="E661" s="26">
        <v>629.81</v>
      </c>
      <c r="F661" s="202">
        <v>2.28</v>
      </c>
      <c r="G661" s="194">
        <f t="shared" si="25"/>
        <v>1435.9668</v>
      </c>
      <c r="H661" s="203" t="s">
        <v>1095</v>
      </c>
      <c r="I661" s="203" t="s">
        <v>1428</v>
      </c>
      <c r="J661" s="191" t="s">
        <v>1542</v>
      </c>
      <c r="K661" s="203" t="s">
        <v>1602</v>
      </c>
      <c r="L661" s="236" t="s">
        <v>1279</v>
      </c>
      <c r="M661" s="203" t="s">
        <v>1430</v>
      </c>
      <c r="N661" s="203" t="s">
        <v>1544</v>
      </c>
    </row>
    <row r="662" s="160" customFormat="1" ht="21" customHeight="1" spans="1:14">
      <c r="A662" s="191"/>
      <c r="B662" s="435" t="s">
        <v>365</v>
      </c>
      <c r="C662" s="68" t="s">
        <v>366</v>
      </c>
      <c r="D662" s="40" t="s">
        <v>41</v>
      </c>
      <c r="E662" s="26">
        <v>629.81</v>
      </c>
      <c r="F662" s="202">
        <v>7.75</v>
      </c>
      <c r="G662" s="194">
        <f t="shared" si="25"/>
        <v>4881.0275</v>
      </c>
      <c r="H662" s="203" t="s">
        <v>1095</v>
      </c>
      <c r="I662" s="203" t="s">
        <v>1428</v>
      </c>
      <c r="J662" s="191" t="s">
        <v>1542</v>
      </c>
      <c r="K662" s="203" t="s">
        <v>1603</v>
      </c>
      <c r="L662" s="236" t="s">
        <v>1284</v>
      </c>
      <c r="M662" s="203" t="s">
        <v>1430</v>
      </c>
      <c r="N662" s="203" t="s">
        <v>1544</v>
      </c>
    </row>
    <row r="663" s="160" customFormat="1" ht="21" customHeight="1" spans="1:14">
      <c r="A663" s="191"/>
      <c r="B663" s="435" t="s">
        <v>365</v>
      </c>
      <c r="C663" s="68" t="s">
        <v>366</v>
      </c>
      <c r="D663" s="40" t="s">
        <v>41</v>
      </c>
      <c r="E663" s="26">
        <v>629.81</v>
      </c>
      <c r="F663" s="202">
        <v>5.72</v>
      </c>
      <c r="G663" s="194">
        <f t="shared" si="25"/>
        <v>3602.5132</v>
      </c>
      <c r="H663" s="203" t="s">
        <v>1095</v>
      </c>
      <c r="I663" s="203" t="s">
        <v>1428</v>
      </c>
      <c r="J663" s="191" t="s">
        <v>1542</v>
      </c>
      <c r="K663" s="203" t="s">
        <v>1604</v>
      </c>
      <c r="L663" s="236" t="s">
        <v>1284</v>
      </c>
      <c r="M663" s="203" t="s">
        <v>1430</v>
      </c>
      <c r="N663" s="203" t="s">
        <v>1544</v>
      </c>
    </row>
    <row r="664" s="160" customFormat="1" ht="21" customHeight="1" spans="1:14">
      <c r="A664" s="191"/>
      <c r="B664" s="435" t="s">
        <v>365</v>
      </c>
      <c r="C664" s="68" t="s">
        <v>366</v>
      </c>
      <c r="D664" s="40" t="s">
        <v>41</v>
      </c>
      <c r="E664" s="26">
        <v>629.81</v>
      </c>
      <c r="F664" s="202">
        <v>5.3</v>
      </c>
      <c r="G664" s="194">
        <f t="shared" si="25"/>
        <v>3337.993</v>
      </c>
      <c r="H664" s="203" t="s">
        <v>1095</v>
      </c>
      <c r="I664" s="203" t="s">
        <v>1428</v>
      </c>
      <c r="J664" s="191" t="s">
        <v>1542</v>
      </c>
      <c r="K664" s="203" t="s">
        <v>1605</v>
      </c>
      <c r="L664" s="203" t="s">
        <v>1284</v>
      </c>
      <c r="M664" s="203" t="s">
        <v>1430</v>
      </c>
      <c r="N664" s="203" t="s">
        <v>1548</v>
      </c>
    </row>
    <row r="665" s="160" customFormat="1" ht="21" customHeight="1" spans="1:14">
      <c r="A665" s="191"/>
      <c r="B665" s="435" t="s">
        <v>365</v>
      </c>
      <c r="C665" s="68" t="s">
        <v>366</v>
      </c>
      <c r="D665" s="40" t="s">
        <v>41</v>
      </c>
      <c r="E665" s="26">
        <v>629.81</v>
      </c>
      <c r="F665" s="202">
        <v>33.28</v>
      </c>
      <c r="G665" s="194">
        <f t="shared" ref="G665:G667" si="26">F665*E665</f>
        <v>20960.0768</v>
      </c>
      <c r="H665" s="203" t="s">
        <v>1095</v>
      </c>
      <c r="I665" s="203" t="s">
        <v>1428</v>
      </c>
      <c r="J665" s="191" t="s">
        <v>1542</v>
      </c>
      <c r="K665" s="203" t="s">
        <v>1606</v>
      </c>
      <c r="L665" s="236" t="s">
        <v>1284</v>
      </c>
      <c r="M665" s="203" t="s">
        <v>1430</v>
      </c>
      <c r="N665" s="203" t="s">
        <v>1544</v>
      </c>
    </row>
    <row r="666" s="160" customFormat="1" ht="21" customHeight="1" spans="1:14">
      <c r="A666" s="191"/>
      <c r="B666" s="435" t="s">
        <v>365</v>
      </c>
      <c r="C666" s="68" t="s">
        <v>366</v>
      </c>
      <c r="D666" s="40" t="s">
        <v>41</v>
      </c>
      <c r="E666" s="26">
        <v>629.81</v>
      </c>
      <c r="F666" s="202">
        <v>6.36</v>
      </c>
      <c r="G666" s="194">
        <f t="shared" si="26"/>
        <v>4005.5916</v>
      </c>
      <c r="H666" s="203" t="s">
        <v>1095</v>
      </c>
      <c r="I666" s="203" t="s">
        <v>1428</v>
      </c>
      <c r="J666" s="191" t="s">
        <v>1542</v>
      </c>
      <c r="K666" s="203" t="s">
        <v>1607</v>
      </c>
      <c r="L666" s="236" t="s">
        <v>1279</v>
      </c>
      <c r="M666" s="203" t="s">
        <v>1430</v>
      </c>
      <c r="N666" s="203" t="s">
        <v>1544</v>
      </c>
    </row>
    <row r="667" s="160" customFormat="1" ht="21" customHeight="1" spans="1:14">
      <c r="A667" s="191"/>
      <c r="B667" s="435" t="s">
        <v>365</v>
      </c>
      <c r="C667" s="68" t="s">
        <v>366</v>
      </c>
      <c r="D667" s="40" t="s">
        <v>41</v>
      </c>
      <c r="E667" s="26">
        <v>629.81</v>
      </c>
      <c r="F667" s="202">
        <v>8.27</v>
      </c>
      <c r="G667" s="194">
        <f t="shared" si="26"/>
        <v>5208.5287</v>
      </c>
      <c r="H667" s="203" t="s">
        <v>1095</v>
      </c>
      <c r="I667" s="203" t="s">
        <v>1428</v>
      </c>
      <c r="J667" s="191" t="s">
        <v>1542</v>
      </c>
      <c r="K667" s="203" t="s">
        <v>1608</v>
      </c>
      <c r="L667" s="203" t="s">
        <v>1284</v>
      </c>
      <c r="M667" s="203" t="s">
        <v>1430</v>
      </c>
      <c r="N667" s="203" t="s">
        <v>1575</v>
      </c>
    </row>
    <row r="668" s="160" customFormat="1" ht="21" customHeight="1" spans="1:14">
      <c r="A668" s="191"/>
      <c r="B668" s="435" t="s">
        <v>365</v>
      </c>
      <c r="C668" s="68" t="s">
        <v>366</v>
      </c>
      <c r="D668" s="40" t="s">
        <v>41</v>
      </c>
      <c r="E668" s="26">
        <v>629.81</v>
      </c>
      <c r="F668" s="202">
        <v>2.54</v>
      </c>
      <c r="G668" s="194">
        <f t="shared" ref="G668:G673" si="27">F668*E668</f>
        <v>1599.7174</v>
      </c>
      <c r="H668" s="203" t="s">
        <v>1095</v>
      </c>
      <c r="I668" s="203" t="s">
        <v>1428</v>
      </c>
      <c r="J668" s="191" t="s">
        <v>1542</v>
      </c>
      <c r="K668" s="203" t="s">
        <v>1609</v>
      </c>
      <c r="L668" s="236" t="s">
        <v>1279</v>
      </c>
      <c r="M668" s="203" t="s">
        <v>1430</v>
      </c>
      <c r="N668" s="203" t="s">
        <v>1544</v>
      </c>
    </row>
    <row r="669" s="160" customFormat="1" ht="21" customHeight="1" spans="1:14">
      <c r="A669" s="191"/>
      <c r="B669" s="435" t="s">
        <v>365</v>
      </c>
      <c r="C669" s="68" t="s">
        <v>366</v>
      </c>
      <c r="D669" s="40" t="s">
        <v>41</v>
      </c>
      <c r="E669" s="26">
        <v>629.81</v>
      </c>
      <c r="F669" s="202">
        <v>5.72</v>
      </c>
      <c r="G669" s="194">
        <f t="shared" si="27"/>
        <v>3602.5132</v>
      </c>
      <c r="H669" s="203" t="s">
        <v>1095</v>
      </c>
      <c r="I669" s="203" t="s">
        <v>1428</v>
      </c>
      <c r="J669" s="191" t="s">
        <v>1542</v>
      </c>
      <c r="K669" s="203" t="s">
        <v>1610</v>
      </c>
      <c r="L669" s="236" t="s">
        <v>1279</v>
      </c>
      <c r="M669" s="203" t="s">
        <v>1430</v>
      </c>
      <c r="N669" s="203" t="s">
        <v>1544</v>
      </c>
    </row>
    <row r="670" s="160" customFormat="1" ht="21" customHeight="1" spans="1:14">
      <c r="A670" s="191"/>
      <c r="B670" s="435" t="s">
        <v>365</v>
      </c>
      <c r="C670" s="68" t="s">
        <v>366</v>
      </c>
      <c r="D670" s="40" t="s">
        <v>41</v>
      </c>
      <c r="E670" s="26">
        <v>629.81</v>
      </c>
      <c r="F670" s="202">
        <v>10.6</v>
      </c>
      <c r="G670" s="194">
        <f t="shared" si="27"/>
        <v>6675.986</v>
      </c>
      <c r="H670" s="203" t="s">
        <v>1095</v>
      </c>
      <c r="I670" s="203" t="s">
        <v>1428</v>
      </c>
      <c r="J670" s="191" t="s">
        <v>1542</v>
      </c>
      <c r="K670" s="203" t="s">
        <v>1611</v>
      </c>
      <c r="L670" s="236" t="s">
        <v>1284</v>
      </c>
      <c r="M670" s="203" t="s">
        <v>1430</v>
      </c>
      <c r="N670" s="203" t="s">
        <v>1544</v>
      </c>
    </row>
    <row r="671" s="160" customFormat="1" ht="21" customHeight="1" spans="1:14">
      <c r="A671" s="191"/>
      <c r="B671" s="435" t="s">
        <v>365</v>
      </c>
      <c r="C671" s="68" t="s">
        <v>366</v>
      </c>
      <c r="D671" s="40" t="s">
        <v>41</v>
      </c>
      <c r="E671" s="26">
        <v>629.81</v>
      </c>
      <c r="F671" s="202">
        <v>6.02</v>
      </c>
      <c r="G671" s="194">
        <f t="shared" si="27"/>
        <v>3791.4562</v>
      </c>
      <c r="H671" s="203" t="s">
        <v>1095</v>
      </c>
      <c r="I671" s="203" t="s">
        <v>1428</v>
      </c>
      <c r="J671" s="191" t="s">
        <v>1542</v>
      </c>
      <c r="K671" s="203" t="s">
        <v>1612</v>
      </c>
      <c r="L671" s="236" t="s">
        <v>1279</v>
      </c>
      <c r="M671" s="203" t="s">
        <v>1430</v>
      </c>
      <c r="N671" s="203" t="s">
        <v>1544</v>
      </c>
    </row>
    <row r="672" s="160" customFormat="1" ht="21" customHeight="1" spans="1:14">
      <c r="A672" s="191"/>
      <c r="B672" s="435" t="s">
        <v>365</v>
      </c>
      <c r="C672" s="68" t="s">
        <v>366</v>
      </c>
      <c r="D672" s="40" t="s">
        <v>41</v>
      </c>
      <c r="E672" s="26">
        <v>629.81</v>
      </c>
      <c r="F672" s="202">
        <v>13.99</v>
      </c>
      <c r="G672" s="194">
        <f t="shared" si="27"/>
        <v>8811.0419</v>
      </c>
      <c r="H672" s="203" t="s">
        <v>1095</v>
      </c>
      <c r="I672" s="203" t="s">
        <v>1428</v>
      </c>
      <c r="J672" s="191" t="s">
        <v>1542</v>
      </c>
      <c r="K672" s="203" t="s">
        <v>1613</v>
      </c>
      <c r="L672" s="203" t="s">
        <v>1284</v>
      </c>
      <c r="M672" s="203" t="s">
        <v>1430</v>
      </c>
      <c r="N672" s="203" t="s">
        <v>1575</v>
      </c>
    </row>
    <row r="673" s="160" customFormat="1" ht="21" customHeight="1" spans="1:14">
      <c r="A673" s="191"/>
      <c r="B673" s="435" t="s">
        <v>365</v>
      </c>
      <c r="C673" s="68" t="s">
        <v>366</v>
      </c>
      <c r="D673" s="40" t="s">
        <v>41</v>
      </c>
      <c r="E673" s="26">
        <v>629.81</v>
      </c>
      <c r="F673" s="202">
        <v>36.68</v>
      </c>
      <c r="G673" s="194">
        <f t="shared" si="27"/>
        <v>23101.4308</v>
      </c>
      <c r="H673" s="203" t="s">
        <v>1095</v>
      </c>
      <c r="I673" s="203" t="s">
        <v>1428</v>
      </c>
      <c r="J673" s="191" t="s">
        <v>1542</v>
      </c>
      <c r="K673" s="203" t="s">
        <v>1614</v>
      </c>
      <c r="L673" s="203" t="s">
        <v>1284</v>
      </c>
      <c r="M673" s="203" t="s">
        <v>1430</v>
      </c>
      <c r="N673" s="203" t="s">
        <v>1548</v>
      </c>
    </row>
    <row r="674" s="160" customFormat="1" ht="21" customHeight="1" spans="1:14">
      <c r="A674" s="191"/>
      <c r="B674" s="435" t="s">
        <v>365</v>
      </c>
      <c r="C674" s="68" t="s">
        <v>366</v>
      </c>
      <c r="D674" s="40" t="s">
        <v>41</v>
      </c>
      <c r="E674" s="26">
        <v>629.81</v>
      </c>
      <c r="F674" s="202">
        <v>4.76</v>
      </c>
      <c r="G674" s="194">
        <f t="shared" ref="G674:G683" si="28">F674*E674</f>
        <v>2997.8956</v>
      </c>
      <c r="H674" s="203" t="s">
        <v>1095</v>
      </c>
      <c r="I674" s="203" t="s">
        <v>1428</v>
      </c>
      <c r="J674" s="191" t="s">
        <v>1542</v>
      </c>
      <c r="K674" s="203" t="s">
        <v>1615</v>
      </c>
      <c r="L674" s="203" t="s">
        <v>1279</v>
      </c>
      <c r="M674" s="203" t="s">
        <v>1430</v>
      </c>
      <c r="N674" s="203" t="s">
        <v>1575</v>
      </c>
    </row>
    <row r="675" s="160" customFormat="1" ht="21" customHeight="1" spans="1:14">
      <c r="A675" s="191"/>
      <c r="B675" s="435" t="s">
        <v>365</v>
      </c>
      <c r="C675" s="68" t="s">
        <v>366</v>
      </c>
      <c r="D675" s="40" t="s">
        <v>41</v>
      </c>
      <c r="E675" s="26">
        <v>629.81</v>
      </c>
      <c r="F675" s="202">
        <v>3.8</v>
      </c>
      <c r="G675" s="194">
        <f t="shared" si="28"/>
        <v>2393.278</v>
      </c>
      <c r="H675" s="203" t="s">
        <v>1095</v>
      </c>
      <c r="I675" s="203" t="s">
        <v>1428</v>
      </c>
      <c r="J675" s="191" t="s">
        <v>1542</v>
      </c>
      <c r="K675" s="203" t="s">
        <v>1616</v>
      </c>
      <c r="L675" s="236" t="s">
        <v>1279</v>
      </c>
      <c r="M675" s="203" t="s">
        <v>1430</v>
      </c>
      <c r="N675" s="203" t="s">
        <v>1544</v>
      </c>
    </row>
    <row r="676" s="160" customFormat="1" ht="21" customHeight="1" spans="1:14">
      <c r="A676" s="191"/>
      <c r="B676" s="435" t="s">
        <v>365</v>
      </c>
      <c r="C676" s="68" t="s">
        <v>366</v>
      </c>
      <c r="D676" s="40" t="s">
        <v>41</v>
      </c>
      <c r="E676" s="26">
        <v>629.81</v>
      </c>
      <c r="F676" s="202">
        <v>53.64</v>
      </c>
      <c r="G676" s="194">
        <f t="shared" si="28"/>
        <v>33783.0084</v>
      </c>
      <c r="H676" s="203" t="s">
        <v>1095</v>
      </c>
      <c r="I676" s="203" t="s">
        <v>1428</v>
      </c>
      <c r="J676" s="191" t="s">
        <v>1542</v>
      </c>
      <c r="K676" s="203" t="s">
        <v>1617</v>
      </c>
      <c r="L676" s="236" t="s">
        <v>1279</v>
      </c>
      <c r="M676" s="203" t="s">
        <v>1430</v>
      </c>
      <c r="N676" s="203" t="s">
        <v>1544</v>
      </c>
    </row>
    <row r="677" s="160" customFormat="1" ht="21" customHeight="1" spans="1:14">
      <c r="A677" s="191"/>
      <c r="B677" s="435" t="s">
        <v>365</v>
      </c>
      <c r="C677" s="68" t="s">
        <v>366</v>
      </c>
      <c r="D677" s="40" t="s">
        <v>41</v>
      </c>
      <c r="E677" s="26">
        <v>629.81</v>
      </c>
      <c r="F677" s="202">
        <v>4.26</v>
      </c>
      <c r="G677" s="194">
        <f t="shared" si="28"/>
        <v>2682.9906</v>
      </c>
      <c r="H677" s="203" t="s">
        <v>1095</v>
      </c>
      <c r="I677" s="203" t="s">
        <v>1428</v>
      </c>
      <c r="J677" s="191" t="s">
        <v>1542</v>
      </c>
      <c r="K677" s="203" t="s">
        <v>1618</v>
      </c>
      <c r="L677" s="236" t="s">
        <v>1284</v>
      </c>
      <c r="M677" s="203" t="s">
        <v>1430</v>
      </c>
      <c r="N677" s="203" t="s">
        <v>1544</v>
      </c>
    </row>
    <row r="678" s="160" customFormat="1" ht="21" customHeight="1" spans="1:14">
      <c r="A678" s="191"/>
      <c r="B678" s="435" t="s">
        <v>365</v>
      </c>
      <c r="C678" s="68" t="s">
        <v>366</v>
      </c>
      <c r="D678" s="40" t="s">
        <v>41</v>
      </c>
      <c r="E678" s="26">
        <v>629.81</v>
      </c>
      <c r="F678" s="202">
        <v>11.86</v>
      </c>
      <c r="G678" s="194">
        <f t="shared" si="28"/>
        <v>7469.5466</v>
      </c>
      <c r="H678" s="203" t="s">
        <v>1095</v>
      </c>
      <c r="I678" s="203" t="s">
        <v>1428</v>
      </c>
      <c r="J678" s="191" t="s">
        <v>1542</v>
      </c>
      <c r="K678" s="203" t="s">
        <v>1619</v>
      </c>
      <c r="L678" s="236" t="s">
        <v>1279</v>
      </c>
      <c r="M678" s="203" t="s">
        <v>1430</v>
      </c>
      <c r="N678" s="203" t="s">
        <v>1544</v>
      </c>
    </row>
    <row r="679" s="160" customFormat="1" ht="21" customHeight="1" spans="1:14">
      <c r="A679" s="191"/>
      <c r="B679" s="435" t="s">
        <v>365</v>
      </c>
      <c r="C679" s="68" t="s">
        <v>366</v>
      </c>
      <c r="D679" s="40" t="s">
        <v>41</v>
      </c>
      <c r="E679" s="26">
        <v>629.81</v>
      </c>
      <c r="F679" s="202">
        <v>2.97</v>
      </c>
      <c r="G679" s="194">
        <f t="shared" si="28"/>
        <v>1870.5357</v>
      </c>
      <c r="H679" s="203" t="s">
        <v>1095</v>
      </c>
      <c r="I679" s="203" t="s">
        <v>1428</v>
      </c>
      <c r="J679" s="191" t="s">
        <v>1542</v>
      </c>
      <c r="K679" s="203" t="s">
        <v>1620</v>
      </c>
      <c r="L679" s="203" t="s">
        <v>1279</v>
      </c>
      <c r="M679" s="203" t="s">
        <v>1430</v>
      </c>
      <c r="N679" s="203" t="s">
        <v>1575</v>
      </c>
    </row>
    <row r="680" s="160" customFormat="1" ht="21" customHeight="1" spans="1:14">
      <c r="A680" s="191"/>
      <c r="B680" s="435" t="s">
        <v>365</v>
      </c>
      <c r="C680" s="68" t="s">
        <v>366</v>
      </c>
      <c r="D680" s="40" t="s">
        <v>41</v>
      </c>
      <c r="E680" s="26">
        <v>629.81</v>
      </c>
      <c r="F680" s="202">
        <v>53.42</v>
      </c>
      <c r="G680" s="194">
        <f t="shared" si="28"/>
        <v>33644.4502</v>
      </c>
      <c r="H680" s="203" t="s">
        <v>1095</v>
      </c>
      <c r="I680" s="203" t="s">
        <v>1428</v>
      </c>
      <c r="J680" s="191" t="s">
        <v>1542</v>
      </c>
      <c r="K680" s="203" t="s">
        <v>1621</v>
      </c>
      <c r="L680" s="236" t="s">
        <v>1279</v>
      </c>
      <c r="M680" s="203" t="s">
        <v>1430</v>
      </c>
      <c r="N680" s="203" t="s">
        <v>1544</v>
      </c>
    </row>
    <row r="681" s="160" customFormat="1" ht="21" customHeight="1" spans="1:14">
      <c r="A681" s="191"/>
      <c r="B681" s="435" t="s">
        <v>365</v>
      </c>
      <c r="C681" s="68" t="s">
        <v>366</v>
      </c>
      <c r="D681" s="40" t="s">
        <v>41</v>
      </c>
      <c r="E681" s="26">
        <v>629.81</v>
      </c>
      <c r="F681" s="202">
        <v>78.86</v>
      </c>
      <c r="G681" s="194">
        <f t="shared" si="28"/>
        <v>49666.8166</v>
      </c>
      <c r="H681" s="203" t="s">
        <v>1095</v>
      </c>
      <c r="I681" s="203" t="s">
        <v>1428</v>
      </c>
      <c r="J681" s="191" t="s">
        <v>1542</v>
      </c>
      <c r="K681" s="203" t="s">
        <v>1622</v>
      </c>
      <c r="L681" s="236" t="s">
        <v>1284</v>
      </c>
      <c r="M681" s="203" t="s">
        <v>1430</v>
      </c>
      <c r="N681" s="203" t="s">
        <v>1544</v>
      </c>
    </row>
    <row r="682" s="160" customFormat="1" ht="21" customHeight="1" spans="1:14">
      <c r="A682" s="191"/>
      <c r="B682" s="435" t="s">
        <v>365</v>
      </c>
      <c r="C682" s="68" t="s">
        <v>366</v>
      </c>
      <c r="D682" s="40" t="s">
        <v>41</v>
      </c>
      <c r="E682" s="26">
        <v>629.81</v>
      </c>
      <c r="F682" s="202">
        <v>10.64</v>
      </c>
      <c r="G682" s="194">
        <f t="shared" si="28"/>
        <v>6701.1784</v>
      </c>
      <c r="H682" s="203" t="s">
        <v>1095</v>
      </c>
      <c r="I682" s="203" t="s">
        <v>1428</v>
      </c>
      <c r="J682" s="191" t="s">
        <v>1542</v>
      </c>
      <c r="K682" s="203" t="s">
        <v>1623</v>
      </c>
      <c r="L682" s="236" t="s">
        <v>1284</v>
      </c>
      <c r="M682" s="203" t="s">
        <v>1430</v>
      </c>
      <c r="N682" s="203" t="s">
        <v>1544</v>
      </c>
    </row>
    <row r="683" s="160" customFormat="1" ht="21" customHeight="1" spans="1:14">
      <c r="A683" s="191"/>
      <c r="B683" s="435" t="s">
        <v>365</v>
      </c>
      <c r="C683" s="68" t="s">
        <v>366</v>
      </c>
      <c r="D683" s="40" t="s">
        <v>41</v>
      </c>
      <c r="E683" s="26">
        <v>629.81</v>
      </c>
      <c r="F683" s="202">
        <v>84.8</v>
      </c>
      <c r="G683" s="194">
        <f t="shared" si="28"/>
        <v>53407.888</v>
      </c>
      <c r="H683" s="203" t="s">
        <v>1095</v>
      </c>
      <c r="I683" s="203" t="s">
        <v>1428</v>
      </c>
      <c r="J683" s="191" t="s">
        <v>1542</v>
      </c>
      <c r="K683" s="203" t="s">
        <v>1624</v>
      </c>
      <c r="L683" s="236" t="s">
        <v>1279</v>
      </c>
      <c r="M683" s="203" t="s">
        <v>1430</v>
      </c>
      <c r="N683" s="203" t="s">
        <v>1544</v>
      </c>
    </row>
    <row r="684" s="160" customFormat="1" ht="21" customHeight="1" spans="1:14">
      <c r="A684" s="191"/>
      <c r="B684" s="435" t="s">
        <v>365</v>
      </c>
      <c r="C684" s="68" t="s">
        <v>366</v>
      </c>
      <c r="D684" s="40" t="s">
        <v>41</v>
      </c>
      <c r="E684" s="26">
        <v>629.81</v>
      </c>
      <c r="F684" s="202">
        <v>33.92</v>
      </c>
      <c r="G684" s="194">
        <f t="shared" ref="G684:G689" si="29">F684*E684</f>
        <v>21363.1552</v>
      </c>
      <c r="H684" s="203" t="s">
        <v>1095</v>
      </c>
      <c r="I684" s="203" t="s">
        <v>1428</v>
      </c>
      <c r="J684" s="191" t="s">
        <v>1542</v>
      </c>
      <c r="K684" s="203" t="s">
        <v>1625</v>
      </c>
      <c r="L684" s="236" t="s">
        <v>1284</v>
      </c>
      <c r="M684" s="203" t="s">
        <v>1430</v>
      </c>
      <c r="N684" s="203" t="s">
        <v>1544</v>
      </c>
    </row>
    <row r="685" s="160" customFormat="1" ht="21" customHeight="1" spans="1:14">
      <c r="A685" s="191"/>
      <c r="B685" s="435" t="s">
        <v>365</v>
      </c>
      <c r="C685" s="68" t="s">
        <v>366</v>
      </c>
      <c r="D685" s="40" t="s">
        <v>41</v>
      </c>
      <c r="E685" s="26">
        <v>629.81</v>
      </c>
      <c r="F685" s="202">
        <v>22.9</v>
      </c>
      <c r="G685" s="194">
        <f t="shared" si="29"/>
        <v>14422.649</v>
      </c>
      <c r="H685" s="203" t="s">
        <v>1095</v>
      </c>
      <c r="I685" s="203" t="s">
        <v>1428</v>
      </c>
      <c r="J685" s="191" t="s">
        <v>1542</v>
      </c>
      <c r="K685" s="203" t="s">
        <v>1626</v>
      </c>
      <c r="L685" s="236" t="s">
        <v>1284</v>
      </c>
      <c r="M685" s="203" t="s">
        <v>1430</v>
      </c>
      <c r="N685" s="203" t="s">
        <v>1544</v>
      </c>
    </row>
    <row r="686" s="160" customFormat="1" ht="21" customHeight="1" spans="1:14">
      <c r="A686" s="191"/>
      <c r="B686" s="435" t="s">
        <v>365</v>
      </c>
      <c r="C686" s="68" t="s">
        <v>366</v>
      </c>
      <c r="D686" s="40" t="s">
        <v>41</v>
      </c>
      <c r="E686" s="26">
        <v>629.81</v>
      </c>
      <c r="F686" s="202">
        <v>14.84</v>
      </c>
      <c r="G686" s="194">
        <f t="shared" si="29"/>
        <v>9346.3804</v>
      </c>
      <c r="H686" s="203" t="s">
        <v>1095</v>
      </c>
      <c r="I686" s="203" t="s">
        <v>1428</v>
      </c>
      <c r="J686" s="191" t="s">
        <v>1542</v>
      </c>
      <c r="K686" s="203" t="s">
        <v>1627</v>
      </c>
      <c r="L686" s="236" t="s">
        <v>1279</v>
      </c>
      <c r="M686" s="203" t="s">
        <v>1430</v>
      </c>
      <c r="N686" s="203" t="s">
        <v>1544</v>
      </c>
    </row>
    <row r="687" s="160" customFormat="1" ht="21" customHeight="1" spans="1:14">
      <c r="A687" s="191"/>
      <c r="B687" s="435" t="s">
        <v>365</v>
      </c>
      <c r="C687" s="68" t="s">
        <v>366</v>
      </c>
      <c r="D687" s="40" t="s">
        <v>41</v>
      </c>
      <c r="E687" s="26">
        <v>629.81</v>
      </c>
      <c r="F687" s="202">
        <v>3.18</v>
      </c>
      <c r="G687" s="194">
        <f t="shared" si="29"/>
        <v>2002.7958</v>
      </c>
      <c r="H687" s="203" t="s">
        <v>1095</v>
      </c>
      <c r="I687" s="203" t="s">
        <v>1428</v>
      </c>
      <c r="J687" s="191" t="s">
        <v>1542</v>
      </c>
      <c r="K687" s="203" t="s">
        <v>1628</v>
      </c>
      <c r="L687" s="236" t="s">
        <v>1284</v>
      </c>
      <c r="M687" s="203" t="s">
        <v>1430</v>
      </c>
      <c r="N687" s="203" t="s">
        <v>1544</v>
      </c>
    </row>
    <row r="688" s="160" customFormat="1" ht="21" customHeight="1" spans="1:14">
      <c r="A688" s="191"/>
      <c r="B688" s="435" t="s">
        <v>365</v>
      </c>
      <c r="C688" s="68" t="s">
        <v>366</v>
      </c>
      <c r="D688" s="40" t="s">
        <v>41</v>
      </c>
      <c r="E688" s="26">
        <v>629.81</v>
      </c>
      <c r="F688" s="202">
        <v>2.76</v>
      </c>
      <c r="G688" s="194">
        <f t="shared" si="29"/>
        <v>1738.2756</v>
      </c>
      <c r="H688" s="203" t="s">
        <v>1095</v>
      </c>
      <c r="I688" s="203" t="s">
        <v>1428</v>
      </c>
      <c r="J688" s="191" t="s">
        <v>1542</v>
      </c>
      <c r="K688" s="203" t="s">
        <v>1629</v>
      </c>
      <c r="L688" s="236" t="s">
        <v>1284</v>
      </c>
      <c r="M688" s="203" t="s">
        <v>1430</v>
      </c>
      <c r="N688" s="203" t="s">
        <v>1544</v>
      </c>
    </row>
    <row r="689" s="160" customFormat="1" ht="21" customHeight="1" spans="1:14">
      <c r="A689" s="191"/>
      <c r="B689" s="435" t="s">
        <v>365</v>
      </c>
      <c r="C689" s="68" t="s">
        <v>366</v>
      </c>
      <c r="D689" s="40" t="s">
        <v>41</v>
      </c>
      <c r="E689" s="26">
        <v>629.81</v>
      </c>
      <c r="F689" s="202">
        <v>16.75</v>
      </c>
      <c r="G689" s="194">
        <f t="shared" si="29"/>
        <v>10549.3175</v>
      </c>
      <c r="H689" s="203" t="s">
        <v>1095</v>
      </c>
      <c r="I689" s="203" t="s">
        <v>1428</v>
      </c>
      <c r="J689" s="191" t="s">
        <v>1542</v>
      </c>
      <c r="K689" s="203" t="s">
        <v>1630</v>
      </c>
      <c r="L689" s="203" t="s">
        <v>1284</v>
      </c>
      <c r="M689" s="203" t="s">
        <v>1430</v>
      </c>
      <c r="N689" s="203" t="s">
        <v>1575</v>
      </c>
    </row>
    <row r="690" s="160" customFormat="1" ht="21" customHeight="1" spans="1:14">
      <c r="A690" s="191"/>
      <c r="B690" s="435" t="s">
        <v>365</v>
      </c>
      <c r="C690" s="68" t="s">
        <v>366</v>
      </c>
      <c r="D690" s="40" t="s">
        <v>41</v>
      </c>
      <c r="E690" s="26">
        <v>629.81</v>
      </c>
      <c r="F690" s="202">
        <v>2.12</v>
      </c>
      <c r="G690" s="194">
        <f t="shared" ref="G690:G754" si="30">F690*E690</f>
        <v>1335.1972</v>
      </c>
      <c r="H690" s="203" t="s">
        <v>1095</v>
      </c>
      <c r="I690" s="203" t="s">
        <v>1428</v>
      </c>
      <c r="J690" s="191" t="s">
        <v>1542</v>
      </c>
      <c r="K690" s="203" t="s">
        <v>1631</v>
      </c>
      <c r="L690" s="236" t="s">
        <v>1284</v>
      </c>
      <c r="M690" s="203" t="s">
        <v>1430</v>
      </c>
      <c r="N690" s="203" t="s">
        <v>1544</v>
      </c>
    </row>
    <row r="691" s="160" customFormat="1" ht="21" customHeight="1" spans="1:14">
      <c r="A691" s="191"/>
      <c r="B691" s="219" t="s">
        <v>1112</v>
      </c>
      <c r="C691" s="220"/>
      <c r="D691" s="196"/>
      <c r="E691" s="197"/>
      <c r="F691" s="190">
        <f>SUM(F604:F690)</f>
        <v>1398.56</v>
      </c>
      <c r="G691" s="194"/>
      <c r="H691" s="203"/>
      <c r="I691" s="203"/>
      <c r="J691" s="203"/>
      <c r="K691" s="203"/>
      <c r="L691" s="236"/>
      <c r="M691" s="203"/>
      <c r="N691" s="203"/>
    </row>
    <row r="692" s="160" customFormat="1" ht="21" customHeight="1" spans="1:14">
      <c r="A692" s="191"/>
      <c r="B692" s="435" t="s">
        <v>368</v>
      </c>
      <c r="C692" s="68" t="s">
        <v>369</v>
      </c>
      <c r="D692" s="40" t="s">
        <v>41</v>
      </c>
      <c r="E692" s="31">
        <v>587.6236</v>
      </c>
      <c r="F692" s="202">
        <v>235.75</v>
      </c>
      <c r="G692" s="194">
        <f t="shared" si="30"/>
        <v>138532.2637</v>
      </c>
      <c r="H692" s="203" t="s">
        <v>1095</v>
      </c>
      <c r="I692" s="203" t="s">
        <v>1428</v>
      </c>
      <c r="J692" s="191" t="s">
        <v>1542</v>
      </c>
      <c r="K692" s="203" t="s">
        <v>1543</v>
      </c>
      <c r="L692" s="236" t="s">
        <v>1284</v>
      </c>
      <c r="M692" s="203" t="s">
        <v>1430</v>
      </c>
      <c r="N692" s="203" t="s">
        <v>1544</v>
      </c>
    </row>
    <row r="693" s="160" customFormat="1" ht="21" customHeight="1" spans="1:14">
      <c r="A693" s="191"/>
      <c r="B693" s="435" t="s">
        <v>368</v>
      </c>
      <c r="C693" s="68" t="s">
        <v>369</v>
      </c>
      <c r="D693" s="40" t="s">
        <v>41</v>
      </c>
      <c r="E693" s="31">
        <v>587.6236</v>
      </c>
      <c r="F693" s="202">
        <v>342.35</v>
      </c>
      <c r="G693" s="194">
        <f t="shared" si="30"/>
        <v>201172.93946</v>
      </c>
      <c r="H693" s="203" t="s">
        <v>1095</v>
      </c>
      <c r="I693" s="203" t="s">
        <v>1428</v>
      </c>
      <c r="J693" s="191" t="s">
        <v>1542</v>
      </c>
      <c r="K693" s="203" t="s">
        <v>1545</v>
      </c>
      <c r="L693" s="236" t="s">
        <v>1279</v>
      </c>
      <c r="M693" s="203" t="s">
        <v>1430</v>
      </c>
      <c r="N693" s="203" t="s">
        <v>1544</v>
      </c>
    </row>
    <row r="694" s="160" customFormat="1" ht="21" customHeight="1" spans="1:14">
      <c r="A694" s="191"/>
      <c r="B694" s="435" t="s">
        <v>368</v>
      </c>
      <c r="C694" s="68" t="s">
        <v>369</v>
      </c>
      <c r="D694" s="40" t="s">
        <v>41</v>
      </c>
      <c r="E694" s="31">
        <v>587.6236</v>
      </c>
      <c r="F694" s="202">
        <v>57.4</v>
      </c>
      <c r="G694" s="194">
        <f t="shared" si="30"/>
        <v>33729.59464</v>
      </c>
      <c r="H694" s="203" t="s">
        <v>1095</v>
      </c>
      <c r="I694" s="203" t="s">
        <v>1428</v>
      </c>
      <c r="J694" s="191" t="s">
        <v>1542</v>
      </c>
      <c r="K694" s="203" t="s">
        <v>1546</v>
      </c>
      <c r="L694" s="236" t="s">
        <v>1284</v>
      </c>
      <c r="M694" s="203" t="s">
        <v>1430</v>
      </c>
      <c r="N694" s="203" t="s">
        <v>1544</v>
      </c>
    </row>
    <row r="695" s="160" customFormat="1" ht="21" customHeight="1" spans="1:14">
      <c r="A695" s="191"/>
      <c r="B695" s="435" t="s">
        <v>368</v>
      </c>
      <c r="C695" s="68" t="s">
        <v>369</v>
      </c>
      <c r="D695" s="40" t="s">
        <v>41</v>
      </c>
      <c r="E695" s="31">
        <v>587.6236</v>
      </c>
      <c r="F695" s="202">
        <v>34.44</v>
      </c>
      <c r="G695" s="194">
        <f t="shared" si="30"/>
        <v>20237.756784</v>
      </c>
      <c r="H695" s="203" t="s">
        <v>1095</v>
      </c>
      <c r="I695" s="203" t="s">
        <v>1428</v>
      </c>
      <c r="J695" s="191" t="s">
        <v>1542</v>
      </c>
      <c r="K695" s="203" t="s">
        <v>1547</v>
      </c>
      <c r="L695" s="203" t="s">
        <v>1279</v>
      </c>
      <c r="M695" s="203" t="s">
        <v>1430</v>
      </c>
      <c r="N695" s="203" t="s">
        <v>1548</v>
      </c>
    </row>
    <row r="696" s="160" customFormat="1" ht="21" customHeight="1" spans="1:14">
      <c r="A696" s="191"/>
      <c r="B696" s="435" t="s">
        <v>368</v>
      </c>
      <c r="C696" s="68" t="s">
        <v>369</v>
      </c>
      <c r="D696" s="40" t="s">
        <v>41</v>
      </c>
      <c r="E696" s="31">
        <v>587.6236</v>
      </c>
      <c r="F696" s="202">
        <v>32.8</v>
      </c>
      <c r="G696" s="194">
        <f t="shared" si="30"/>
        <v>19274.05408</v>
      </c>
      <c r="H696" s="203" t="s">
        <v>1095</v>
      </c>
      <c r="I696" s="203" t="s">
        <v>1428</v>
      </c>
      <c r="J696" s="191" t="s">
        <v>1542</v>
      </c>
      <c r="K696" s="203" t="s">
        <v>1549</v>
      </c>
      <c r="L696" s="203" t="s">
        <v>1279</v>
      </c>
      <c r="M696" s="203" t="s">
        <v>1430</v>
      </c>
      <c r="N696" s="203" t="s">
        <v>1548</v>
      </c>
    </row>
    <row r="697" s="160" customFormat="1" ht="21" customHeight="1" spans="1:14">
      <c r="A697" s="191"/>
      <c r="B697" s="435" t="s">
        <v>368</v>
      </c>
      <c r="C697" s="68" t="s">
        <v>369</v>
      </c>
      <c r="D697" s="40" t="s">
        <v>41</v>
      </c>
      <c r="E697" s="31">
        <v>587.6236</v>
      </c>
      <c r="F697" s="202">
        <v>37.72</v>
      </c>
      <c r="G697" s="194">
        <f t="shared" si="30"/>
        <v>22165.162192</v>
      </c>
      <c r="H697" s="203" t="s">
        <v>1095</v>
      </c>
      <c r="I697" s="203" t="s">
        <v>1428</v>
      </c>
      <c r="J697" s="191" t="s">
        <v>1542</v>
      </c>
      <c r="K697" s="203" t="s">
        <v>1550</v>
      </c>
      <c r="L697" s="203" t="s">
        <v>1279</v>
      </c>
      <c r="M697" s="203" t="s">
        <v>1430</v>
      </c>
      <c r="N697" s="203" t="s">
        <v>1548</v>
      </c>
    </row>
    <row r="698" s="160" customFormat="1" ht="21" customHeight="1" spans="1:14">
      <c r="A698" s="191"/>
      <c r="B698" s="435" t="s">
        <v>368</v>
      </c>
      <c r="C698" s="68" t="s">
        <v>369</v>
      </c>
      <c r="D698" s="40" t="s">
        <v>41</v>
      </c>
      <c r="E698" s="31">
        <v>587.6236</v>
      </c>
      <c r="F698" s="202">
        <v>14.76</v>
      </c>
      <c r="G698" s="194">
        <f t="shared" si="30"/>
        <v>8673.324336</v>
      </c>
      <c r="H698" s="203" t="s">
        <v>1095</v>
      </c>
      <c r="I698" s="203" t="s">
        <v>1428</v>
      </c>
      <c r="J698" s="191" t="s">
        <v>1542</v>
      </c>
      <c r="K698" s="203" t="s">
        <v>1551</v>
      </c>
      <c r="L698" s="203" t="s">
        <v>1284</v>
      </c>
      <c r="M698" s="203" t="s">
        <v>1430</v>
      </c>
      <c r="N698" s="203" t="s">
        <v>1548</v>
      </c>
    </row>
    <row r="699" s="160" customFormat="1" ht="21" customHeight="1" spans="1:14">
      <c r="A699" s="191"/>
      <c r="B699" s="435" t="s">
        <v>368</v>
      </c>
      <c r="C699" s="68" t="s">
        <v>369</v>
      </c>
      <c r="D699" s="40" t="s">
        <v>41</v>
      </c>
      <c r="E699" s="31">
        <v>587.6236</v>
      </c>
      <c r="F699" s="192">
        <v>25.42</v>
      </c>
      <c r="G699" s="194">
        <f t="shared" si="30"/>
        <v>14937.391912</v>
      </c>
      <c r="H699" s="203" t="s">
        <v>1095</v>
      </c>
      <c r="I699" s="203" t="s">
        <v>1428</v>
      </c>
      <c r="J699" s="191" t="s">
        <v>1542</v>
      </c>
      <c r="K699" s="203" t="s">
        <v>1552</v>
      </c>
      <c r="L699" s="236" t="s">
        <v>1279</v>
      </c>
      <c r="M699" s="203" t="s">
        <v>1430</v>
      </c>
      <c r="N699" s="203" t="s">
        <v>1544</v>
      </c>
    </row>
    <row r="700" s="160" customFormat="1" ht="21" customHeight="1" spans="1:14">
      <c r="A700" s="191"/>
      <c r="B700" s="435" t="s">
        <v>368</v>
      </c>
      <c r="C700" s="68" t="s">
        <v>369</v>
      </c>
      <c r="D700" s="40" t="s">
        <v>41</v>
      </c>
      <c r="E700" s="31">
        <v>587.6236</v>
      </c>
      <c r="F700" s="202">
        <v>22.96</v>
      </c>
      <c r="G700" s="194">
        <f t="shared" si="30"/>
        <v>13491.837856</v>
      </c>
      <c r="H700" s="203" t="s">
        <v>1095</v>
      </c>
      <c r="I700" s="203" t="s">
        <v>1428</v>
      </c>
      <c r="J700" s="191" t="s">
        <v>1542</v>
      </c>
      <c r="K700" s="203" t="s">
        <v>1553</v>
      </c>
      <c r="L700" s="236" t="s">
        <v>1279</v>
      </c>
      <c r="M700" s="203" t="s">
        <v>1430</v>
      </c>
      <c r="N700" s="203" t="s">
        <v>1544</v>
      </c>
    </row>
    <row r="701" s="160" customFormat="1" ht="21" customHeight="1" spans="1:14">
      <c r="A701" s="191"/>
      <c r="B701" s="435" t="s">
        <v>368</v>
      </c>
      <c r="C701" s="68" t="s">
        <v>369</v>
      </c>
      <c r="D701" s="40" t="s">
        <v>41</v>
      </c>
      <c r="E701" s="31">
        <v>587.6236</v>
      </c>
      <c r="F701" s="192">
        <v>64.78</v>
      </c>
      <c r="G701" s="194">
        <f t="shared" si="30"/>
        <v>38066.256808</v>
      </c>
      <c r="H701" s="203" t="s">
        <v>1095</v>
      </c>
      <c r="I701" s="203" t="s">
        <v>1428</v>
      </c>
      <c r="J701" s="191" t="s">
        <v>1542</v>
      </c>
      <c r="K701" s="203" t="s">
        <v>1554</v>
      </c>
      <c r="L701" s="236" t="s">
        <v>1284</v>
      </c>
      <c r="M701" s="203" t="s">
        <v>1430</v>
      </c>
      <c r="N701" s="203" t="s">
        <v>1544</v>
      </c>
    </row>
    <row r="702" s="160" customFormat="1" ht="21" customHeight="1" spans="1:14">
      <c r="A702" s="191"/>
      <c r="B702" s="435" t="s">
        <v>368</v>
      </c>
      <c r="C702" s="68" t="s">
        <v>369</v>
      </c>
      <c r="D702" s="40" t="s">
        <v>41</v>
      </c>
      <c r="E702" s="31">
        <v>587.6236</v>
      </c>
      <c r="F702" s="202">
        <v>36.49</v>
      </c>
      <c r="G702" s="194">
        <f t="shared" si="30"/>
        <v>21442.385164</v>
      </c>
      <c r="H702" s="203" t="s">
        <v>1095</v>
      </c>
      <c r="I702" s="203" t="s">
        <v>1428</v>
      </c>
      <c r="J702" s="191" t="s">
        <v>1542</v>
      </c>
      <c r="K702" s="203" t="s">
        <v>1555</v>
      </c>
      <c r="L702" s="236" t="s">
        <v>1279</v>
      </c>
      <c r="M702" s="203" t="s">
        <v>1430</v>
      </c>
      <c r="N702" s="203" t="s">
        <v>1544</v>
      </c>
    </row>
    <row r="703" s="160" customFormat="1" ht="21" customHeight="1" spans="1:14">
      <c r="A703" s="191"/>
      <c r="B703" s="435" t="s">
        <v>368</v>
      </c>
      <c r="C703" s="68" t="s">
        <v>369</v>
      </c>
      <c r="D703" s="40" t="s">
        <v>41</v>
      </c>
      <c r="E703" s="31">
        <v>587.6236</v>
      </c>
      <c r="F703" s="192">
        <v>8.2</v>
      </c>
      <c r="G703" s="194">
        <f t="shared" si="30"/>
        <v>4818.51352</v>
      </c>
      <c r="H703" s="203" t="s">
        <v>1095</v>
      </c>
      <c r="I703" s="203" t="s">
        <v>1428</v>
      </c>
      <c r="J703" s="191" t="s">
        <v>1542</v>
      </c>
      <c r="K703" s="203" t="s">
        <v>1556</v>
      </c>
      <c r="L703" s="236" t="s">
        <v>1284</v>
      </c>
      <c r="M703" s="203" t="s">
        <v>1430</v>
      </c>
      <c r="N703" s="203" t="s">
        <v>1544</v>
      </c>
    </row>
    <row r="704" s="160" customFormat="1" ht="21" customHeight="1" spans="1:14">
      <c r="A704" s="191"/>
      <c r="B704" s="435" t="s">
        <v>368</v>
      </c>
      <c r="C704" s="68" t="s">
        <v>369</v>
      </c>
      <c r="D704" s="40" t="s">
        <v>41</v>
      </c>
      <c r="E704" s="31">
        <v>587.6236</v>
      </c>
      <c r="F704" s="192">
        <v>27.06</v>
      </c>
      <c r="G704" s="194">
        <f t="shared" si="30"/>
        <v>15901.094616</v>
      </c>
      <c r="H704" s="203" t="s">
        <v>1095</v>
      </c>
      <c r="I704" s="203" t="s">
        <v>1428</v>
      </c>
      <c r="J704" s="191" t="s">
        <v>1542</v>
      </c>
      <c r="K704" s="203" t="s">
        <v>1557</v>
      </c>
      <c r="L704" s="236" t="s">
        <v>1279</v>
      </c>
      <c r="M704" s="203" t="s">
        <v>1430</v>
      </c>
      <c r="N704" s="203" t="s">
        <v>1544</v>
      </c>
    </row>
    <row r="705" s="160" customFormat="1" ht="21" customHeight="1" spans="1:14">
      <c r="A705" s="191"/>
      <c r="B705" s="435" t="s">
        <v>368</v>
      </c>
      <c r="C705" s="68" t="s">
        <v>369</v>
      </c>
      <c r="D705" s="40" t="s">
        <v>41</v>
      </c>
      <c r="E705" s="31">
        <v>587.6236</v>
      </c>
      <c r="F705" s="202">
        <v>9.02</v>
      </c>
      <c r="G705" s="194">
        <f t="shared" si="30"/>
        <v>5300.364872</v>
      </c>
      <c r="H705" s="203" t="s">
        <v>1095</v>
      </c>
      <c r="I705" s="203" t="s">
        <v>1428</v>
      </c>
      <c r="J705" s="191" t="s">
        <v>1542</v>
      </c>
      <c r="K705" s="203" t="s">
        <v>1558</v>
      </c>
      <c r="L705" s="236" t="s">
        <v>1284</v>
      </c>
      <c r="M705" s="203" t="s">
        <v>1430</v>
      </c>
      <c r="N705" s="203" t="s">
        <v>1544</v>
      </c>
    </row>
    <row r="706" s="160" customFormat="1" ht="21" customHeight="1" spans="1:14">
      <c r="A706" s="191"/>
      <c r="B706" s="435" t="s">
        <v>368</v>
      </c>
      <c r="C706" s="68" t="s">
        <v>369</v>
      </c>
      <c r="D706" s="40" t="s">
        <v>41</v>
      </c>
      <c r="E706" s="31">
        <v>587.6236</v>
      </c>
      <c r="F706" s="202">
        <v>26.24</v>
      </c>
      <c r="G706" s="194">
        <f t="shared" si="30"/>
        <v>15419.243264</v>
      </c>
      <c r="H706" s="203" t="s">
        <v>1095</v>
      </c>
      <c r="I706" s="203" t="s">
        <v>1428</v>
      </c>
      <c r="J706" s="191" t="s">
        <v>1542</v>
      </c>
      <c r="K706" s="203" t="s">
        <v>1559</v>
      </c>
      <c r="L706" s="203" t="s">
        <v>1284</v>
      </c>
      <c r="M706" s="203" t="s">
        <v>1430</v>
      </c>
      <c r="N706" s="203" t="s">
        <v>1548</v>
      </c>
    </row>
    <row r="707" s="160" customFormat="1" ht="21" customHeight="1" spans="1:14">
      <c r="A707" s="191"/>
      <c r="B707" s="435" t="s">
        <v>368</v>
      </c>
      <c r="C707" s="68" t="s">
        <v>369</v>
      </c>
      <c r="D707" s="40" t="s">
        <v>41</v>
      </c>
      <c r="E707" s="31">
        <v>587.6236</v>
      </c>
      <c r="F707" s="202">
        <v>13.36</v>
      </c>
      <c r="G707" s="194">
        <f t="shared" si="30"/>
        <v>7850.651296</v>
      </c>
      <c r="H707" s="203" t="s">
        <v>1095</v>
      </c>
      <c r="I707" s="203" t="s">
        <v>1428</v>
      </c>
      <c r="J707" s="191" t="s">
        <v>1542</v>
      </c>
      <c r="K707" s="203" t="s">
        <v>1560</v>
      </c>
      <c r="L707" s="236" t="s">
        <v>1279</v>
      </c>
      <c r="M707" s="203" t="s">
        <v>1430</v>
      </c>
      <c r="N707" s="203" t="s">
        <v>1544</v>
      </c>
    </row>
    <row r="708" s="160" customFormat="1" ht="21" customHeight="1" spans="1:14">
      <c r="A708" s="191"/>
      <c r="B708" s="435" t="s">
        <v>368</v>
      </c>
      <c r="C708" s="68" t="s">
        <v>369</v>
      </c>
      <c r="D708" s="40" t="s">
        <v>41</v>
      </c>
      <c r="E708" s="31">
        <v>587.6236</v>
      </c>
      <c r="F708" s="192">
        <v>8.2</v>
      </c>
      <c r="G708" s="194">
        <f t="shared" si="30"/>
        <v>4818.51352</v>
      </c>
      <c r="H708" s="203" t="s">
        <v>1095</v>
      </c>
      <c r="I708" s="203" t="s">
        <v>1428</v>
      </c>
      <c r="J708" s="191" t="s">
        <v>1542</v>
      </c>
      <c r="K708" s="203" t="s">
        <v>1561</v>
      </c>
      <c r="L708" s="236" t="s">
        <v>1284</v>
      </c>
      <c r="M708" s="203" t="s">
        <v>1430</v>
      </c>
      <c r="N708" s="203" t="s">
        <v>1544</v>
      </c>
    </row>
    <row r="709" s="160" customFormat="1" ht="21" customHeight="1" spans="1:14">
      <c r="A709" s="191"/>
      <c r="B709" s="435" t="s">
        <v>368</v>
      </c>
      <c r="C709" s="68" t="s">
        <v>369</v>
      </c>
      <c r="D709" s="40" t="s">
        <v>41</v>
      </c>
      <c r="E709" s="31">
        <v>587.6236</v>
      </c>
      <c r="F709" s="192">
        <v>17.22</v>
      </c>
      <c r="G709" s="194">
        <f t="shared" si="30"/>
        <v>10118.878392</v>
      </c>
      <c r="H709" s="203" t="s">
        <v>1095</v>
      </c>
      <c r="I709" s="203" t="s">
        <v>1428</v>
      </c>
      <c r="J709" s="191" t="s">
        <v>1542</v>
      </c>
      <c r="K709" s="203" t="s">
        <v>1562</v>
      </c>
      <c r="L709" s="236" t="s">
        <v>1284</v>
      </c>
      <c r="M709" s="203" t="s">
        <v>1430</v>
      </c>
      <c r="N709" s="203" t="s">
        <v>1544</v>
      </c>
    </row>
    <row r="710" s="160" customFormat="1" ht="21" customHeight="1" spans="1:14">
      <c r="A710" s="191"/>
      <c r="B710" s="435" t="s">
        <v>368</v>
      </c>
      <c r="C710" s="68" t="s">
        <v>369</v>
      </c>
      <c r="D710" s="40" t="s">
        <v>41</v>
      </c>
      <c r="E710" s="31">
        <v>587.6236</v>
      </c>
      <c r="F710" s="192">
        <v>44.28</v>
      </c>
      <c r="G710" s="194">
        <f t="shared" si="30"/>
        <v>26019.973008</v>
      </c>
      <c r="H710" s="203" t="s">
        <v>1095</v>
      </c>
      <c r="I710" s="203" t="s">
        <v>1428</v>
      </c>
      <c r="J710" s="191" t="s">
        <v>1542</v>
      </c>
      <c r="K710" s="203" t="s">
        <v>1563</v>
      </c>
      <c r="L710" s="236" t="s">
        <v>1279</v>
      </c>
      <c r="M710" s="203" t="s">
        <v>1430</v>
      </c>
      <c r="N710" s="203" t="s">
        <v>1544</v>
      </c>
    </row>
    <row r="711" s="160" customFormat="1" ht="21" customHeight="1" spans="1:14">
      <c r="A711" s="191"/>
      <c r="B711" s="435" t="s">
        <v>368</v>
      </c>
      <c r="C711" s="68" t="s">
        <v>369</v>
      </c>
      <c r="D711" s="40" t="s">
        <v>41</v>
      </c>
      <c r="E711" s="31">
        <v>587.6236</v>
      </c>
      <c r="F711" s="192">
        <v>6.68</v>
      </c>
      <c r="G711" s="194">
        <f t="shared" si="30"/>
        <v>3925.325648</v>
      </c>
      <c r="H711" s="203" t="s">
        <v>1095</v>
      </c>
      <c r="I711" s="203" t="s">
        <v>1428</v>
      </c>
      <c r="J711" s="191" t="s">
        <v>1542</v>
      </c>
      <c r="K711" s="203" t="s">
        <v>1564</v>
      </c>
      <c r="L711" s="236" t="s">
        <v>1284</v>
      </c>
      <c r="M711" s="203" t="s">
        <v>1430</v>
      </c>
      <c r="N711" s="203" t="s">
        <v>1544</v>
      </c>
    </row>
    <row r="712" s="160" customFormat="1" ht="21" customHeight="1" spans="1:14">
      <c r="A712" s="191"/>
      <c r="B712" s="435" t="s">
        <v>368</v>
      </c>
      <c r="C712" s="68" t="s">
        <v>369</v>
      </c>
      <c r="D712" s="40" t="s">
        <v>41</v>
      </c>
      <c r="E712" s="31">
        <v>587.6236</v>
      </c>
      <c r="F712" s="192">
        <v>85.28</v>
      </c>
      <c r="G712" s="194">
        <f t="shared" si="30"/>
        <v>50112.540608</v>
      </c>
      <c r="H712" s="203" t="s">
        <v>1095</v>
      </c>
      <c r="I712" s="203" t="s">
        <v>1428</v>
      </c>
      <c r="J712" s="191" t="s">
        <v>1542</v>
      </c>
      <c r="K712" s="203" t="s">
        <v>1565</v>
      </c>
      <c r="L712" s="236" t="s">
        <v>1279</v>
      </c>
      <c r="M712" s="203" t="s">
        <v>1430</v>
      </c>
      <c r="N712" s="203" t="s">
        <v>1544</v>
      </c>
    </row>
    <row r="713" s="160" customFormat="1" ht="21" customHeight="1" spans="1:14">
      <c r="A713" s="191"/>
      <c r="B713" s="435" t="s">
        <v>368</v>
      </c>
      <c r="C713" s="68" t="s">
        <v>369</v>
      </c>
      <c r="D713" s="40" t="s">
        <v>41</v>
      </c>
      <c r="E713" s="31">
        <v>587.6236</v>
      </c>
      <c r="F713" s="202">
        <v>40.18</v>
      </c>
      <c r="G713" s="194">
        <f t="shared" si="30"/>
        <v>23610.716248</v>
      </c>
      <c r="H713" s="203" t="s">
        <v>1095</v>
      </c>
      <c r="I713" s="203" t="s">
        <v>1428</v>
      </c>
      <c r="J713" s="191" t="s">
        <v>1542</v>
      </c>
      <c r="K713" s="203" t="s">
        <v>1566</v>
      </c>
      <c r="L713" s="236" t="s">
        <v>1284</v>
      </c>
      <c r="M713" s="203" t="s">
        <v>1430</v>
      </c>
      <c r="N713" s="203" t="s">
        <v>1544</v>
      </c>
    </row>
    <row r="714" s="160" customFormat="1" ht="21" customHeight="1" spans="1:14">
      <c r="A714" s="191"/>
      <c r="B714" s="435" t="s">
        <v>368</v>
      </c>
      <c r="C714" s="68" t="s">
        <v>369</v>
      </c>
      <c r="D714" s="40" t="s">
        <v>41</v>
      </c>
      <c r="E714" s="31">
        <v>587.6236</v>
      </c>
      <c r="F714" s="192">
        <v>41</v>
      </c>
      <c r="G714" s="194">
        <f t="shared" si="30"/>
        <v>24092.5676</v>
      </c>
      <c r="H714" s="203" t="s">
        <v>1095</v>
      </c>
      <c r="I714" s="203" t="s">
        <v>1428</v>
      </c>
      <c r="J714" s="191" t="s">
        <v>1542</v>
      </c>
      <c r="K714" s="203" t="s">
        <v>1567</v>
      </c>
      <c r="L714" s="236" t="s">
        <v>1284</v>
      </c>
      <c r="M714" s="203" t="s">
        <v>1430</v>
      </c>
      <c r="N714" s="203" t="s">
        <v>1544</v>
      </c>
    </row>
    <row r="715" s="160" customFormat="1" ht="21" customHeight="1" spans="1:14">
      <c r="A715" s="191"/>
      <c r="B715" s="435" t="s">
        <v>368</v>
      </c>
      <c r="C715" s="68" t="s">
        <v>369</v>
      </c>
      <c r="D715" s="40" t="s">
        <v>41</v>
      </c>
      <c r="E715" s="31">
        <v>587.6236</v>
      </c>
      <c r="F715" s="202">
        <v>9.02</v>
      </c>
      <c r="G715" s="194">
        <f t="shared" si="30"/>
        <v>5300.364872</v>
      </c>
      <c r="H715" s="203" t="s">
        <v>1095</v>
      </c>
      <c r="I715" s="203" t="s">
        <v>1428</v>
      </c>
      <c r="J715" s="191" t="s">
        <v>1542</v>
      </c>
      <c r="K715" s="203" t="s">
        <v>1568</v>
      </c>
      <c r="L715" s="236" t="s">
        <v>1284</v>
      </c>
      <c r="M715" s="203" t="s">
        <v>1430</v>
      </c>
      <c r="N715" s="203" t="s">
        <v>1544</v>
      </c>
    </row>
    <row r="716" s="160" customFormat="1" ht="21" customHeight="1" spans="1:14">
      <c r="A716" s="191"/>
      <c r="B716" s="435" t="s">
        <v>368</v>
      </c>
      <c r="C716" s="68" t="s">
        <v>369</v>
      </c>
      <c r="D716" s="40" t="s">
        <v>41</v>
      </c>
      <c r="E716" s="31">
        <v>587.6236</v>
      </c>
      <c r="F716" s="202">
        <v>11.36</v>
      </c>
      <c r="G716" s="194">
        <f t="shared" si="30"/>
        <v>6675.404096</v>
      </c>
      <c r="H716" s="203" t="s">
        <v>1095</v>
      </c>
      <c r="I716" s="203" t="s">
        <v>1428</v>
      </c>
      <c r="J716" s="191" t="s">
        <v>1542</v>
      </c>
      <c r="K716" s="203" t="s">
        <v>1569</v>
      </c>
      <c r="L716" s="236" t="s">
        <v>1284</v>
      </c>
      <c r="M716" s="203" t="s">
        <v>1430</v>
      </c>
      <c r="N716" s="203" t="s">
        <v>1544</v>
      </c>
    </row>
    <row r="717" s="160" customFormat="1" ht="21" customHeight="1" spans="1:14">
      <c r="A717" s="191"/>
      <c r="B717" s="435" t="s">
        <v>368</v>
      </c>
      <c r="C717" s="68" t="s">
        <v>369</v>
      </c>
      <c r="D717" s="40" t="s">
        <v>41</v>
      </c>
      <c r="E717" s="31">
        <v>587.6236</v>
      </c>
      <c r="F717" s="202">
        <v>298.6</v>
      </c>
      <c r="G717" s="194">
        <f t="shared" si="30"/>
        <v>175464.40696</v>
      </c>
      <c r="H717" s="203" t="s">
        <v>1095</v>
      </c>
      <c r="I717" s="203" t="s">
        <v>1428</v>
      </c>
      <c r="J717" s="191" t="s">
        <v>1542</v>
      </c>
      <c r="K717" s="203" t="s">
        <v>1570</v>
      </c>
      <c r="L717" s="236" t="s">
        <v>1284</v>
      </c>
      <c r="M717" s="203" t="s">
        <v>1430</v>
      </c>
      <c r="N717" s="203" t="s">
        <v>1544</v>
      </c>
    </row>
    <row r="718" s="160" customFormat="1" ht="21" customHeight="1" spans="1:14">
      <c r="A718" s="191"/>
      <c r="B718" s="435" t="s">
        <v>368</v>
      </c>
      <c r="C718" s="68" t="s">
        <v>369</v>
      </c>
      <c r="D718" s="40" t="s">
        <v>41</v>
      </c>
      <c r="E718" s="31">
        <v>587.6236</v>
      </c>
      <c r="F718" s="202">
        <v>175.48</v>
      </c>
      <c r="G718" s="194">
        <f t="shared" si="30"/>
        <v>103116.189328</v>
      </c>
      <c r="H718" s="203" t="s">
        <v>1095</v>
      </c>
      <c r="I718" s="203" t="s">
        <v>1428</v>
      </c>
      <c r="J718" s="191" t="s">
        <v>1542</v>
      </c>
      <c r="K718" s="203" t="s">
        <v>1571</v>
      </c>
      <c r="L718" s="236" t="s">
        <v>1279</v>
      </c>
      <c r="M718" s="203" t="s">
        <v>1430</v>
      </c>
      <c r="N718" s="203" t="s">
        <v>1544</v>
      </c>
    </row>
    <row r="719" s="160" customFormat="1" ht="21" customHeight="1" spans="1:14">
      <c r="A719" s="191"/>
      <c r="B719" s="435" t="s">
        <v>368</v>
      </c>
      <c r="C719" s="68" t="s">
        <v>369</v>
      </c>
      <c r="D719" s="40" t="s">
        <v>41</v>
      </c>
      <c r="E719" s="31">
        <v>587.6236</v>
      </c>
      <c r="F719" s="202">
        <v>328</v>
      </c>
      <c r="G719" s="194">
        <f t="shared" si="30"/>
        <v>192740.5408</v>
      </c>
      <c r="H719" s="203" t="s">
        <v>1095</v>
      </c>
      <c r="I719" s="203" t="s">
        <v>1428</v>
      </c>
      <c r="J719" s="191" t="s">
        <v>1542</v>
      </c>
      <c r="K719" s="203" t="s">
        <v>1572</v>
      </c>
      <c r="L719" s="236" t="s">
        <v>1284</v>
      </c>
      <c r="M719" s="203" t="s">
        <v>1430</v>
      </c>
      <c r="N719" s="203" t="s">
        <v>1544</v>
      </c>
    </row>
    <row r="720" s="160" customFormat="1" ht="21" customHeight="1" spans="1:14">
      <c r="A720" s="191"/>
      <c r="B720" s="435" t="s">
        <v>368</v>
      </c>
      <c r="C720" s="68" t="s">
        <v>369</v>
      </c>
      <c r="D720" s="40" t="s">
        <v>41</v>
      </c>
      <c r="E720" s="31">
        <v>587.6236</v>
      </c>
      <c r="F720" s="202">
        <v>26.72</v>
      </c>
      <c r="G720" s="194">
        <f t="shared" si="30"/>
        <v>15701.302592</v>
      </c>
      <c r="H720" s="203" t="s">
        <v>1095</v>
      </c>
      <c r="I720" s="203" t="s">
        <v>1428</v>
      </c>
      <c r="J720" s="191" t="s">
        <v>1542</v>
      </c>
      <c r="K720" s="203" t="s">
        <v>1573</v>
      </c>
      <c r="L720" s="236" t="s">
        <v>1279</v>
      </c>
      <c r="M720" s="203" t="s">
        <v>1430</v>
      </c>
      <c r="N720" s="203" t="s">
        <v>1544</v>
      </c>
    </row>
    <row r="721" s="160" customFormat="1" ht="21" customHeight="1" spans="1:14">
      <c r="A721" s="191"/>
      <c r="B721" s="435" t="s">
        <v>368</v>
      </c>
      <c r="C721" s="68" t="s">
        <v>369</v>
      </c>
      <c r="D721" s="40" t="s">
        <v>41</v>
      </c>
      <c r="E721" s="31">
        <v>587.6236</v>
      </c>
      <c r="F721" s="202">
        <v>18.2</v>
      </c>
      <c r="G721" s="194">
        <f t="shared" si="30"/>
        <v>10694.74952</v>
      </c>
      <c r="H721" s="203" t="s">
        <v>1095</v>
      </c>
      <c r="I721" s="203" t="s">
        <v>1428</v>
      </c>
      <c r="J721" s="191" t="s">
        <v>1542</v>
      </c>
      <c r="K721" s="203" t="s">
        <v>1574</v>
      </c>
      <c r="L721" s="203" t="s">
        <v>1279</v>
      </c>
      <c r="M721" s="203" t="s">
        <v>1430</v>
      </c>
      <c r="N721" s="203" t="s">
        <v>1575</v>
      </c>
    </row>
    <row r="722" s="160" customFormat="1" ht="21" customHeight="1" spans="1:14">
      <c r="A722" s="191"/>
      <c r="B722" s="435" t="s">
        <v>368</v>
      </c>
      <c r="C722" s="68" t="s">
        <v>369</v>
      </c>
      <c r="D722" s="40" t="s">
        <v>41</v>
      </c>
      <c r="E722" s="31">
        <v>587.6236</v>
      </c>
      <c r="F722" s="202">
        <v>82</v>
      </c>
      <c r="G722" s="194">
        <f t="shared" si="30"/>
        <v>48185.1352</v>
      </c>
      <c r="H722" s="203" t="s">
        <v>1095</v>
      </c>
      <c r="I722" s="203" t="s">
        <v>1428</v>
      </c>
      <c r="J722" s="191" t="s">
        <v>1542</v>
      </c>
      <c r="K722" s="203" t="s">
        <v>1576</v>
      </c>
      <c r="L722" s="236" t="s">
        <v>1279</v>
      </c>
      <c r="M722" s="203" t="s">
        <v>1430</v>
      </c>
      <c r="N722" s="203" t="s">
        <v>1544</v>
      </c>
    </row>
    <row r="723" s="160" customFormat="1" ht="21" customHeight="1" spans="1:14">
      <c r="A723" s="191"/>
      <c r="B723" s="435" t="s">
        <v>368</v>
      </c>
      <c r="C723" s="68" t="s">
        <v>369</v>
      </c>
      <c r="D723" s="40" t="s">
        <v>41</v>
      </c>
      <c r="E723" s="31">
        <v>587.6236</v>
      </c>
      <c r="F723" s="202">
        <v>88.56</v>
      </c>
      <c r="G723" s="194">
        <f t="shared" si="30"/>
        <v>52039.946016</v>
      </c>
      <c r="H723" s="203" t="s">
        <v>1095</v>
      </c>
      <c r="I723" s="203" t="s">
        <v>1428</v>
      </c>
      <c r="J723" s="191" t="s">
        <v>1542</v>
      </c>
      <c r="K723" s="203" t="s">
        <v>1577</v>
      </c>
      <c r="L723" s="236" t="s">
        <v>1279</v>
      </c>
      <c r="M723" s="203" t="s">
        <v>1430</v>
      </c>
      <c r="N723" s="203" t="s">
        <v>1544</v>
      </c>
    </row>
    <row r="724" s="160" customFormat="1" ht="21" customHeight="1" spans="1:14">
      <c r="A724" s="191"/>
      <c r="B724" s="435" t="s">
        <v>368</v>
      </c>
      <c r="C724" s="68" t="s">
        <v>369</v>
      </c>
      <c r="D724" s="40" t="s">
        <v>41</v>
      </c>
      <c r="E724" s="31">
        <v>587.6236</v>
      </c>
      <c r="F724" s="202">
        <v>32.8</v>
      </c>
      <c r="G724" s="194">
        <f t="shared" si="30"/>
        <v>19274.05408</v>
      </c>
      <c r="H724" s="203" t="s">
        <v>1095</v>
      </c>
      <c r="I724" s="203" t="s">
        <v>1428</v>
      </c>
      <c r="J724" s="191" t="s">
        <v>1542</v>
      </c>
      <c r="K724" s="203" t="s">
        <v>1578</v>
      </c>
      <c r="L724" s="236" t="s">
        <v>1279</v>
      </c>
      <c r="M724" s="203" t="s">
        <v>1430</v>
      </c>
      <c r="N724" s="203" t="s">
        <v>1544</v>
      </c>
    </row>
    <row r="725" s="160" customFormat="1" ht="21" customHeight="1" spans="1:14">
      <c r="A725" s="191"/>
      <c r="B725" s="435" t="s">
        <v>368</v>
      </c>
      <c r="C725" s="68" t="s">
        <v>369</v>
      </c>
      <c r="D725" s="40" t="s">
        <v>41</v>
      </c>
      <c r="E725" s="31">
        <v>587.6236</v>
      </c>
      <c r="F725" s="202">
        <v>94.3</v>
      </c>
      <c r="G725" s="194">
        <f t="shared" si="30"/>
        <v>55412.90548</v>
      </c>
      <c r="H725" s="203" t="s">
        <v>1095</v>
      </c>
      <c r="I725" s="203" t="s">
        <v>1428</v>
      </c>
      <c r="J725" s="191" t="s">
        <v>1542</v>
      </c>
      <c r="K725" s="203" t="s">
        <v>1579</v>
      </c>
      <c r="L725" s="236" t="s">
        <v>1284</v>
      </c>
      <c r="M725" s="203" t="s">
        <v>1430</v>
      </c>
      <c r="N725" s="203" t="s">
        <v>1544</v>
      </c>
    </row>
    <row r="726" s="160" customFormat="1" ht="21" customHeight="1" spans="1:14">
      <c r="A726" s="191"/>
      <c r="B726" s="435" t="s">
        <v>368</v>
      </c>
      <c r="C726" s="68" t="s">
        <v>369</v>
      </c>
      <c r="D726" s="40" t="s">
        <v>41</v>
      </c>
      <c r="E726" s="31">
        <v>587.6236</v>
      </c>
      <c r="F726" s="202">
        <v>57.4</v>
      </c>
      <c r="G726" s="194">
        <f t="shared" si="30"/>
        <v>33729.59464</v>
      </c>
      <c r="H726" s="203" t="s">
        <v>1095</v>
      </c>
      <c r="I726" s="203" t="s">
        <v>1428</v>
      </c>
      <c r="J726" s="191" t="s">
        <v>1542</v>
      </c>
      <c r="K726" s="203" t="s">
        <v>1580</v>
      </c>
      <c r="L726" s="236" t="s">
        <v>1279</v>
      </c>
      <c r="M726" s="203" t="s">
        <v>1430</v>
      </c>
      <c r="N726" s="203" t="s">
        <v>1544</v>
      </c>
    </row>
    <row r="727" s="160" customFormat="1" ht="21" customHeight="1" spans="1:14">
      <c r="A727" s="191"/>
      <c r="B727" s="435" t="s">
        <v>368</v>
      </c>
      <c r="C727" s="68" t="s">
        <v>369</v>
      </c>
      <c r="D727" s="40" t="s">
        <v>41</v>
      </c>
      <c r="E727" s="31">
        <v>587.6236</v>
      </c>
      <c r="F727" s="202">
        <v>14.76</v>
      </c>
      <c r="G727" s="194">
        <f t="shared" si="30"/>
        <v>8673.324336</v>
      </c>
      <c r="H727" s="203" t="s">
        <v>1095</v>
      </c>
      <c r="I727" s="203" t="s">
        <v>1428</v>
      </c>
      <c r="J727" s="191" t="s">
        <v>1542</v>
      </c>
      <c r="K727" s="203" t="s">
        <v>1581</v>
      </c>
      <c r="L727" s="203" t="s">
        <v>1284</v>
      </c>
      <c r="M727" s="203" t="s">
        <v>1430</v>
      </c>
      <c r="N727" s="203" t="s">
        <v>1575</v>
      </c>
    </row>
    <row r="728" s="160" customFormat="1" ht="21" customHeight="1" spans="1:14">
      <c r="A728" s="191"/>
      <c r="B728" s="435" t="s">
        <v>368</v>
      </c>
      <c r="C728" s="68" t="s">
        <v>369</v>
      </c>
      <c r="D728" s="40" t="s">
        <v>41</v>
      </c>
      <c r="E728" s="31">
        <v>587.6236</v>
      </c>
      <c r="F728" s="202">
        <v>107.42</v>
      </c>
      <c r="G728" s="194">
        <f t="shared" si="30"/>
        <v>63122.527112</v>
      </c>
      <c r="H728" s="203" t="s">
        <v>1095</v>
      </c>
      <c r="I728" s="203" t="s">
        <v>1428</v>
      </c>
      <c r="J728" s="191" t="s">
        <v>1542</v>
      </c>
      <c r="K728" s="203" t="s">
        <v>1582</v>
      </c>
      <c r="L728" s="236" t="s">
        <v>1284</v>
      </c>
      <c r="M728" s="203" t="s">
        <v>1430</v>
      </c>
      <c r="N728" s="203" t="s">
        <v>1544</v>
      </c>
    </row>
    <row r="729" s="160" customFormat="1" ht="21" customHeight="1" spans="1:14">
      <c r="A729" s="191"/>
      <c r="B729" s="435" t="s">
        <v>368</v>
      </c>
      <c r="C729" s="68" t="s">
        <v>369</v>
      </c>
      <c r="D729" s="40" t="s">
        <v>41</v>
      </c>
      <c r="E729" s="31">
        <v>587.6236</v>
      </c>
      <c r="F729" s="202">
        <v>69.7</v>
      </c>
      <c r="G729" s="194">
        <f t="shared" si="30"/>
        <v>40957.36492</v>
      </c>
      <c r="H729" s="203" t="s">
        <v>1095</v>
      </c>
      <c r="I729" s="203" t="s">
        <v>1428</v>
      </c>
      <c r="J729" s="191" t="s">
        <v>1542</v>
      </c>
      <c r="K729" s="203" t="s">
        <v>1583</v>
      </c>
      <c r="L729" s="236" t="s">
        <v>1279</v>
      </c>
      <c r="M729" s="203" t="s">
        <v>1430</v>
      </c>
      <c r="N729" s="203" t="s">
        <v>1544</v>
      </c>
    </row>
    <row r="730" s="160" customFormat="1" ht="21" customHeight="1" spans="1:14">
      <c r="A730" s="191"/>
      <c r="B730" s="435" t="s">
        <v>368</v>
      </c>
      <c r="C730" s="68" t="s">
        <v>369</v>
      </c>
      <c r="D730" s="40" t="s">
        <v>41</v>
      </c>
      <c r="E730" s="31">
        <v>587.6236</v>
      </c>
      <c r="F730" s="202">
        <v>19.68</v>
      </c>
      <c r="G730" s="194">
        <f t="shared" si="30"/>
        <v>11564.432448</v>
      </c>
      <c r="H730" s="203" t="s">
        <v>1095</v>
      </c>
      <c r="I730" s="203" t="s">
        <v>1428</v>
      </c>
      <c r="J730" s="191" t="s">
        <v>1542</v>
      </c>
      <c r="K730" s="203" t="s">
        <v>1584</v>
      </c>
      <c r="L730" s="236" t="s">
        <v>1284</v>
      </c>
      <c r="M730" s="203" t="s">
        <v>1430</v>
      </c>
      <c r="N730" s="203" t="s">
        <v>1544</v>
      </c>
    </row>
    <row r="731" s="160" customFormat="1" ht="21" customHeight="1" spans="1:14">
      <c r="A731" s="191"/>
      <c r="B731" s="435" t="s">
        <v>368</v>
      </c>
      <c r="C731" s="68" t="s">
        <v>369</v>
      </c>
      <c r="D731" s="40" t="s">
        <v>41</v>
      </c>
      <c r="E731" s="31">
        <v>587.6236</v>
      </c>
      <c r="F731" s="202">
        <v>7.38</v>
      </c>
      <c r="G731" s="194">
        <f t="shared" si="30"/>
        <v>4336.662168</v>
      </c>
      <c r="H731" s="203" t="s">
        <v>1095</v>
      </c>
      <c r="I731" s="203" t="s">
        <v>1428</v>
      </c>
      <c r="J731" s="191" t="s">
        <v>1542</v>
      </c>
      <c r="K731" s="203" t="s">
        <v>1585</v>
      </c>
      <c r="L731" s="203" t="s">
        <v>1284</v>
      </c>
      <c r="M731" s="203" t="s">
        <v>1430</v>
      </c>
      <c r="N731" s="203" t="s">
        <v>1575</v>
      </c>
    </row>
    <row r="732" s="160" customFormat="1" ht="21" customHeight="1" spans="1:14">
      <c r="A732" s="191"/>
      <c r="B732" s="435" t="s">
        <v>368</v>
      </c>
      <c r="C732" s="68" t="s">
        <v>369</v>
      </c>
      <c r="D732" s="40" t="s">
        <v>41</v>
      </c>
      <c r="E732" s="31">
        <v>587.6236</v>
      </c>
      <c r="F732" s="202">
        <v>47.56</v>
      </c>
      <c r="G732" s="194">
        <f t="shared" si="30"/>
        <v>27947.378416</v>
      </c>
      <c r="H732" s="203" t="s">
        <v>1095</v>
      </c>
      <c r="I732" s="203" t="s">
        <v>1428</v>
      </c>
      <c r="J732" s="191" t="s">
        <v>1542</v>
      </c>
      <c r="K732" s="203" t="s">
        <v>1586</v>
      </c>
      <c r="L732" s="236" t="s">
        <v>1284</v>
      </c>
      <c r="M732" s="203" t="s">
        <v>1430</v>
      </c>
      <c r="N732" s="203" t="s">
        <v>1544</v>
      </c>
    </row>
    <row r="733" s="160" customFormat="1" ht="21" customHeight="1" spans="1:14">
      <c r="A733" s="191"/>
      <c r="B733" s="435" t="s">
        <v>368</v>
      </c>
      <c r="C733" s="68" t="s">
        <v>369</v>
      </c>
      <c r="D733" s="40" t="s">
        <v>41</v>
      </c>
      <c r="E733" s="31">
        <v>587.6236</v>
      </c>
      <c r="F733" s="202">
        <v>10.66</v>
      </c>
      <c r="G733" s="194">
        <f t="shared" si="30"/>
        <v>6264.067576</v>
      </c>
      <c r="H733" s="203" t="s">
        <v>1095</v>
      </c>
      <c r="I733" s="203" t="s">
        <v>1428</v>
      </c>
      <c r="J733" s="191" t="s">
        <v>1542</v>
      </c>
      <c r="K733" s="203" t="s">
        <v>1587</v>
      </c>
      <c r="L733" s="203" t="s">
        <v>1284</v>
      </c>
      <c r="M733" s="203" t="s">
        <v>1430</v>
      </c>
      <c r="N733" s="203" t="s">
        <v>1575</v>
      </c>
    </row>
    <row r="734" s="160" customFormat="1" ht="21" customHeight="1" spans="1:14">
      <c r="A734" s="191"/>
      <c r="B734" s="435" t="s">
        <v>368</v>
      </c>
      <c r="C734" s="68" t="s">
        <v>369</v>
      </c>
      <c r="D734" s="40" t="s">
        <v>41</v>
      </c>
      <c r="E734" s="31">
        <v>587.6236</v>
      </c>
      <c r="F734" s="202">
        <v>88.56</v>
      </c>
      <c r="G734" s="194">
        <f t="shared" si="30"/>
        <v>52039.946016</v>
      </c>
      <c r="H734" s="203" t="s">
        <v>1095</v>
      </c>
      <c r="I734" s="203" t="s">
        <v>1428</v>
      </c>
      <c r="J734" s="191" t="s">
        <v>1542</v>
      </c>
      <c r="K734" s="203" t="s">
        <v>1588</v>
      </c>
      <c r="L734" s="236" t="s">
        <v>1284</v>
      </c>
      <c r="M734" s="203" t="s">
        <v>1430</v>
      </c>
      <c r="N734" s="203" t="s">
        <v>1544</v>
      </c>
    </row>
    <row r="735" s="160" customFormat="1" ht="21" customHeight="1" spans="1:14">
      <c r="A735" s="191"/>
      <c r="B735" s="435" t="s">
        <v>368</v>
      </c>
      <c r="C735" s="68" t="s">
        <v>369</v>
      </c>
      <c r="D735" s="40" t="s">
        <v>41</v>
      </c>
      <c r="E735" s="31">
        <v>587.6236</v>
      </c>
      <c r="F735" s="202">
        <v>19.68</v>
      </c>
      <c r="G735" s="194">
        <f t="shared" si="30"/>
        <v>11564.432448</v>
      </c>
      <c r="H735" s="203" t="s">
        <v>1095</v>
      </c>
      <c r="I735" s="203" t="s">
        <v>1428</v>
      </c>
      <c r="J735" s="191" t="s">
        <v>1542</v>
      </c>
      <c r="K735" s="203" t="s">
        <v>1589</v>
      </c>
      <c r="L735" s="203" t="s">
        <v>1284</v>
      </c>
      <c r="M735" s="203" t="s">
        <v>1430</v>
      </c>
      <c r="N735" s="203" t="s">
        <v>1575</v>
      </c>
    </row>
    <row r="736" s="160" customFormat="1" ht="21" customHeight="1" spans="1:14">
      <c r="A736" s="191"/>
      <c r="B736" s="435" t="s">
        <v>368</v>
      </c>
      <c r="C736" s="68" t="s">
        <v>369</v>
      </c>
      <c r="D736" s="40" t="s">
        <v>41</v>
      </c>
      <c r="E736" s="31">
        <v>587.6236</v>
      </c>
      <c r="F736" s="202">
        <v>46.74</v>
      </c>
      <c r="G736" s="194">
        <f t="shared" si="30"/>
        <v>27465.527064</v>
      </c>
      <c r="H736" s="203" t="s">
        <v>1095</v>
      </c>
      <c r="I736" s="203" t="s">
        <v>1428</v>
      </c>
      <c r="J736" s="191" t="s">
        <v>1542</v>
      </c>
      <c r="K736" s="203" t="s">
        <v>1590</v>
      </c>
      <c r="L736" s="236" t="s">
        <v>1284</v>
      </c>
      <c r="M736" s="203" t="s">
        <v>1430</v>
      </c>
      <c r="N736" s="203" t="s">
        <v>1544</v>
      </c>
    </row>
    <row r="737" s="160" customFormat="1" ht="21" customHeight="1" spans="1:14">
      <c r="A737" s="191"/>
      <c r="B737" s="435" t="s">
        <v>368</v>
      </c>
      <c r="C737" s="68" t="s">
        <v>369</v>
      </c>
      <c r="D737" s="40" t="s">
        <v>41</v>
      </c>
      <c r="E737" s="31">
        <v>587.6236</v>
      </c>
      <c r="F737" s="202">
        <v>72.98</v>
      </c>
      <c r="G737" s="194">
        <f t="shared" si="30"/>
        <v>42884.770328</v>
      </c>
      <c r="H737" s="203" t="s">
        <v>1095</v>
      </c>
      <c r="I737" s="203" t="s">
        <v>1428</v>
      </c>
      <c r="J737" s="191" t="s">
        <v>1542</v>
      </c>
      <c r="K737" s="203" t="s">
        <v>1591</v>
      </c>
      <c r="L737" s="236" t="s">
        <v>1279</v>
      </c>
      <c r="M737" s="203" t="s">
        <v>1430</v>
      </c>
      <c r="N737" s="203" t="s">
        <v>1544</v>
      </c>
    </row>
    <row r="738" s="160" customFormat="1" ht="21" customHeight="1" spans="1:14">
      <c r="A738" s="191"/>
      <c r="B738" s="435" t="s">
        <v>368</v>
      </c>
      <c r="C738" s="68" t="s">
        <v>369</v>
      </c>
      <c r="D738" s="40" t="s">
        <v>41</v>
      </c>
      <c r="E738" s="31">
        <v>587.6236</v>
      </c>
      <c r="F738" s="202">
        <v>8.68</v>
      </c>
      <c r="G738" s="194">
        <f t="shared" si="30"/>
        <v>5100.572848</v>
      </c>
      <c r="H738" s="203" t="s">
        <v>1095</v>
      </c>
      <c r="I738" s="203" t="s">
        <v>1428</v>
      </c>
      <c r="J738" s="191" t="s">
        <v>1542</v>
      </c>
      <c r="K738" s="203" t="s">
        <v>1592</v>
      </c>
      <c r="L738" s="236" t="s">
        <v>1284</v>
      </c>
      <c r="M738" s="203" t="s">
        <v>1430</v>
      </c>
      <c r="N738" s="203" t="s">
        <v>1544</v>
      </c>
    </row>
    <row r="739" s="160" customFormat="1" ht="21" customHeight="1" spans="1:14">
      <c r="A739" s="191"/>
      <c r="B739" s="435" t="s">
        <v>368</v>
      </c>
      <c r="C739" s="68" t="s">
        <v>369</v>
      </c>
      <c r="D739" s="40" t="s">
        <v>41</v>
      </c>
      <c r="E739" s="31">
        <v>587.6236</v>
      </c>
      <c r="F739" s="202">
        <v>68.88</v>
      </c>
      <c r="G739" s="194">
        <f t="shared" si="30"/>
        <v>40475.513568</v>
      </c>
      <c r="H739" s="203" t="s">
        <v>1095</v>
      </c>
      <c r="I739" s="203" t="s">
        <v>1428</v>
      </c>
      <c r="J739" s="191" t="s">
        <v>1542</v>
      </c>
      <c r="K739" s="203" t="s">
        <v>1593</v>
      </c>
      <c r="L739" s="236" t="s">
        <v>1284</v>
      </c>
      <c r="M739" s="203" t="s">
        <v>1430</v>
      </c>
      <c r="N739" s="203" t="s">
        <v>1544</v>
      </c>
    </row>
    <row r="740" s="160" customFormat="1" ht="21" customHeight="1" spans="1:14">
      <c r="A740" s="191"/>
      <c r="B740" s="435" t="s">
        <v>368</v>
      </c>
      <c r="C740" s="68" t="s">
        <v>369</v>
      </c>
      <c r="D740" s="40" t="s">
        <v>41</v>
      </c>
      <c r="E740" s="31">
        <v>587.6236</v>
      </c>
      <c r="F740" s="202">
        <v>49.2</v>
      </c>
      <c r="G740" s="194">
        <f t="shared" si="30"/>
        <v>28911.08112</v>
      </c>
      <c r="H740" s="203" t="s">
        <v>1095</v>
      </c>
      <c r="I740" s="203" t="s">
        <v>1428</v>
      </c>
      <c r="J740" s="191" t="s">
        <v>1542</v>
      </c>
      <c r="K740" s="203" t="s">
        <v>1594</v>
      </c>
      <c r="L740" s="236" t="s">
        <v>1279</v>
      </c>
      <c r="M740" s="203" t="s">
        <v>1430</v>
      </c>
      <c r="N740" s="203" t="s">
        <v>1544</v>
      </c>
    </row>
    <row r="741" s="160" customFormat="1" ht="21" customHeight="1" spans="1:14">
      <c r="A741" s="191"/>
      <c r="B741" s="435" t="s">
        <v>368</v>
      </c>
      <c r="C741" s="68" t="s">
        <v>369</v>
      </c>
      <c r="D741" s="40" t="s">
        <v>41</v>
      </c>
      <c r="E741" s="31">
        <v>587.6236</v>
      </c>
      <c r="F741" s="202">
        <v>34.74</v>
      </c>
      <c r="G741" s="194">
        <f t="shared" si="30"/>
        <v>20414.043864</v>
      </c>
      <c r="H741" s="203" t="s">
        <v>1095</v>
      </c>
      <c r="I741" s="203" t="s">
        <v>1428</v>
      </c>
      <c r="J741" s="191" t="s">
        <v>1542</v>
      </c>
      <c r="K741" s="203" t="s">
        <v>1595</v>
      </c>
      <c r="L741" s="236" t="s">
        <v>1284</v>
      </c>
      <c r="M741" s="203" t="s">
        <v>1430</v>
      </c>
      <c r="N741" s="203" t="s">
        <v>1544</v>
      </c>
    </row>
    <row r="742" s="160" customFormat="1" ht="21" customHeight="1" spans="1:14">
      <c r="A742" s="191"/>
      <c r="B742" s="435" t="s">
        <v>368</v>
      </c>
      <c r="C742" s="68" t="s">
        <v>369</v>
      </c>
      <c r="D742" s="40" t="s">
        <v>41</v>
      </c>
      <c r="E742" s="31">
        <v>587.6236</v>
      </c>
      <c r="F742" s="202">
        <v>13.94</v>
      </c>
      <c r="G742" s="194">
        <f t="shared" si="30"/>
        <v>8191.472984</v>
      </c>
      <c r="H742" s="203" t="s">
        <v>1095</v>
      </c>
      <c r="I742" s="203" t="s">
        <v>1428</v>
      </c>
      <c r="J742" s="191" t="s">
        <v>1542</v>
      </c>
      <c r="K742" s="203" t="s">
        <v>1596</v>
      </c>
      <c r="L742" s="203" t="s">
        <v>1284</v>
      </c>
      <c r="M742" s="203" t="s">
        <v>1430</v>
      </c>
      <c r="N742" s="203" t="s">
        <v>1548</v>
      </c>
    </row>
    <row r="743" s="160" customFormat="1" ht="21" customHeight="1" spans="1:14">
      <c r="A743" s="191"/>
      <c r="B743" s="435" t="s">
        <v>368</v>
      </c>
      <c r="C743" s="68" t="s">
        <v>369</v>
      </c>
      <c r="D743" s="40" t="s">
        <v>41</v>
      </c>
      <c r="E743" s="31">
        <v>587.6236</v>
      </c>
      <c r="F743" s="202">
        <v>20.5</v>
      </c>
      <c r="G743" s="194">
        <f t="shared" si="30"/>
        <v>12046.2838</v>
      </c>
      <c r="H743" s="203" t="s">
        <v>1095</v>
      </c>
      <c r="I743" s="203" t="s">
        <v>1428</v>
      </c>
      <c r="J743" s="191" t="s">
        <v>1542</v>
      </c>
      <c r="K743" s="203" t="s">
        <v>1597</v>
      </c>
      <c r="L743" s="236" t="s">
        <v>1279</v>
      </c>
      <c r="M743" s="203" t="s">
        <v>1430</v>
      </c>
      <c r="N743" s="203" t="s">
        <v>1544</v>
      </c>
    </row>
    <row r="744" s="160" customFormat="1" ht="21" customHeight="1" spans="1:14">
      <c r="A744" s="191"/>
      <c r="B744" s="435" t="s">
        <v>368</v>
      </c>
      <c r="C744" s="68" t="s">
        <v>369</v>
      </c>
      <c r="D744" s="40" t="s">
        <v>41</v>
      </c>
      <c r="E744" s="31">
        <v>587.6236</v>
      </c>
      <c r="F744" s="202">
        <v>13.36</v>
      </c>
      <c r="G744" s="194">
        <f t="shared" si="30"/>
        <v>7850.651296</v>
      </c>
      <c r="H744" s="203" t="s">
        <v>1095</v>
      </c>
      <c r="I744" s="203" t="s">
        <v>1428</v>
      </c>
      <c r="J744" s="191" t="s">
        <v>1542</v>
      </c>
      <c r="K744" s="203" t="s">
        <v>1598</v>
      </c>
      <c r="L744" s="236" t="s">
        <v>1279</v>
      </c>
      <c r="M744" s="203" t="s">
        <v>1430</v>
      </c>
      <c r="N744" s="203" t="s">
        <v>1544</v>
      </c>
    </row>
    <row r="745" s="160" customFormat="1" ht="21" customHeight="1" spans="1:14">
      <c r="A745" s="191"/>
      <c r="B745" s="435" t="s">
        <v>368</v>
      </c>
      <c r="C745" s="68" t="s">
        <v>369</v>
      </c>
      <c r="D745" s="40" t="s">
        <v>41</v>
      </c>
      <c r="E745" s="31">
        <v>587.6236</v>
      </c>
      <c r="F745" s="202">
        <v>26.72</v>
      </c>
      <c r="G745" s="194">
        <f t="shared" si="30"/>
        <v>15701.302592</v>
      </c>
      <c r="H745" s="203" t="s">
        <v>1095</v>
      </c>
      <c r="I745" s="203" t="s">
        <v>1428</v>
      </c>
      <c r="J745" s="191" t="s">
        <v>1542</v>
      </c>
      <c r="K745" s="203" t="s">
        <v>1599</v>
      </c>
      <c r="L745" s="236" t="s">
        <v>1284</v>
      </c>
      <c r="M745" s="203" t="s">
        <v>1430</v>
      </c>
      <c r="N745" s="203" t="s">
        <v>1544</v>
      </c>
    </row>
    <row r="746" s="160" customFormat="1" ht="21" customHeight="1" spans="1:14">
      <c r="A746" s="191"/>
      <c r="B746" s="435" t="s">
        <v>368</v>
      </c>
      <c r="C746" s="68" t="s">
        <v>369</v>
      </c>
      <c r="D746" s="40" t="s">
        <v>41</v>
      </c>
      <c r="E746" s="31">
        <v>587.6236</v>
      </c>
      <c r="F746" s="202">
        <v>13.36</v>
      </c>
      <c r="G746" s="194">
        <f t="shared" si="30"/>
        <v>7850.651296</v>
      </c>
      <c r="H746" s="203" t="s">
        <v>1095</v>
      </c>
      <c r="I746" s="203" t="s">
        <v>1428</v>
      </c>
      <c r="J746" s="191" t="s">
        <v>1542</v>
      </c>
      <c r="K746" s="203" t="s">
        <v>1600</v>
      </c>
      <c r="L746" s="236" t="s">
        <v>1284</v>
      </c>
      <c r="M746" s="203" t="s">
        <v>1430</v>
      </c>
      <c r="N746" s="203" t="s">
        <v>1544</v>
      </c>
    </row>
    <row r="747" s="160" customFormat="1" ht="21" customHeight="1" spans="1:14">
      <c r="A747" s="191"/>
      <c r="B747" s="435" t="s">
        <v>368</v>
      </c>
      <c r="C747" s="68" t="s">
        <v>369</v>
      </c>
      <c r="D747" s="40" t="s">
        <v>41</v>
      </c>
      <c r="E747" s="31">
        <v>587.6236</v>
      </c>
      <c r="F747" s="202">
        <v>8.02</v>
      </c>
      <c r="G747" s="194">
        <f t="shared" si="30"/>
        <v>4712.741272</v>
      </c>
      <c r="H747" s="203" t="s">
        <v>1095</v>
      </c>
      <c r="I747" s="203" t="s">
        <v>1428</v>
      </c>
      <c r="J747" s="191" t="s">
        <v>1542</v>
      </c>
      <c r="K747" s="203" t="s">
        <v>1601</v>
      </c>
      <c r="L747" s="236" t="s">
        <v>1279</v>
      </c>
      <c r="M747" s="203" t="s">
        <v>1430</v>
      </c>
      <c r="N747" s="203" t="s">
        <v>1544</v>
      </c>
    </row>
    <row r="748" s="160" customFormat="1" ht="21" customHeight="1" spans="1:14">
      <c r="A748" s="191"/>
      <c r="B748" s="435" t="s">
        <v>368</v>
      </c>
      <c r="C748" s="68" t="s">
        <v>369</v>
      </c>
      <c r="D748" s="40" t="s">
        <v>41</v>
      </c>
      <c r="E748" s="31">
        <v>587.6236</v>
      </c>
      <c r="F748" s="202">
        <v>10.02</v>
      </c>
      <c r="G748" s="194">
        <f t="shared" si="30"/>
        <v>5887.988472</v>
      </c>
      <c r="H748" s="203" t="s">
        <v>1095</v>
      </c>
      <c r="I748" s="203" t="s">
        <v>1428</v>
      </c>
      <c r="J748" s="191" t="s">
        <v>1542</v>
      </c>
      <c r="K748" s="203" t="s">
        <v>1602</v>
      </c>
      <c r="L748" s="236" t="s">
        <v>1279</v>
      </c>
      <c r="M748" s="203" t="s">
        <v>1430</v>
      </c>
      <c r="N748" s="203" t="s">
        <v>1544</v>
      </c>
    </row>
    <row r="749" s="160" customFormat="1" ht="21" customHeight="1" spans="1:14">
      <c r="A749" s="191"/>
      <c r="B749" s="435" t="s">
        <v>368</v>
      </c>
      <c r="C749" s="68" t="s">
        <v>369</v>
      </c>
      <c r="D749" s="40" t="s">
        <v>41</v>
      </c>
      <c r="E749" s="31">
        <v>587.6236</v>
      </c>
      <c r="F749" s="202">
        <v>34.07</v>
      </c>
      <c r="G749" s="194">
        <f t="shared" si="30"/>
        <v>20020.336052</v>
      </c>
      <c r="H749" s="203" t="s">
        <v>1095</v>
      </c>
      <c r="I749" s="203" t="s">
        <v>1428</v>
      </c>
      <c r="J749" s="191" t="s">
        <v>1542</v>
      </c>
      <c r="K749" s="203" t="s">
        <v>1603</v>
      </c>
      <c r="L749" s="236" t="s">
        <v>1284</v>
      </c>
      <c r="M749" s="203" t="s">
        <v>1430</v>
      </c>
      <c r="N749" s="203" t="s">
        <v>1544</v>
      </c>
    </row>
    <row r="750" s="160" customFormat="1" ht="21" customHeight="1" spans="1:14">
      <c r="A750" s="191"/>
      <c r="B750" s="435" t="s">
        <v>368</v>
      </c>
      <c r="C750" s="68" t="s">
        <v>369</v>
      </c>
      <c r="D750" s="40" t="s">
        <v>41</v>
      </c>
      <c r="E750" s="31">
        <v>587.6236</v>
      </c>
      <c r="F750" s="202">
        <v>22.14</v>
      </c>
      <c r="G750" s="194">
        <f t="shared" si="30"/>
        <v>13009.986504</v>
      </c>
      <c r="H750" s="203" t="s">
        <v>1095</v>
      </c>
      <c r="I750" s="203" t="s">
        <v>1428</v>
      </c>
      <c r="J750" s="191" t="s">
        <v>1542</v>
      </c>
      <c r="K750" s="203" t="s">
        <v>1604</v>
      </c>
      <c r="L750" s="236" t="s">
        <v>1284</v>
      </c>
      <c r="M750" s="203" t="s">
        <v>1430</v>
      </c>
      <c r="N750" s="203" t="s">
        <v>1544</v>
      </c>
    </row>
    <row r="751" s="160" customFormat="1" ht="21" customHeight="1" spans="1:14">
      <c r="A751" s="191"/>
      <c r="B751" s="435" t="s">
        <v>368</v>
      </c>
      <c r="C751" s="68" t="s">
        <v>369</v>
      </c>
      <c r="D751" s="40" t="s">
        <v>41</v>
      </c>
      <c r="E751" s="31">
        <v>587.6236</v>
      </c>
      <c r="F751" s="202">
        <v>20.5</v>
      </c>
      <c r="G751" s="194">
        <f t="shared" si="30"/>
        <v>12046.2838</v>
      </c>
      <c r="H751" s="203" t="s">
        <v>1095</v>
      </c>
      <c r="I751" s="203" t="s">
        <v>1428</v>
      </c>
      <c r="J751" s="191" t="s">
        <v>1542</v>
      </c>
      <c r="K751" s="203" t="s">
        <v>1605</v>
      </c>
      <c r="L751" s="203" t="s">
        <v>1284</v>
      </c>
      <c r="M751" s="203" t="s">
        <v>1430</v>
      </c>
      <c r="N751" s="203" t="s">
        <v>1548</v>
      </c>
    </row>
    <row r="752" s="160" customFormat="1" ht="21" customHeight="1" spans="1:14">
      <c r="A752" s="191"/>
      <c r="B752" s="435" t="s">
        <v>368</v>
      </c>
      <c r="C752" s="68" t="s">
        <v>369</v>
      </c>
      <c r="D752" s="40" t="s">
        <v>41</v>
      </c>
      <c r="E752" s="31">
        <v>587.6236</v>
      </c>
      <c r="F752" s="202">
        <v>128.74</v>
      </c>
      <c r="G752" s="194">
        <f t="shared" si="30"/>
        <v>75650.662264</v>
      </c>
      <c r="H752" s="203" t="s">
        <v>1095</v>
      </c>
      <c r="I752" s="203" t="s">
        <v>1428</v>
      </c>
      <c r="J752" s="191" t="s">
        <v>1542</v>
      </c>
      <c r="K752" s="203" t="s">
        <v>1606</v>
      </c>
      <c r="L752" s="236" t="s">
        <v>1284</v>
      </c>
      <c r="M752" s="203" t="s">
        <v>1430</v>
      </c>
      <c r="N752" s="203" t="s">
        <v>1544</v>
      </c>
    </row>
    <row r="753" s="160" customFormat="1" ht="21" customHeight="1" spans="1:14">
      <c r="A753" s="191"/>
      <c r="B753" s="435" t="s">
        <v>368</v>
      </c>
      <c r="C753" s="68" t="s">
        <v>369</v>
      </c>
      <c r="D753" s="40" t="s">
        <v>41</v>
      </c>
      <c r="E753" s="31">
        <v>587.6236</v>
      </c>
      <c r="F753" s="202">
        <v>24.6</v>
      </c>
      <c r="G753" s="194">
        <f t="shared" si="30"/>
        <v>14455.54056</v>
      </c>
      <c r="H753" s="203" t="s">
        <v>1095</v>
      </c>
      <c r="I753" s="203" t="s">
        <v>1428</v>
      </c>
      <c r="J753" s="191" t="s">
        <v>1542</v>
      </c>
      <c r="K753" s="203" t="s">
        <v>1607</v>
      </c>
      <c r="L753" s="236" t="s">
        <v>1279</v>
      </c>
      <c r="M753" s="203" t="s">
        <v>1430</v>
      </c>
      <c r="N753" s="203" t="s">
        <v>1544</v>
      </c>
    </row>
    <row r="754" s="160" customFormat="1" ht="21" customHeight="1" spans="1:14">
      <c r="A754" s="191"/>
      <c r="B754" s="435" t="s">
        <v>368</v>
      </c>
      <c r="C754" s="68" t="s">
        <v>369</v>
      </c>
      <c r="D754" s="40" t="s">
        <v>41</v>
      </c>
      <c r="E754" s="31">
        <v>587.6236</v>
      </c>
      <c r="F754" s="202">
        <v>31.98</v>
      </c>
      <c r="G754" s="194">
        <f t="shared" ref="G754:G777" si="31">F754*E754</f>
        <v>18792.202728</v>
      </c>
      <c r="H754" s="203" t="s">
        <v>1095</v>
      </c>
      <c r="I754" s="203" t="s">
        <v>1428</v>
      </c>
      <c r="J754" s="191" t="s">
        <v>1542</v>
      </c>
      <c r="K754" s="203" t="s">
        <v>1608</v>
      </c>
      <c r="L754" s="203" t="s">
        <v>1284</v>
      </c>
      <c r="M754" s="203" t="s">
        <v>1430</v>
      </c>
      <c r="N754" s="203" t="s">
        <v>1575</v>
      </c>
    </row>
    <row r="755" s="160" customFormat="1" ht="21" customHeight="1" spans="1:14">
      <c r="A755" s="191"/>
      <c r="B755" s="435" t="s">
        <v>368</v>
      </c>
      <c r="C755" s="68" t="s">
        <v>369</v>
      </c>
      <c r="D755" s="40" t="s">
        <v>41</v>
      </c>
      <c r="E755" s="31">
        <v>587.6236</v>
      </c>
      <c r="F755" s="202">
        <v>9.84</v>
      </c>
      <c r="G755" s="194">
        <f t="shared" si="31"/>
        <v>5782.216224</v>
      </c>
      <c r="H755" s="203" t="s">
        <v>1095</v>
      </c>
      <c r="I755" s="203" t="s">
        <v>1428</v>
      </c>
      <c r="J755" s="191" t="s">
        <v>1542</v>
      </c>
      <c r="K755" s="203" t="s">
        <v>1609</v>
      </c>
      <c r="L755" s="236" t="s">
        <v>1279</v>
      </c>
      <c r="M755" s="203" t="s">
        <v>1430</v>
      </c>
      <c r="N755" s="203" t="s">
        <v>1544</v>
      </c>
    </row>
    <row r="756" s="160" customFormat="1" ht="21" customHeight="1" spans="1:14">
      <c r="A756" s="191"/>
      <c r="B756" s="435" t="s">
        <v>368</v>
      </c>
      <c r="C756" s="68" t="s">
        <v>369</v>
      </c>
      <c r="D756" s="40" t="s">
        <v>41</v>
      </c>
      <c r="E756" s="31">
        <v>587.6236</v>
      </c>
      <c r="F756" s="202">
        <v>22.14</v>
      </c>
      <c r="G756" s="194">
        <f t="shared" si="31"/>
        <v>13009.986504</v>
      </c>
      <c r="H756" s="203" t="s">
        <v>1095</v>
      </c>
      <c r="I756" s="203" t="s">
        <v>1428</v>
      </c>
      <c r="J756" s="191" t="s">
        <v>1542</v>
      </c>
      <c r="K756" s="203" t="s">
        <v>1610</v>
      </c>
      <c r="L756" s="236" t="s">
        <v>1279</v>
      </c>
      <c r="M756" s="203" t="s">
        <v>1430</v>
      </c>
      <c r="N756" s="203" t="s">
        <v>1544</v>
      </c>
    </row>
    <row r="757" s="160" customFormat="1" ht="21" customHeight="1" spans="1:14">
      <c r="A757" s="191"/>
      <c r="B757" s="435" t="s">
        <v>368</v>
      </c>
      <c r="C757" s="68" t="s">
        <v>369</v>
      </c>
      <c r="D757" s="40" t="s">
        <v>41</v>
      </c>
      <c r="E757" s="31">
        <v>587.6236</v>
      </c>
      <c r="F757" s="202">
        <v>41</v>
      </c>
      <c r="G757" s="194">
        <f t="shared" si="31"/>
        <v>24092.5676</v>
      </c>
      <c r="H757" s="203" t="s">
        <v>1095</v>
      </c>
      <c r="I757" s="203" t="s">
        <v>1428</v>
      </c>
      <c r="J757" s="191" t="s">
        <v>1542</v>
      </c>
      <c r="K757" s="203" t="s">
        <v>1611</v>
      </c>
      <c r="L757" s="236" t="s">
        <v>1284</v>
      </c>
      <c r="M757" s="203" t="s">
        <v>1430</v>
      </c>
      <c r="N757" s="203" t="s">
        <v>1544</v>
      </c>
    </row>
    <row r="758" s="160" customFormat="1" ht="21" customHeight="1" spans="1:14">
      <c r="A758" s="191"/>
      <c r="B758" s="435" t="s">
        <v>368</v>
      </c>
      <c r="C758" s="68" t="s">
        <v>369</v>
      </c>
      <c r="D758" s="40" t="s">
        <v>41</v>
      </c>
      <c r="E758" s="31">
        <v>587.6236</v>
      </c>
      <c r="F758" s="202">
        <v>8.65</v>
      </c>
      <c r="G758" s="194">
        <f t="shared" si="31"/>
        <v>5082.94414</v>
      </c>
      <c r="H758" s="203" t="s">
        <v>1095</v>
      </c>
      <c r="I758" s="203" t="s">
        <v>1428</v>
      </c>
      <c r="J758" s="191" t="s">
        <v>1542</v>
      </c>
      <c r="K758" s="203" t="s">
        <v>1612</v>
      </c>
      <c r="L758" s="236" t="s">
        <v>1279</v>
      </c>
      <c r="M758" s="203" t="s">
        <v>1430</v>
      </c>
      <c r="N758" s="203" t="s">
        <v>1544</v>
      </c>
    </row>
    <row r="759" s="160" customFormat="1" ht="21" customHeight="1" spans="1:14">
      <c r="A759" s="191"/>
      <c r="B759" s="435" t="s">
        <v>368</v>
      </c>
      <c r="C759" s="68" t="s">
        <v>369</v>
      </c>
      <c r="D759" s="40" t="s">
        <v>41</v>
      </c>
      <c r="E759" s="31">
        <v>587.6236</v>
      </c>
      <c r="F759" s="202">
        <v>54.12</v>
      </c>
      <c r="G759" s="194">
        <f t="shared" si="31"/>
        <v>31802.189232</v>
      </c>
      <c r="H759" s="203" t="s">
        <v>1095</v>
      </c>
      <c r="I759" s="203" t="s">
        <v>1428</v>
      </c>
      <c r="J759" s="191" t="s">
        <v>1542</v>
      </c>
      <c r="K759" s="203" t="s">
        <v>1613</v>
      </c>
      <c r="L759" s="203" t="s">
        <v>1284</v>
      </c>
      <c r="M759" s="203" t="s">
        <v>1430</v>
      </c>
      <c r="N759" s="203" t="s">
        <v>1575</v>
      </c>
    </row>
    <row r="760" s="160" customFormat="1" ht="21" customHeight="1" spans="1:14">
      <c r="A760" s="191"/>
      <c r="B760" s="435" t="s">
        <v>368</v>
      </c>
      <c r="C760" s="68" t="s">
        <v>369</v>
      </c>
      <c r="D760" s="40" t="s">
        <v>41</v>
      </c>
      <c r="E760" s="31">
        <v>587.6236</v>
      </c>
      <c r="F760" s="202">
        <v>141.86</v>
      </c>
      <c r="G760" s="194">
        <f t="shared" si="31"/>
        <v>83360.283896</v>
      </c>
      <c r="H760" s="203" t="s">
        <v>1095</v>
      </c>
      <c r="I760" s="203" t="s">
        <v>1428</v>
      </c>
      <c r="J760" s="191" t="s">
        <v>1542</v>
      </c>
      <c r="K760" s="203" t="s">
        <v>1614</v>
      </c>
      <c r="L760" s="203" t="s">
        <v>1284</v>
      </c>
      <c r="M760" s="203" t="s">
        <v>1430</v>
      </c>
      <c r="N760" s="203" t="s">
        <v>1548</v>
      </c>
    </row>
    <row r="761" s="160" customFormat="1" ht="21" customHeight="1" spans="1:14">
      <c r="A761" s="191"/>
      <c r="B761" s="435" t="s">
        <v>368</v>
      </c>
      <c r="C761" s="68" t="s">
        <v>369</v>
      </c>
      <c r="D761" s="40" t="s">
        <v>41</v>
      </c>
      <c r="E761" s="31">
        <v>587.6236</v>
      </c>
      <c r="F761" s="202">
        <v>6.83</v>
      </c>
      <c r="G761" s="194">
        <f t="shared" si="31"/>
        <v>4013.469188</v>
      </c>
      <c r="H761" s="203" t="s">
        <v>1095</v>
      </c>
      <c r="I761" s="203" t="s">
        <v>1428</v>
      </c>
      <c r="J761" s="191" t="s">
        <v>1542</v>
      </c>
      <c r="K761" s="203" t="s">
        <v>1615</v>
      </c>
      <c r="L761" s="203" t="s">
        <v>1279</v>
      </c>
      <c r="M761" s="203" t="s">
        <v>1430</v>
      </c>
      <c r="N761" s="203" t="s">
        <v>1575</v>
      </c>
    </row>
    <row r="762" s="160" customFormat="1" ht="21" customHeight="1" spans="1:14">
      <c r="A762" s="191"/>
      <c r="B762" s="435" t="s">
        <v>368</v>
      </c>
      <c r="C762" s="68" t="s">
        <v>369</v>
      </c>
      <c r="D762" s="40" t="s">
        <v>41</v>
      </c>
      <c r="E762" s="31">
        <v>587.6236</v>
      </c>
      <c r="F762" s="202">
        <v>16.7</v>
      </c>
      <c r="G762" s="194">
        <f t="shared" si="31"/>
        <v>9813.31412</v>
      </c>
      <c r="H762" s="203" t="s">
        <v>1095</v>
      </c>
      <c r="I762" s="203" t="s">
        <v>1428</v>
      </c>
      <c r="J762" s="191" t="s">
        <v>1542</v>
      </c>
      <c r="K762" s="203" t="s">
        <v>1616</v>
      </c>
      <c r="L762" s="236" t="s">
        <v>1279</v>
      </c>
      <c r="M762" s="203" t="s">
        <v>1430</v>
      </c>
      <c r="N762" s="203" t="s">
        <v>1544</v>
      </c>
    </row>
    <row r="763" s="160" customFormat="1" ht="21" customHeight="1" spans="1:14">
      <c r="A763" s="191"/>
      <c r="B763" s="435" t="s">
        <v>368</v>
      </c>
      <c r="C763" s="68" t="s">
        <v>369</v>
      </c>
      <c r="D763" s="40" t="s">
        <v>41</v>
      </c>
      <c r="E763" s="31">
        <v>587.6236</v>
      </c>
      <c r="F763" s="202">
        <v>207.46</v>
      </c>
      <c r="G763" s="194">
        <f t="shared" si="31"/>
        <v>121908.392056</v>
      </c>
      <c r="H763" s="203" t="s">
        <v>1095</v>
      </c>
      <c r="I763" s="203" t="s">
        <v>1428</v>
      </c>
      <c r="J763" s="191" t="s">
        <v>1542</v>
      </c>
      <c r="K763" s="203" t="s">
        <v>1617</v>
      </c>
      <c r="L763" s="236" t="s">
        <v>1279</v>
      </c>
      <c r="M763" s="203" t="s">
        <v>1430</v>
      </c>
      <c r="N763" s="203" t="s">
        <v>1544</v>
      </c>
    </row>
    <row r="764" s="160" customFormat="1" ht="21" customHeight="1" spans="1:14">
      <c r="A764" s="191"/>
      <c r="B764" s="435" t="s">
        <v>368</v>
      </c>
      <c r="C764" s="68" t="s">
        <v>369</v>
      </c>
      <c r="D764" s="40" t="s">
        <v>41</v>
      </c>
      <c r="E764" s="31">
        <v>587.6236</v>
      </c>
      <c r="F764" s="202">
        <v>18.7</v>
      </c>
      <c r="G764" s="194">
        <f t="shared" si="31"/>
        <v>10988.56132</v>
      </c>
      <c r="H764" s="203" t="s">
        <v>1095</v>
      </c>
      <c r="I764" s="203" t="s">
        <v>1428</v>
      </c>
      <c r="J764" s="191" t="s">
        <v>1542</v>
      </c>
      <c r="K764" s="203" t="s">
        <v>1618</v>
      </c>
      <c r="L764" s="236" t="s">
        <v>1284</v>
      </c>
      <c r="M764" s="203" t="s">
        <v>1430</v>
      </c>
      <c r="N764" s="203" t="s">
        <v>1544</v>
      </c>
    </row>
    <row r="765" s="160" customFormat="1" ht="21" customHeight="1" spans="1:14">
      <c r="A765" s="191"/>
      <c r="B765" s="435" t="s">
        <v>368</v>
      </c>
      <c r="C765" s="68" t="s">
        <v>369</v>
      </c>
      <c r="D765" s="40" t="s">
        <v>41</v>
      </c>
      <c r="E765" s="31">
        <v>587.6236</v>
      </c>
      <c r="F765" s="202">
        <v>52.1</v>
      </c>
      <c r="G765" s="194">
        <f t="shared" si="31"/>
        <v>30615.18956</v>
      </c>
      <c r="H765" s="203" t="s">
        <v>1095</v>
      </c>
      <c r="I765" s="203" t="s">
        <v>1428</v>
      </c>
      <c r="J765" s="191" t="s">
        <v>1542</v>
      </c>
      <c r="K765" s="203" t="s">
        <v>1619</v>
      </c>
      <c r="L765" s="236" t="s">
        <v>1279</v>
      </c>
      <c r="M765" s="203" t="s">
        <v>1430</v>
      </c>
      <c r="N765" s="203" t="s">
        <v>1544</v>
      </c>
    </row>
    <row r="766" s="160" customFormat="1" ht="21" customHeight="1" spans="1:14">
      <c r="A766" s="191"/>
      <c r="B766" s="435" t="s">
        <v>368</v>
      </c>
      <c r="C766" s="68" t="s">
        <v>369</v>
      </c>
      <c r="D766" s="40" t="s">
        <v>41</v>
      </c>
      <c r="E766" s="31">
        <v>587.6236</v>
      </c>
      <c r="F766" s="202">
        <v>11.48</v>
      </c>
      <c r="G766" s="194">
        <f t="shared" si="31"/>
        <v>6745.918928</v>
      </c>
      <c r="H766" s="203" t="s">
        <v>1095</v>
      </c>
      <c r="I766" s="203" t="s">
        <v>1428</v>
      </c>
      <c r="J766" s="191" t="s">
        <v>1542</v>
      </c>
      <c r="K766" s="203" t="s">
        <v>1620</v>
      </c>
      <c r="L766" s="203" t="s">
        <v>1279</v>
      </c>
      <c r="M766" s="203" t="s">
        <v>1430</v>
      </c>
      <c r="N766" s="203" t="s">
        <v>1575</v>
      </c>
    </row>
    <row r="767" s="160" customFormat="1" ht="21" customHeight="1" spans="1:14">
      <c r="A767" s="191"/>
      <c r="B767" s="435" t="s">
        <v>368</v>
      </c>
      <c r="C767" s="68" t="s">
        <v>369</v>
      </c>
      <c r="D767" s="40" t="s">
        <v>41</v>
      </c>
      <c r="E767" s="31">
        <v>587.6236</v>
      </c>
      <c r="F767" s="202">
        <v>206.64</v>
      </c>
      <c r="G767" s="194">
        <f t="shared" si="31"/>
        <v>121426.540704</v>
      </c>
      <c r="H767" s="203" t="s">
        <v>1095</v>
      </c>
      <c r="I767" s="203" t="s">
        <v>1428</v>
      </c>
      <c r="J767" s="191" t="s">
        <v>1542</v>
      </c>
      <c r="K767" s="203" t="s">
        <v>1621</v>
      </c>
      <c r="L767" s="236" t="s">
        <v>1279</v>
      </c>
      <c r="M767" s="203" t="s">
        <v>1430</v>
      </c>
      <c r="N767" s="203" t="s">
        <v>1544</v>
      </c>
    </row>
    <row r="768" s="160" customFormat="1" ht="21" customHeight="1" spans="1:14">
      <c r="A768" s="191"/>
      <c r="B768" s="435" t="s">
        <v>368</v>
      </c>
      <c r="C768" s="68" t="s">
        <v>369</v>
      </c>
      <c r="D768" s="40" t="s">
        <v>41</v>
      </c>
      <c r="E768" s="31">
        <v>587.6236</v>
      </c>
      <c r="F768" s="202">
        <v>305.04</v>
      </c>
      <c r="G768" s="194">
        <f t="shared" si="31"/>
        <v>179248.702944</v>
      </c>
      <c r="H768" s="203" t="s">
        <v>1095</v>
      </c>
      <c r="I768" s="203" t="s">
        <v>1428</v>
      </c>
      <c r="J768" s="191" t="s">
        <v>1542</v>
      </c>
      <c r="K768" s="203" t="s">
        <v>1622</v>
      </c>
      <c r="L768" s="236" t="s">
        <v>1284</v>
      </c>
      <c r="M768" s="203" t="s">
        <v>1430</v>
      </c>
      <c r="N768" s="203" t="s">
        <v>1544</v>
      </c>
    </row>
    <row r="769" s="160" customFormat="1" ht="21" customHeight="1" spans="1:14">
      <c r="A769" s="191"/>
      <c r="B769" s="435" t="s">
        <v>368</v>
      </c>
      <c r="C769" s="68" t="s">
        <v>369</v>
      </c>
      <c r="D769" s="40" t="s">
        <v>41</v>
      </c>
      <c r="E769" s="31">
        <v>587.6236</v>
      </c>
      <c r="F769" s="202">
        <v>46.76</v>
      </c>
      <c r="G769" s="194">
        <f t="shared" si="31"/>
        <v>27477.279536</v>
      </c>
      <c r="H769" s="203" t="s">
        <v>1095</v>
      </c>
      <c r="I769" s="203" t="s">
        <v>1428</v>
      </c>
      <c r="J769" s="191" t="s">
        <v>1542</v>
      </c>
      <c r="K769" s="203" t="s">
        <v>1623</v>
      </c>
      <c r="L769" s="236" t="s">
        <v>1284</v>
      </c>
      <c r="M769" s="203" t="s">
        <v>1430</v>
      </c>
      <c r="N769" s="203" t="s">
        <v>1544</v>
      </c>
    </row>
    <row r="770" s="160" customFormat="1" ht="21" customHeight="1" spans="1:14">
      <c r="A770" s="191"/>
      <c r="B770" s="435" t="s">
        <v>368</v>
      </c>
      <c r="C770" s="68" t="s">
        <v>369</v>
      </c>
      <c r="D770" s="40" t="s">
        <v>41</v>
      </c>
      <c r="E770" s="31">
        <v>587.6236</v>
      </c>
      <c r="F770" s="202">
        <v>328</v>
      </c>
      <c r="G770" s="194">
        <f t="shared" si="31"/>
        <v>192740.5408</v>
      </c>
      <c r="H770" s="203" t="s">
        <v>1095</v>
      </c>
      <c r="I770" s="203" t="s">
        <v>1428</v>
      </c>
      <c r="J770" s="191" t="s">
        <v>1542</v>
      </c>
      <c r="K770" s="203" t="s">
        <v>1624</v>
      </c>
      <c r="L770" s="236" t="s">
        <v>1279</v>
      </c>
      <c r="M770" s="203" t="s">
        <v>1430</v>
      </c>
      <c r="N770" s="203" t="s">
        <v>1544</v>
      </c>
    </row>
    <row r="771" s="160" customFormat="1" ht="21" customHeight="1" spans="1:14">
      <c r="A771" s="191"/>
      <c r="B771" s="435" t="s">
        <v>368</v>
      </c>
      <c r="C771" s="68" t="s">
        <v>369</v>
      </c>
      <c r="D771" s="40" t="s">
        <v>41</v>
      </c>
      <c r="E771" s="31">
        <v>587.6236</v>
      </c>
      <c r="F771" s="202">
        <v>131.2</v>
      </c>
      <c r="G771" s="194">
        <f t="shared" si="31"/>
        <v>77096.21632</v>
      </c>
      <c r="H771" s="203" t="s">
        <v>1095</v>
      </c>
      <c r="I771" s="203" t="s">
        <v>1428</v>
      </c>
      <c r="J771" s="191" t="s">
        <v>1542</v>
      </c>
      <c r="K771" s="203" t="s">
        <v>1625</v>
      </c>
      <c r="L771" s="236" t="s">
        <v>1284</v>
      </c>
      <c r="M771" s="203" t="s">
        <v>1430</v>
      </c>
      <c r="N771" s="203" t="s">
        <v>1544</v>
      </c>
    </row>
    <row r="772" s="160" customFormat="1" ht="21" customHeight="1" spans="1:14">
      <c r="A772" s="191"/>
      <c r="B772" s="435" t="s">
        <v>368</v>
      </c>
      <c r="C772" s="68" t="s">
        <v>369</v>
      </c>
      <c r="D772" s="40" t="s">
        <v>41</v>
      </c>
      <c r="E772" s="31">
        <v>587.6236</v>
      </c>
      <c r="F772" s="202">
        <v>88.56</v>
      </c>
      <c r="G772" s="194">
        <f t="shared" si="31"/>
        <v>52039.946016</v>
      </c>
      <c r="H772" s="203" t="s">
        <v>1095</v>
      </c>
      <c r="I772" s="203" t="s">
        <v>1428</v>
      </c>
      <c r="J772" s="191" t="s">
        <v>1542</v>
      </c>
      <c r="K772" s="203" t="s">
        <v>1626</v>
      </c>
      <c r="L772" s="236" t="s">
        <v>1284</v>
      </c>
      <c r="M772" s="203" t="s">
        <v>1430</v>
      </c>
      <c r="N772" s="203" t="s">
        <v>1544</v>
      </c>
    </row>
    <row r="773" s="160" customFormat="1" ht="21" customHeight="1" spans="1:14">
      <c r="A773" s="191"/>
      <c r="B773" s="435" t="s">
        <v>368</v>
      </c>
      <c r="C773" s="68" t="s">
        <v>369</v>
      </c>
      <c r="D773" s="40" t="s">
        <v>41</v>
      </c>
      <c r="E773" s="31">
        <v>587.6236</v>
      </c>
      <c r="F773" s="202">
        <v>57.4</v>
      </c>
      <c r="G773" s="194">
        <f t="shared" si="31"/>
        <v>33729.59464</v>
      </c>
      <c r="H773" s="203" t="s">
        <v>1095</v>
      </c>
      <c r="I773" s="203" t="s">
        <v>1428</v>
      </c>
      <c r="J773" s="191" t="s">
        <v>1542</v>
      </c>
      <c r="K773" s="203" t="s">
        <v>1627</v>
      </c>
      <c r="L773" s="236" t="s">
        <v>1279</v>
      </c>
      <c r="M773" s="203" t="s">
        <v>1430</v>
      </c>
      <c r="N773" s="203" t="s">
        <v>1544</v>
      </c>
    </row>
    <row r="774" s="160" customFormat="1" ht="21" customHeight="1" spans="1:14">
      <c r="A774" s="191"/>
      <c r="B774" s="435" t="s">
        <v>368</v>
      </c>
      <c r="C774" s="68" t="s">
        <v>369</v>
      </c>
      <c r="D774" s="40" t="s">
        <v>41</v>
      </c>
      <c r="E774" s="31">
        <v>587.6236</v>
      </c>
      <c r="F774" s="202">
        <v>12.3</v>
      </c>
      <c r="G774" s="194">
        <f t="shared" si="31"/>
        <v>7227.77028</v>
      </c>
      <c r="H774" s="203" t="s">
        <v>1095</v>
      </c>
      <c r="I774" s="203" t="s">
        <v>1428</v>
      </c>
      <c r="J774" s="191" t="s">
        <v>1542</v>
      </c>
      <c r="K774" s="203" t="s">
        <v>1628</v>
      </c>
      <c r="L774" s="236" t="s">
        <v>1284</v>
      </c>
      <c r="M774" s="203" t="s">
        <v>1430</v>
      </c>
      <c r="N774" s="203" t="s">
        <v>1544</v>
      </c>
    </row>
    <row r="775" s="160" customFormat="1" ht="21" customHeight="1" spans="1:14">
      <c r="A775" s="191"/>
      <c r="B775" s="435" t="s">
        <v>368</v>
      </c>
      <c r="C775" s="68" t="s">
        <v>369</v>
      </c>
      <c r="D775" s="40" t="s">
        <v>41</v>
      </c>
      <c r="E775" s="31">
        <v>587.6236</v>
      </c>
      <c r="F775" s="202">
        <v>10.66</v>
      </c>
      <c r="G775" s="194">
        <f t="shared" si="31"/>
        <v>6264.067576</v>
      </c>
      <c r="H775" s="203" t="s">
        <v>1095</v>
      </c>
      <c r="I775" s="203" t="s">
        <v>1428</v>
      </c>
      <c r="J775" s="191" t="s">
        <v>1542</v>
      </c>
      <c r="K775" s="203" t="s">
        <v>1629</v>
      </c>
      <c r="L775" s="236" t="s">
        <v>1284</v>
      </c>
      <c r="M775" s="203" t="s">
        <v>1430</v>
      </c>
      <c r="N775" s="203" t="s">
        <v>1544</v>
      </c>
    </row>
    <row r="776" s="160" customFormat="1" ht="21" customHeight="1" spans="1:14">
      <c r="A776" s="191"/>
      <c r="B776" s="435" t="s">
        <v>368</v>
      </c>
      <c r="C776" s="68" t="s">
        <v>369</v>
      </c>
      <c r="D776" s="40" t="s">
        <v>41</v>
      </c>
      <c r="E776" s="31">
        <v>587.6236</v>
      </c>
      <c r="F776" s="202">
        <v>64.78</v>
      </c>
      <c r="G776" s="194">
        <f t="shared" si="31"/>
        <v>38066.256808</v>
      </c>
      <c r="H776" s="203" t="s">
        <v>1095</v>
      </c>
      <c r="I776" s="203" t="s">
        <v>1428</v>
      </c>
      <c r="J776" s="191" t="s">
        <v>1542</v>
      </c>
      <c r="K776" s="203" t="s">
        <v>1630</v>
      </c>
      <c r="L776" s="203" t="s">
        <v>1284</v>
      </c>
      <c r="M776" s="203" t="s">
        <v>1430</v>
      </c>
      <c r="N776" s="203" t="s">
        <v>1575</v>
      </c>
    </row>
    <row r="777" s="160" customFormat="1" ht="21" customHeight="1" spans="1:14">
      <c r="A777" s="191"/>
      <c r="B777" s="435" t="s">
        <v>368</v>
      </c>
      <c r="C777" s="68" t="s">
        <v>369</v>
      </c>
      <c r="D777" s="40" t="s">
        <v>41</v>
      </c>
      <c r="E777" s="31">
        <v>587.6236</v>
      </c>
      <c r="F777" s="202">
        <v>8.2</v>
      </c>
      <c r="G777" s="194">
        <f t="shared" si="31"/>
        <v>4818.51352</v>
      </c>
      <c r="H777" s="203" t="s">
        <v>1095</v>
      </c>
      <c r="I777" s="203" t="s">
        <v>1428</v>
      </c>
      <c r="J777" s="191" t="s">
        <v>1542</v>
      </c>
      <c r="K777" s="203" t="s">
        <v>1631</v>
      </c>
      <c r="L777" s="236" t="s">
        <v>1284</v>
      </c>
      <c r="M777" s="203" t="s">
        <v>1430</v>
      </c>
      <c r="N777" s="203" t="s">
        <v>1544</v>
      </c>
    </row>
    <row r="778" s="160" customFormat="1" ht="21" customHeight="1" spans="1:14">
      <c r="A778" s="191"/>
      <c r="B778" s="219" t="s">
        <v>1112</v>
      </c>
      <c r="C778" s="220"/>
      <c r="D778" s="196"/>
      <c r="E778" s="197"/>
      <c r="F778" s="190">
        <f>SUM(F692:F777)</f>
        <v>5339.02</v>
      </c>
      <c r="G778" s="194"/>
      <c r="H778" s="203"/>
      <c r="I778" s="203"/>
      <c r="J778" s="203"/>
      <c r="K778" s="203"/>
      <c r="L778" s="236"/>
      <c r="M778" s="203"/>
      <c r="N778" s="203"/>
    </row>
    <row r="779" s="160" customFormat="1" ht="21" customHeight="1" spans="1:14">
      <c r="A779" s="191"/>
      <c r="B779" s="42" t="s">
        <v>372</v>
      </c>
      <c r="C779" s="42" t="s">
        <v>373</v>
      </c>
      <c r="D779" s="196"/>
      <c r="E779" s="197"/>
      <c r="F779" s="190"/>
      <c r="G779" s="194"/>
      <c r="H779" s="203"/>
      <c r="I779" s="203"/>
      <c r="J779" s="203"/>
      <c r="K779" s="203"/>
      <c r="L779" s="236"/>
      <c r="M779" s="203"/>
      <c r="N779" s="203"/>
    </row>
    <row r="780" s="160" customFormat="1" ht="21" customHeight="1" spans="1:14">
      <c r="A780" s="191"/>
      <c r="B780" s="435" t="s">
        <v>376</v>
      </c>
      <c r="C780" s="68" t="s">
        <v>377</v>
      </c>
      <c r="D780" s="40" t="s">
        <v>41</v>
      </c>
      <c r="E780" s="26">
        <v>2083.75</v>
      </c>
      <c r="F780" s="202">
        <v>55.2</v>
      </c>
      <c r="G780" s="194">
        <f>F780*E780</f>
        <v>115023</v>
      </c>
      <c r="H780" s="203" t="s">
        <v>1095</v>
      </c>
      <c r="I780" s="203" t="s">
        <v>1428</v>
      </c>
      <c r="J780" s="191" t="s">
        <v>1542</v>
      </c>
      <c r="K780" s="203" t="s">
        <v>1543</v>
      </c>
      <c r="L780" s="236" t="s">
        <v>1284</v>
      </c>
      <c r="M780" s="203" t="s">
        <v>1430</v>
      </c>
      <c r="N780" s="203"/>
    </row>
    <row r="781" s="160" customFormat="1" ht="21" customHeight="1" spans="1:14">
      <c r="A781" s="191"/>
      <c r="B781" s="435" t="s">
        <v>376</v>
      </c>
      <c r="C781" s="68" t="s">
        <v>377</v>
      </c>
      <c r="D781" s="40" t="s">
        <v>41</v>
      </c>
      <c r="E781" s="26">
        <v>2083.75</v>
      </c>
      <c r="F781" s="202">
        <v>80.16</v>
      </c>
      <c r="G781" s="194">
        <f t="shared" ref="G781:G812" si="32">F781*E781</f>
        <v>167033.4</v>
      </c>
      <c r="H781" s="203" t="s">
        <v>1095</v>
      </c>
      <c r="I781" s="203" t="s">
        <v>1428</v>
      </c>
      <c r="J781" s="191" t="s">
        <v>1542</v>
      </c>
      <c r="K781" s="203" t="s">
        <v>1545</v>
      </c>
      <c r="L781" s="236" t="s">
        <v>1279</v>
      </c>
      <c r="M781" s="203" t="s">
        <v>1430</v>
      </c>
      <c r="N781" s="203"/>
    </row>
    <row r="782" s="160" customFormat="1" ht="21" customHeight="1" spans="1:14">
      <c r="A782" s="191"/>
      <c r="B782" s="435" t="s">
        <v>376</v>
      </c>
      <c r="C782" s="68" t="s">
        <v>377</v>
      </c>
      <c r="D782" s="40" t="s">
        <v>41</v>
      </c>
      <c r="E782" s="26">
        <v>2083.75</v>
      </c>
      <c r="F782" s="192">
        <v>13.44</v>
      </c>
      <c r="G782" s="194">
        <f t="shared" si="32"/>
        <v>28005.6</v>
      </c>
      <c r="H782" s="203" t="s">
        <v>1095</v>
      </c>
      <c r="I782" s="203" t="s">
        <v>1428</v>
      </c>
      <c r="J782" s="191" t="s">
        <v>1542</v>
      </c>
      <c r="K782" s="203" t="s">
        <v>1546</v>
      </c>
      <c r="L782" s="236" t="s">
        <v>1284</v>
      </c>
      <c r="M782" s="203" t="s">
        <v>1430</v>
      </c>
      <c r="N782" s="203"/>
    </row>
    <row r="783" s="160" customFormat="1" ht="21" customHeight="1" spans="1:14">
      <c r="A783" s="191"/>
      <c r="B783" s="435" t="s">
        <v>376</v>
      </c>
      <c r="C783" s="68" t="s">
        <v>377</v>
      </c>
      <c r="D783" s="40" t="s">
        <v>41</v>
      </c>
      <c r="E783" s="26">
        <v>2083.75</v>
      </c>
      <c r="F783" s="192">
        <v>5.95</v>
      </c>
      <c r="G783" s="194">
        <f t="shared" si="32"/>
        <v>12398.3125</v>
      </c>
      <c r="H783" s="203" t="s">
        <v>1095</v>
      </c>
      <c r="I783" s="203" t="s">
        <v>1428</v>
      </c>
      <c r="J783" s="191" t="s">
        <v>1542</v>
      </c>
      <c r="K783" s="203" t="s">
        <v>1552</v>
      </c>
      <c r="L783" s="236" t="s">
        <v>1279</v>
      </c>
      <c r="M783" s="203" t="s">
        <v>1430</v>
      </c>
      <c r="N783" s="203"/>
    </row>
    <row r="784" s="160" customFormat="1" ht="21" customHeight="1" spans="1:14">
      <c r="A784" s="191"/>
      <c r="B784" s="435" t="s">
        <v>376</v>
      </c>
      <c r="C784" s="68" t="s">
        <v>377</v>
      </c>
      <c r="D784" s="40" t="s">
        <v>41</v>
      </c>
      <c r="E784" s="26">
        <v>2083.75</v>
      </c>
      <c r="F784" s="202">
        <v>5.38</v>
      </c>
      <c r="G784" s="194">
        <f t="shared" si="32"/>
        <v>11210.575</v>
      </c>
      <c r="H784" s="203" t="s">
        <v>1095</v>
      </c>
      <c r="I784" s="203" t="s">
        <v>1428</v>
      </c>
      <c r="J784" s="191" t="s">
        <v>1542</v>
      </c>
      <c r="K784" s="203" t="s">
        <v>1553</v>
      </c>
      <c r="L784" s="236" t="s">
        <v>1279</v>
      </c>
      <c r="M784" s="203" t="s">
        <v>1430</v>
      </c>
      <c r="N784" s="203"/>
    </row>
    <row r="785" s="160" customFormat="1" ht="21" customHeight="1" spans="1:14">
      <c r="A785" s="191"/>
      <c r="B785" s="435" t="s">
        <v>376</v>
      </c>
      <c r="C785" s="68" t="s">
        <v>377</v>
      </c>
      <c r="D785" s="40" t="s">
        <v>41</v>
      </c>
      <c r="E785" s="26">
        <v>2083.75</v>
      </c>
      <c r="F785" s="192">
        <v>15.17</v>
      </c>
      <c r="G785" s="194">
        <f t="shared" si="32"/>
        <v>31610.4875</v>
      </c>
      <c r="H785" s="203" t="s">
        <v>1095</v>
      </c>
      <c r="I785" s="203" t="s">
        <v>1428</v>
      </c>
      <c r="J785" s="191" t="s">
        <v>1542</v>
      </c>
      <c r="K785" s="203" t="s">
        <v>1554</v>
      </c>
      <c r="L785" s="236" t="s">
        <v>1284</v>
      </c>
      <c r="M785" s="203" t="s">
        <v>1430</v>
      </c>
      <c r="N785" s="203"/>
    </row>
    <row r="786" s="160" customFormat="1" ht="21" customHeight="1" spans="1:14">
      <c r="A786" s="191"/>
      <c r="B786" s="435" t="s">
        <v>376</v>
      </c>
      <c r="C786" s="68" t="s">
        <v>377</v>
      </c>
      <c r="D786" s="40" t="s">
        <v>41</v>
      </c>
      <c r="E786" s="26">
        <v>2083.75</v>
      </c>
      <c r="F786" s="202">
        <v>8.54</v>
      </c>
      <c r="G786" s="194">
        <f t="shared" si="32"/>
        <v>17795.225</v>
      </c>
      <c r="H786" s="203" t="s">
        <v>1095</v>
      </c>
      <c r="I786" s="203" t="s">
        <v>1428</v>
      </c>
      <c r="J786" s="191" t="s">
        <v>1542</v>
      </c>
      <c r="K786" s="203" t="s">
        <v>1555</v>
      </c>
      <c r="L786" s="236" t="s">
        <v>1279</v>
      </c>
      <c r="M786" s="203" t="s">
        <v>1430</v>
      </c>
      <c r="N786" s="203"/>
    </row>
    <row r="787" s="160" customFormat="1" ht="21" customHeight="1" spans="1:14">
      <c r="A787" s="191"/>
      <c r="B787" s="435" t="s">
        <v>376</v>
      </c>
      <c r="C787" s="68" t="s">
        <v>377</v>
      </c>
      <c r="D787" s="40" t="s">
        <v>41</v>
      </c>
      <c r="E787" s="26">
        <v>2083.75</v>
      </c>
      <c r="F787" s="192">
        <v>1.92</v>
      </c>
      <c r="G787" s="194">
        <f t="shared" si="32"/>
        <v>4000.8</v>
      </c>
      <c r="H787" s="203" t="s">
        <v>1095</v>
      </c>
      <c r="I787" s="203" t="s">
        <v>1428</v>
      </c>
      <c r="J787" s="191" t="s">
        <v>1542</v>
      </c>
      <c r="K787" s="203" t="s">
        <v>1556</v>
      </c>
      <c r="L787" s="236" t="s">
        <v>1284</v>
      </c>
      <c r="M787" s="203" t="s">
        <v>1430</v>
      </c>
      <c r="N787" s="203"/>
    </row>
    <row r="788" s="160" customFormat="1" ht="21" customHeight="1" spans="1:14">
      <c r="A788" s="191"/>
      <c r="B788" s="435" t="s">
        <v>376</v>
      </c>
      <c r="C788" s="68" t="s">
        <v>377</v>
      </c>
      <c r="D788" s="40" t="s">
        <v>41</v>
      </c>
      <c r="E788" s="26">
        <v>2083.75</v>
      </c>
      <c r="F788" s="192">
        <v>6.34</v>
      </c>
      <c r="G788" s="194">
        <f t="shared" si="32"/>
        <v>13210.975</v>
      </c>
      <c r="H788" s="203" t="s">
        <v>1095</v>
      </c>
      <c r="I788" s="203" t="s">
        <v>1428</v>
      </c>
      <c r="J788" s="191" t="s">
        <v>1542</v>
      </c>
      <c r="K788" s="203" t="s">
        <v>1557</v>
      </c>
      <c r="L788" s="236" t="s">
        <v>1279</v>
      </c>
      <c r="M788" s="203" t="s">
        <v>1430</v>
      </c>
      <c r="N788" s="203"/>
    </row>
    <row r="789" s="160" customFormat="1" ht="21" customHeight="1" spans="1:14">
      <c r="A789" s="191"/>
      <c r="B789" s="435" t="s">
        <v>376</v>
      </c>
      <c r="C789" s="68" t="s">
        <v>377</v>
      </c>
      <c r="D789" s="40" t="s">
        <v>41</v>
      </c>
      <c r="E789" s="26">
        <v>2083.75</v>
      </c>
      <c r="F789" s="202">
        <v>2.11</v>
      </c>
      <c r="G789" s="194">
        <f t="shared" si="32"/>
        <v>4396.7125</v>
      </c>
      <c r="H789" s="203" t="s">
        <v>1095</v>
      </c>
      <c r="I789" s="203" t="s">
        <v>1428</v>
      </c>
      <c r="J789" s="191" t="s">
        <v>1542</v>
      </c>
      <c r="K789" s="203" t="s">
        <v>1558</v>
      </c>
      <c r="L789" s="236" t="s">
        <v>1284</v>
      </c>
      <c r="M789" s="203" t="s">
        <v>1430</v>
      </c>
      <c r="N789" s="203"/>
    </row>
    <row r="790" s="160" customFormat="1" ht="21" customHeight="1" spans="1:14">
      <c r="A790" s="191"/>
      <c r="B790" s="435" t="s">
        <v>376</v>
      </c>
      <c r="C790" s="68" t="s">
        <v>377</v>
      </c>
      <c r="D790" s="40" t="s">
        <v>41</v>
      </c>
      <c r="E790" s="26">
        <v>2083.75</v>
      </c>
      <c r="F790" s="202">
        <v>2.48</v>
      </c>
      <c r="G790" s="194">
        <f t="shared" si="32"/>
        <v>5167.7</v>
      </c>
      <c r="H790" s="203" t="s">
        <v>1095</v>
      </c>
      <c r="I790" s="203" t="s">
        <v>1428</v>
      </c>
      <c r="J790" s="191" t="s">
        <v>1542</v>
      </c>
      <c r="K790" s="203" t="s">
        <v>1560</v>
      </c>
      <c r="L790" s="236" t="s">
        <v>1279</v>
      </c>
      <c r="M790" s="203" t="s">
        <v>1430</v>
      </c>
      <c r="N790" s="203"/>
    </row>
    <row r="791" s="160" customFormat="1" ht="21" customHeight="1" spans="1:14">
      <c r="A791" s="191"/>
      <c r="B791" s="435" t="s">
        <v>376</v>
      </c>
      <c r="C791" s="68" t="s">
        <v>377</v>
      </c>
      <c r="D791" s="40" t="s">
        <v>41</v>
      </c>
      <c r="E791" s="26">
        <v>2083.75</v>
      </c>
      <c r="F791" s="192">
        <v>1.92</v>
      </c>
      <c r="G791" s="194">
        <f t="shared" si="32"/>
        <v>4000.8</v>
      </c>
      <c r="H791" s="203" t="s">
        <v>1095</v>
      </c>
      <c r="I791" s="203" t="s">
        <v>1428</v>
      </c>
      <c r="J791" s="191" t="s">
        <v>1542</v>
      </c>
      <c r="K791" s="203" t="s">
        <v>1561</v>
      </c>
      <c r="L791" s="236" t="s">
        <v>1284</v>
      </c>
      <c r="M791" s="203" t="s">
        <v>1430</v>
      </c>
      <c r="N791" s="203"/>
    </row>
    <row r="792" s="160" customFormat="1" ht="21" customHeight="1" spans="1:14">
      <c r="A792" s="191"/>
      <c r="B792" s="435" t="s">
        <v>376</v>
      </c>
      <c r="C792" s="68" t="s">
        <v>377</v>
      </c>
      <c r="D792" s="40" t="s">
        <v>41</v>
      </c>
      <c r="E792" s="26">
        <v>2083.75</v>
      </c>
      <c r="F792" s="192">
        <v>4.03</v>
      </c>
      <c r="G792" s="194">
        <f t="shared" si="32"/>
        <v>8397.5125</v>
      </c>
      <c r="H792" s="203" t="s">
        <v>1095</v>
      </c>
      <c r="I792" s="203" t="s">
        <v>1428</v>
      </c>
      <c r="J792" s="191" t="s">
        <v>1542</v>
      </c>
      <c r="K792" s="203" t="s">
        <v>1562</v>
      </c>
      <c r="L792" s="236" t="s">
        <v>1284</v>
      </c>
      <c r="M792" s="203" t="s">
        <v>1430</v>
      </c>
      <c r="N792" s="203"/>
    </row>
    <row r="793" s="160" customFormat="1" ht="21" customHeight="1" spans="1:14">
      <c r="A793" s="191"/>
      <c r="B793" s="435" t="s">
        <v>376</v>
      </c>
      <c r="C793" s="68" t="s">
        <v>377</v>
      </c>
      <c r="D793" s="40" t="s">
        <v>41</v>
      </c>
      <c r="E793" s="26">
        <v>2083.75</v>
      </c>
      <c r="F793" s="192">
        <v>10.37</v>
      </c>
      <c r="G793" s="194">
        <f t="shared" si="32"/>
        <v>21608.4875</v>
      </c>
      <c r="H793" s="203" t="s">
        <v>1095</v>
      </c>
      <c r="I793" s="203" t="s">
        <v>1428</v>
      </c>
      <c r="J793" s="191" t="s">
        <v>1542</v>
      </c>
      <c r="K793" s="203" t="s">
        <v>1563</v>
      </c>
      <c r="L793" s="236" t="s">
        <v>1279</v>
      </c>
      <c r="M793" s="203" t="s">
        <v>1430</v>
      </c>
      <c r="N793" s="203"/>
    </row>
    <row r="794" s="160" customFormat="1" ht="21" customHeight="1" spans="1:14">
      <c r="A794" s="191"/>
      <c r="B794" s="435" t="s">
        <v>376</v>
      </c>
      <c r="C794" s="68" t="s">
        <v>377</v>
      </c>
      <c r="D794" s="40" t="s">
        <v>41</v>
      </c>
      <c r="E794" s="26">
        <v>2083.75</v>
      </c>
      <c r="F794" s="192">
        <v>1.24</v>
      </c>
      <c r="G794" s="194">
        <f t="shared" si="32"/>
        <v>2583.85</v>
      </c>
      <c r="H794" s="203" t="s">
        <v>1095</v>
      </c>
      <c r="I794" s="203" t="s">
        <v>1428</v>
      </c>
      <c r="J794" s="191" t="s">
        <v>1542</v>
      </c>
      <c r="K794" s="203" t="s">
        <v>1564</v>
      </c>
      <c r="L794" s="236" t="s">
        <v>1284</v>
      </c>
      <c r="M794" s="203" t="s">
        <v>1430</v>
      </c>
      <c r="N794" s="203"/>
    </row>
    <row r="795" s="160" customFormat="1" ht="21" customHeight="1" spans="1:14">
      <c r="A795" s="191"/>
      <c r="B795" s="435" t="s">
        <v>376</v>
      </c>
      <c r="C795" s="68" t="s">
        <v>377</v>
      </c>
      <c r="D795" s="40" t="s">
        <v>41</v>
      </c>
      <c r="E795" s="26">
        <v>2083.75</v>
      </c>
      <c r="F795" s="192">
        <v>19.97</v>
      </c>
      <c r="G795" s="194">
        <f t="shared" si="32"/>
        <v>41612.4875</v>
      </c>
      <c r="H795" s="203" t="s">
        <v>1095</v>
      </c>
      <c r="I795" s="203" t="s">
        <v>1428</v>
      </c>
      <c r="J795" s="191" t="s">
        <v>1542</v>
      </c>
      <c r="K795" s="203" t="s">
        <v>1565</v>
      </c>
      <c r="L795" s="236" t="s">
        <v>1279</v>
      </c>
      <c r="M795" s="203" t="s">
        <v>1430</v>
      </c>
      <c r="N795" s="203"/>
    </row>
    <row r="796" s="160" customFormat="1" ht="21" customHeight="1" spans="1:14">
      <c r="A796" s="191"/>
      <c r="B796" s="435" t="s">
        <v>376</v>
      </c>
      <c r="C796" s="68" t="s">
        <v>377</v>
      </c>
      <c r="D796" s="40" t="s">
        <v>41</v>
      </c>
      <c r="E796" s="26">
        <v>2083.75</v>
      </c>
      <c r="F796" s="202">
        <v>9.41</v>
      </c>
      <c r="G796" s="194">
        <f t="shared" si="32"/>
        <v>19608.0875</v>
      </c>
      <c r="H796" s="203" t="s">
        <v>1095</v>
      </c>
      <c r="I796" s="203" t="s">
        <v>1428</v>
      </c>
      <c r="J796" s="191" t="s">
        <v>1542</v>
      </c>
      <c r="K796" s="203" t="s">
        <v>1566</v>
      </c>
      <c r="L796" s="236" t="s">
        <v>1284</v>
      </c>
      <c r="M796" s="203" t="s">
        <v>1430</v>
      </c>
      <c r="N796" s="203"/>
    </row>
    <row r="797" s="160" customFormat="1" ht="21" customHeight="1" spans="1:14">
      <c r="A797" s="191"/>
      <c r="B797" s="435" t="s">
        <v>376</v>
      </c>
      <c r="C797" s="68" t="s">
        <v>377</v>
      </c>
      <c r="D797" s="40" t="s">
        <v>41</v>
      </c>
      <c r="E797" s="26">
        <v>2083.75</v>
      </c>
      <c r="F797" s="192">
        <v>9.6</v>
      </c>
      <c r="G797" s="194">
        <f t="shared" si="32"/>
        <v>20004</v>
      </c>
      <c r="H797" s="203" t="s">
        <v>1095</v>
      </c>
      <c r="I797" s="203" t="s">
        <v>1428</v>
      </c>
      <c r="J797" s="191" t="s">
        <v>1542</v>
      </c>
      <c r="K797" s="203" t="s">
        <v>1567</v>
      </c>
      <c r="L797" s="236" t="s">
        <v>1284</v>
      </c>
      <c r="M797" s="203" t="s">
        <v>1430</v>
      </c>
      <c r="N797" s="203"/>
    </row>
    <row r="798" s="160" customFormat="1" ht="21" customHeight="1" spans="1:14">
      <c r="A798" s="191"/>
      <c r="B798" s="435" t="s">
        <v>376</v>
      </c>
      <c r="C798" s="68" t="s">
        <v>377</v>
      </c>
      <c r="D798" s="40" t="s">
        <v>41</v>
      </c>
      <c r="E798" s="26">
        <v>2083.75</v>
      </c>
      <c r="F798" s="202">
        <v>2.11</v>
      </c>
      <c r="G798" s="194">
        <f t="shared" si="32"/>
        <v>4396.7125</v>
      </c>
      <c r="H798" s="203" t="s">
        <v>1095</v>
      </c>
      <c r="I798" s="203" t="s">
        <v>1428</v>
      </c>
      <c r="J798" s="191" t="s">
        <v>1542</v>
      </c>
      <c r="K798" s="203" t="s">
        <v>1568</v>
      </c>
      <c r="L798" s="236" t="s">
        <v>1284</v>
      </c>
      <c r="M798" s="203" t="s">
        <v>1430</v>
      </c>
      <c r="N798" s="203"/>
    </row>
    <row r="799" s="160" customFormat="1" ht="21" customHeight="1" spans="1:14">
      <c r="A799" s="191"/>
      <c r="B799" s="435" t="s">
        <v>376</v>
      </c>
      <c r="C799" s="68" t="s">
        <v>377</v>
      </c>
      <c r="D799" s="40" t="s">
        <v>41</v>
      </c>
      <c r="E799" s="26">
        <v>2083.75</v>
      </c>
      <c r="F799" s="202">
        <v>2.11</v>
      </c>
      <c r="G799" s="194">
        <f t="shared" si="32"/>
        <v>4396.7125</v>
      </c>
      <c r="H799" s="203" t="s">
        <v>1095</v>
      </c>
      <c r="I799" s="203" t="s">
        <v>1428</v>
      </c>
      <c r="J799" s="191" t="s">
        <v>1542</v>
      </c>
      <c r="K799" s="203" t="s">
        <v>1569</v>
      </c>
      <c r="L799" s="236" t="s">
        <v>1284</v>
      </c>
      <c r="M799" s="203" t="s">
        <v>1430</v>
      </c>
      <c r="N799" s="203"/>
    </row>
    <row r="800" s="160" customFormat="1" ht="21" customHeight="1" spans="1:14">
      <c r="A800" s="191"/>
      <c r="B800" s="435" t="s">
        <v>376</v>
      </c>
      <c r="C800" s="68" t="s">
        <v>377</v>
      </c>
      <c r="D800" s="40" t="s">
        <v>41</v>
      </c>
      <c r="E800" s="26">
        <v>2083.75</v>
      </c>
      <c r="F800" s="202">
        <v>55.43</v>
      </c>
      <c r="G800" s="194">
        <f t="shared" si="32"/>
        <v>115502.2625</v>
      </c>
      <c r="H800" s="203" t="s">
        <v>1095</v>
      </c>
      <c r="I800" s="203" t="s">
        <v>1428</v>
      </c>
      <c r="J800" s="191" t="s">
        <v>1542</v>
      </c>
      <c r="K800" s="203" t="s">
        <v>1570</v>
      </c>
      <c r="L800" s="236" t="s">
        <v>1284</v>
      </c>
      <c r="M800" s="203" t="s">
        <v>1430</v>
      </c>
      <c r="N800" s="203"/>
    </row>
    <row r="801" s="160" customFormat="1" ht="21" customHeight="1" spans="1:14">
      <c r="A801" s="191"/>
      <c r="B801" s="435" t="s">
        <v>376</v>
      </c>
      <c r="C801" s="68" t="s">
        <v>377</v>
      </c>
      <c r="D801" s="40" t="s">
        <v>41</v>
      </c>
      <c r="E801" s="26">
        <v>2083.75</v>
      </c>
      <c r="F801" s="202">
        <v>41.09</v>
      </c>
      <c r="G801" s="194">
        <f t="shared" si="32"/>
        <v>85621.2875</v>
      </c>
      <c r="H801" s="203" t="s">
        <v>1095</v>
      </c>
      <c r="I801" s="203" t="s">
        <v>1428</v>
      </c>
      <c r="J801" s="191" t="s">
        <v>1542</v>
      </c>
      <c r="K801" s="203" t="s">
        <v>1571</v>
      </c>
      <c r="L801" s="236" t="s">
        <v>1279</v>
      </c>
      <c r="M801" s="203" t="s">
        <v>1430</v>
      </c>
      <c r="N801" s="203"/>
    </row>
    <row r="802" s="160" customFormat="1" ht="21" customHeight="1" spans="1:14">
      <c r="A802" s="191"/>
      <c r="B802" s="435" t="s">
        <v>376</v>
      </c>
      <c r="C802" s="68" t="s">
        <v>377</v>
      </c>
      <c r="D802" s="40" t="s">
        <v>41</v>
      </c>
      <c r="E802" s="26">
        <v>2083.75</v>
      </c>
      <c r="F802" s="202">
        <v>76.8</v>
      </c>
      <c r="G802" s="194">
        <f t="shared" si="32"/>
        <v>160032</v>
      </c>
      <c r="H802" s="203" t="s">
        <v>1095</v>
      </c>
      <c r="I802" s="203" t="s">
        <v>1428</v>
      </c>
      <c r="J802" s="191" t="s">
        <v>1542</v>
      </c>
      <c r="K802" s="203" t="s">
        <v>1572</v>
      </c>
      <c r="L802" s="236" t="s">
        <v>1284</v>
      </c>
      <c r="M802" s="203" t="s">
        <v>1430</v>
      </c>
      <c r="N802" s="203"/>
    </row>
    <row r="803" s="160" customFormat="1" ht="21" customHeight="1" spans="1:14">
      <c r="A803" s="191"/>
      <c r="B803" s="435" t="s">
        <v>376</v>
      </c>
      <c r="C803" s="68" t="s">
        <v>377</v>
      </c>
      <c r="D803" s="40" t="s">
        <v>41</v>
      </c>
      <c r="E803" s="26">
        <v>2083.75</v>
      </c>
      <c r="F803" s="202">
        <v>4.96</v>
      </c>
      <c r="G803" s="194">
        <f t="shared" si="32"/>
        <v>10335.4</v>
      </c>
      <c r="H803" s="203" t="s">
        <v>1095</v>
      </c>
      <c r="I803" s="203" t="s">
        <v>1428</v>
      </c>
      <c r="J803" s="191" t="s">
        <v>1542</v>
      </c>
      <c r="K803" s="203" t="s">
        <v>1573</v>
      </c>
      <c r="L803" s="236" t="s">
        <v>1279</v>
      </c>
      <c r="M803" s="203" t="s">
        <v>1430</v>
      </c>
      <c r="N803" s="203"/>
    </row>
    <row r="804" s="160" customFormat="1" ht="21" customHeight="1" spans="1:14">
      <c r="A804" s="191"/>
      <c r="B804" s="435" t="s">
        <v>376</v>
      </c>
      <c r="C804" s="68" t="s">
        <v>377</v>
      </c>
      <c r="D804" s="40" t="s">
        <v>41</v>
      </c>
      <c r="E804" s="26">
        <v>2083.75</v>
      </c>
      <c r="F804" s="202">
        <v>19.2</v>
      </c>
      <c r="G804" s="194">
        <f t="shared" si="32"/>
        <v>40008</v>
      </c>
      <c r="H804" s="203" t="s">
        <v>1095</v>
      </c>
      <c r="I804" s="203" t="s">
        <v>1428</v>
      </c>
      <c r="J804" s="191" t="s">
        <v>1542</v>
      </c>
      <c r="K804" s="203" t="s">
        <v>1576</v>
      </c>
      <c r="L804" s="236" t="s">
        <v>1279</v>
      </c>
      <c r="M804" s="203" t="s">
        <v>1430</v>
      </c>
      <c r="N804" s="203"/>
    </row>
    <row r="805" s="160" customFormat="1" ht="21" customHeight="1" spans="1:14">
      <c r="A805" s="191"/>
      <c r="B805" s="435" t="s">
        <v>376</v>
      </c>
      <c r="C805" s="68" t="s">
        <v>377</v>
      </c>
      <c r="D805" s="40" t="s">
        <v>41</v>
      </c>
      <c r="E805" s="26">
        <v>2083.75</v>
      </c>
      <c r="F805" s="202">
        <v>20.74</v>
      </c>
      <c r="G805" s="194">
        <f t="shared" si="32"/>
        <v>43216.975</v>
      </c>
      <c r="H805" s="203" t="s">
        <v>1095</v>
      </c>
      <c r="I805" s="203" t="s">
        <v>1428</v>
      </c>
      <c r="J805" s="191" t="s">
        <v>1542</v>
      </c>
      <c r="K805" s="203" t="s">
        <v>1577</v>
      </c>
      <c r="L805" s="236" t="s">
        <v>1279</v>
      </c>
      <c r="M805" s="203" t="s">
        <v>1430</v>
      </c>
      <c r="N805" s="203"/>
    </row>
    <row r="806" s="160" customFormat="1" ht="21" customHeight="1" spans="1:14">
      <c r="A806" s="191"/>
      <c r="B806" s="435" t="s">
        <v>376</v>
      </c>
      <c r="C806" s="68" t="s">
        <v>377</v>
      </c>
      <c r="D806" s="40" t="s">
        <v>41</v>
      </c>
      <c r="E806" s="26">
        <v>2083.75</v>
      </c>
      <c r="F806" s="202">
        <v>7.68</v>
      </c>
      <c r="G806" s="194">
        <f t="shared" si="32"/>
        <v>16003.2</v>
      </c>
      <c r="H806" s="203" t="s">
        <v>1095</v>
      </c>
      <c r="I806" s="203" t="s">
        <v>1428</v>
      </c>
      <c r="J806" s="191" t="s">
        <v>1542</v>
      </c>
      <c r="K806" s="203" t="s">
        <v>1578</v>
      </c>
      <c r="L806" s="236" t="s">
        <v>1279</v>
      </c>
      <c r="M806" s="203" t="s">
        <v>1430</v>
      </c>
      <c r="N806" s="203"/>
    </row>
    <row r="807" s="160" customFormat="1" ht="21" customHeight="1" spans="1:14">
      <c r="A807" s="191"/>
      <c r="B807" s="435" t="s">
        <v>376</v>
      </c>
      <c r="C807" s="68" t="s">
        <v>377</v>
      </c>
      <c r="D807" s="40" t="s">
        <v>41</v>
      </c>
      <c r="E807" s="26">
        <v>2083.75</v>
      </c>
      <c r="F807" s="202">
        <v>22.08</v>
      </c>
      <c r="G807" s="194">
        <f t="shared" si="32"/>
        <v>46009.2</v>
      </c>
      <c r="H807" s="203" t="s">
        <v>1095</v>
      </c>
      <c r="I807" s="203" t="s">
        <v>1428</v>
      </c>
      <c r="J807" s="191" t="s">
        <v>1542</v>
      </c>
      <c r="K807" s="203" t="s">
        <v>1579</v>
      </c>
      <c r="L807" s="236" t="s">
        <v>1284</v>
      </c>
      <c r="M807" s="203" t="s">
        <v>1430</v>
      </c>
      <c r="N807" s="203"/>
    </row>
    <row r="808" s="160" customFormat="1" ht="21" customHeight="1" spans="1:14">
      <c r="A808" s="191"/>
      <c r="B808" s="435" t="s">
        <v>376</v>
      </c>
      <c r="C808" s="68" t="s">
        <v>377</v>
      </c>
      <c r="D808" s="40" t="s">
        <v>41</v>
      </c>
      <c r="E808" s="26">
        <v>2083.75</v>
      </c>
      <c r="F808" s="202">
        <v>13.44</v>
      </c>
      <c r="G808" s="194">
        <f t="shared" si="32"/>
        <v>28005.6</v>
      </c>
      <c r="H808" s="203" t="s">
        <v>1095</v>
      </c>
      <c r="I808" s="203" t="s">
        <v>1428</v>
      </c>
      <c r="J808" s="191" t="s">
        <v>1542</v>
      </c>
      <c r="K808" s="203" t="s">
        <v>1580</v>
      </c>
      <c r="L808" s="236" t="s">
        <v>1279</v>
      </c>
      <c r="M808" s="203" t="s">
        <v>1430</v>
      </c>
      <c r="N808" s="203"/>
    </row>
    <row r="809" s="160" customFormat="1" ht="21" customHeight="1" spans="1:14">
      <c r="A809" s="191"/>
      <c r="B809" s="435" t="s">
        <v>376</v>
      </c>
      <c r="C809" s="68" t="s">
        <v>377</v>
      </c>
      <c r="D809" s="40" t="s">
        <v>41</v>
      </c>
      <c r="E809" s="26">
        <v>2083.75</v>
      </c>
      <c r="F809" s="202">
        <v>25.15</v>
      </c>
      <c r="G809" s="194">
        <f t="shared" si="32"/>
        <v>52406.3125</v>
      </c>
      <c r="H809" s="203" t="s">
        <v>1095</v>
      </c>
      <c r="I809" s="203" t="s">
        <v>1428</v>
      </c>
      <c r="J809" s="191" t="s">
        <v>1542</v>
      </c>
      <c r="K809" s="203" t="s">
        <v>1582</v>
      </c>
      <c r="L809" s="236" t="s">
        <v>1284</v>
      </c>
      <c r="M809" s="203" t="s">
        <v>1430</v>
      </c>
      <c r="N809" s="203"/>
    </row>
    <row r="810" s="160" customFormat="1" ht="21" customHeight="1" spans="1:14">
      <c r="A810" s="191"/>
      <c r="B810" s="435" t="s">
        <v>376</v>
      </c>
      <c r="C810" s="68" t="s">
        <v>377</v>
      </c>
      <c r="D810" s="40" t="s">
        <v>41</v>
      </c>
      <c r="E810" s="26">
        <v>2083.75</v>
      </c>
      <c r="F810" s="202">
        <v>16.32</v>
      </c>
      <c r="G810" s="194">
        <f t="shared" si="32"/>
        <v>34006.8</v>
      </c>
      <c r="H810" s="203" t="s">
        <v>1095</v>
      </c>
      <c r="I810" s="203" t="s">
        <v>1428</v>
      </c>
      <c r="J810" s="191" t="s">
        <v>1542</v>
      </c>
      <c r="K810" s="203" t="s">
        <v>1583</v>
      </c>
      <c r="L810" s="236" t="s">
        <v>1279</v>
      </c>
      <c r="M810" s="203" t="s">
        <v>1430</v>
      </c>
      <c r="N810" s="203"/>
    </row>
    <row r="811" s="160" customFormat="1" ht="21" customHeight="1" spans="1:14">
      <c r="A811" s="191"/>
      <c r="B811" s="435" t="s">
        <v>376</v>
      </c>
      <c r="C811" s="68" t="s">
        <v>377</v>
      </c>
      <c r="D811" s="40" t="s">
        <v>41</v>
      </c>
      <c r="E811" s="26">
        <v>2083.75</v>
      </c>
      <c r="F811" s="202">
        <v>4.61</v>
      </c>
      <c r="G811" s="194">
        <f t="shared" si="32"/>
        <v>9606.0875</v>
      </c>
      <c r="H811" s="203" t="s">
        <v>1095</v>
      </c>
      <c r="I811" s="203" t="s">
        <v>1428</v>
      </c>
      <c r="J811" s="191" t="s">
        <v>1542</v>
      </c>
      <c r="K811" s="203" t="s">
        <v>1584</v>
      </c>
      <c r="L811" s="236" t="s">
        <v>1284</v>
      </c>
      <c r="M811" s="203" t="s">
        <v>1430</v>
      </c>
      <c r="N811" s="203"/>
    </row>
    <row r="812" s="160" customFormat="1" ht="21" customHeight="1" spans="1:14">
      <c r="A812" s="191"/>
      <c r="B812" s="435" t="s">
        <v>376</v>
      </c>
      <c r="C812" s="68" t="s">
        <v>377</v>
      </c>
      <c r="D812" s="40" t="s">
        <v>41</v>
      </c>
      <c r="E812" s="26">
        <v>2083.75</v>
      </c>
      <c r="F812" s="202">
        <v>11.14</v>
      </c>
      <c r="G812" s="194">
        <f t="shared" si="32"/>
        <v>23212.975</v>
      </c>
      <c r="H812" s="203" t="s">
        <v>1095</v>
      </c>
      <c r="I812" s="203" t="s">
        <v>1428</v>
      </c>
      <c r="J812" s="191" t="s">
        <v>1542</v>
      </c>
      <c r="K812" s="203" t="s">
        <v>1586</v>
      </c>
      <c r="L812" s="236" t="s">
        <v>1284</v>
      </c>
      <c r="M812" s="203" t="s">
        <v>1430</v>
      </c>
      <c r="N812" s="203"/>
    </row>
    <row r="813" s="160" customFormat="1" ht="21" customHeight="1" spans="1:14">
      <c r="A813" s="191"/>
      <c r="B813" s="435" t="s">
        <v>376</v>
      </c>
      <c r="C813" s="68" t="s">
        <v>377</v>
      </c>
      <c r="D813" s="40" t="s">
        <v>41</v>
      </c>
      <c r="E813" s="26">
        <v>2083.75</v>
      </c>
      <c r="F813" s="202">
        <v>20.74</v>
      </c>
      <c r="G813" s="194">
        <f t="shared" ref="G813:G844" si="33">F813*E813</f>
        <v>43216.975</v>
      </c>
      <c r="H813" s="203" t="s">
        <v>1095</v>
      </c>
      <c r="I813" s="203" t="s">
        <v>1428</v>
      </c>
      <c r="J813" s="191" t="s">
        <v>1542</v>
      </c>
      <c r="K813" s="203" t="s">
        <v>1588</v>
      </c>
      <c r="L813" s="236" t="s">
        <v>1284</v>
      </c>
      <c r="M813" s="203" t="s">
        <v>1430</v>
      </c>
      <c r="N813" s="203"/>
    </row>
    <row r="814" s="160" customFormat="1" ht="21" customHeight="1" spans="1:14">
      <c r="A814" s="191"/>
      <c r="B814" s="435" t="s">
        <v>376</v>
      </c>
      <c r="C814" s="68" t="s">
        <v>377</v>
      </c>
      <c r="D814" s="40" t="s">
        <v>41</v>
      </c>
      <c r="E814" s="26">
        <v>2083.75</v>
      </c>
      <c r="F814" s="202">
        <v>10.94</v>
      </c>
      <c r="G814" s="194">
        <f t="shared" si="33"/>
        <v>22796.225</v>
      </c>
      <c r="H814" s="203" t="s">
        <v>1095</v>
      </c>
      <c r="I814" s="203" t="s">
        <v>1428</v>
      </c>
      <c r="J814" s="191" t="s">
        <v>1542</v>
      </c>
      <c r="K814" s="203" t="s">
        <v>1590</v>
      </c>
      <c r="L814" s="236" t="s">
        <v>1284</v>
      </c>
      <c r="M814" s="203" t="s">
        <v>1430</v>
      </c>
      <c r="N814" s="203"/>
    </row>
    <row r="815" s="160" customFormat="1" ht="21" customHeight="1" spans="1:14">
      <c r="A815" s="191"/>
      <c r="B815" s="435" t="s">
        <v>376</v>
      </c>
      <c r="C815" s="68" t="s">
        <v>377</v>
      </c>
      <c r="D815" s="40" t="s">
        <v>41</v>
      </c>
      <c r="E815" s="26">
        <v>2083.75</v>
      </c>
      <c r="F815" s="202">
        <v>17.09</v>
      </c>
      <c r="G815" s="194">
        <f t="shared" si="33"/>
        <v>35611.2875</v>
      </c>
      <c r="H815" s="203" t="s">
        <v>1095</v>
      </c>
      <c r="I815" s="203" t="s">
        <v>1428</v>
      </c>
      <c r="J815" s="191" t="s">
        <v>1542</v>
      </c>
      <c r="K815" s="203" t="s">
        <v>1591</v>
      </c>
      <c r="L815" s="236" t="s">
        <v>1279</v>
      </c>
      <c r="M815" s="203" t="s">
        <v>1430</v>
      </c>
      <c r="N815" s="203"/>
    </row>
    <row r="816" s="160" customFormat="1" ht="21" customHeight="1" spans="1:14">
      <c r="A816" s="191"/>
      <c r="B816" s="435" t="s">
        <v>376</v>
      </c>
      <c r="C816" s="68" t="s">
        <v>377</v>
      </c>
      <c r="D816" s="40" t="s">
        <v>41</v>
      </c>
      <c r="E816" s="26">
        <v>2083.75</v>
      </c>
      <c r="F816" s="202">
        <v>1.61</v>
      </c>
      <c r="G816" s="194">
        <f t="shared" si="33"/>
        <v>3354.8375</v>
      </c>
      <c r="H816" s="203" t="s">
        <v>1095</v>
      </c>
      <c r="I816" s="203" t="s">
        <v>1428</v>
      </c>
      <c r="J816" s="191" t="s">
        <v>1542</v>
      </c>
      <c r="K816" s="203" t="s">
        <v>1592</v>
      </c>
      <c r="L816" s="236" t="s">
        <v>1284</v>
      </c>
      <c r="M816" s="203" t="s">
        <v>1430</v>
      </c>
      <c r="N816" s="203"/>
    </row>
    <row r="817" s="160" customFormat="1" ht="21" customHeight="1" spans="1:14">
      <c r="A817" s="191"/>
      <c r="B817" s="435" t="s">
        <v>376</v>
      </c>
      <c r="C817" s="68" t="s">
        <v>377</v>
      </c>
      <c r="D817" s="40" t="s">
        <v>41</v>
      </c>
      <c r="E817" s="26">
        <v>2083.75</v>
      </c>
      <c r="F817" s="202">
        <v>16.13</v>
      </c>
      <c r="G817" s="194">
        <f t="shared" si="33"/>
        <v>33610.8875</v>
      </c>
      <c r="H817" s="203" t="s">
        <v>1095</v>
      </c>
      <c r="I817" s="203" t="s">
        <v>1428</v>
      </c>
      <c r="J817" s="191" t="s">
        <v>1542</v>
      </c>
      <c r="K817" s="203" t="s">
        <v>1593</v>
      </c>
      <c r="L817" s="236" t="s">
        <v>1284</v>
      </c>
      <c r="M817" s="203" t="s">
        <v>1430</v>
      </c>
      <c r="N817" s="203"/>
    </row>
    <row r="818" s="160" customFormat="1" ht="21" customHeight="1" spans="1:14">
      <c r="A818" s="191"/>
      <c r="B818" s="435" t="s">
        <v>376</v>
      </c>
      <c r="C818" s="68" t="s">
        <v>377</v>
      </c>
      <c r="D818" s="40" t="s">
        <v>41</v>
      </c>
      <c r="E818" s="26">
        <v>2083.75</v>
      </c>
      <c r="F818" s="202">
        <v>11.52</v>
      </c>
      <c r="G818" s="194">
        <f t="shared" si="33"/>
        <v>24004.8</v>
      </c>
      <c r="H818" s="203" t="s">
        <v>1095</v>
      </c>
      <c r="I818" s="203" t="s">
        <v>1428</v>
      </c>
      <c r="J818" s="191" t="s">
        <v>1542</v>
      </c>
      <c r="K818" s="203" t="s">
        <v>1594</v>
      </c>
      <c r="L818" s="236" t="s">
        <v>1279</v>
      </c>
      <c r="M818" s="203" t="s">
        <v>1430</v>
      </c>
      <c r="N818" s="203"/>
    </row>
    <row r="819" s="160" customFormat="1" ht="21" customHeight="1" spans="1:14">
      <c r="A819" s="191"/>
      <c r="B819" s="435" t="s">
        <v>376</v>
      </c>
      <c r="C819" s="68" t="s">
        <v>377</v>
      </c>
      <c r="D819" s="40" t="s">
        <v>41</v>
      </c>
      <c r="E819" s="26">
        <v>2083.75</v>
      </c>
      <c r="F819" s="202">
        <v>6.45</v>
      </c>
      <c r="G819" s="194">
        <f t="shared" si="33"/>
        <v>13440.1875</v>
      </c>
      <c r="H819" s="203" t="s">
        <v>1095</v>
      </c>
      <c r="I819" s="203" t="s">
        <v>1428</v>
      </c>
      <c r="J819" s="191" t="s">
        <v>1542</v>
      </c>
      <c r="K819" s="203" t="s">
        <v>1595</v>
      </c>
      <c r="L819" s="236" t="s">
        <v>1284</v>
      </c>
      <c r="M819" s="203" t="s">
        <v>1430</v>
      </c>
      <c r="N819" s="203"/>
    </row>
    <row r="820" s="160" customFormat="1" ht="21" customHeight="1" spans="1:14">
      <c r="A820" s="191"/>
      <c r="B820" s="435" t="s">
        <v>376</v>
      </c>
      <c r="C820" s="68" t="s">
        <v>377</v>
      </c>
      <c r="D820" s="40" t="s">
        <v>41</v>
      </c>
      <c r="E820" s="26">
        <v>2083.75</v>
      </c>
      <c r="F820" s="202">
        <v>4.8</v>
      </c>
      <c r="G820" s="194">
        <f t="shared" si="33"/>
        <v>10002</v>
      </c>
      <c r="H820" s="203" t="s">
        <v>1095</v>
      </c>
      <c r="I820" s="203" t="s">
        <v>1428</v>
      </c>
      <c r="J820" s="191" t="s">
        <v>1542</v>
      </c>
      <c r="K820" s="203" t="s">
        <v>1597</v>
      </c>
      <c r="L820" s="236" t="s">
        <v>1279</v>
      </c>
      <c r="M820" s="203" t="s">
        <v>1430</v>
      </c>
      <c r="N820" s="203"/>
    </row>
    <row r="821" s="160" customFormat="1" ht="21" customHeight="1" spans="1:14">
      <c r="A821" s="191"/>
      <c r="B821" s="435" t="s">
        <v>376</v>
      </c>
      <c r="C821" s="68" t="s">
        <v>377</v>
      </c>
      <c r="D821" s="40" t="s">
        <v>41</v>
      </c>
      <c r="E821" s="26">
        <v>2083.75</v>
      </c>
      <c r="F821" s="202">
        <v>2.48</v>
      </c>
      <c r="G821" s="194">
        <f t="shared" si="33"/>
        <v>5167.7</v>
      </c>
      <c r="H821" s="203" t="s">
        <v>1095</v>
      </c>
      <c r="I821" s="203" t="s">
        <v>1428</v>
      </c>
      <c r="J821" s="191" t="s">
        <v>1542</v>
      </c>
      <c r="K821" s="203" t="s">
        <v>1598</v>
      </c>
      <c r="L821" s="236" t="s">
        <v>1279</v>
      </c>
      <c r="M821" s="203" t="s">
        <v>1430</v>
      </c>
      <c r="N821" s="203"/>
    </row>
    <row r="822" s="160" customFormat="1" ht="21" customHeight="1" spans="1:14">
      <c r="A822" s="191"/>
      <c r="B822" s="435" t="s">
        <v>376</v>
      </c>
      <c r="C822" s="68" t="s">
        <v>377</v>
      </c>
      <c r="D822" s="40" t="s">
        <v>41</v>
      </c>
      <c r="E822" s="26">
        <v>2083.75</v>
      </c>
      <c r="F822" s="202">
        <v>4.96</v>
      </c>
      <c r="G822" s="194">
        <f t="shared" si="33"/>
        <v>10335.4</v>
      </c>
      <c r="H822" s="203" t="s">
        <v>1095</v>
      </c>
      <c r="I822" s="203" t="s">
        <v>1428</v>
      </c>
      <c r="J822" s="191" t="s">
        <v>1542</v>
      </c>
      <c r="K822" s="203" t="s">
        <v>1599</v>
      </c>
      <c r="L822" s="236" t="s">
        <v>1284</v>
      </c>
      <c r="M822" s="203" t="s">
        <v>1430</v>
      </c>
      <c r="N822" s="203"/>
    </row>
    <row r="823" s="160" customFormat="1" ht="21" customHeight="1" spans="1:14">
      <c r="A823" s="191"/>
      <c r="B823" s="435" t="s">
        <v>376</v>
      </c>
      <c r="C823" s="68" t="s">
        <v>377</v>
      </c>
      <c r="D823" s="40" t="s">
        <v>41</v>
      </c>
      <c r="E823" s="26">
        <v>2083.75</v>
      </c>
      <c r="F823" s="202">
        <v>2.48</v>
      </c>
      <c r="G823" s="194">
        <f t="shared" si="33"/>
        <v>5167.7</v>
      </c>
      <c r="H823" s="203" t="s">
        <v>1095</v>
      </c>
      <c r="I823" s="203" t="s">
        <v>1428</v>
      </c>
      <c r="J823" s="191" t="s">
        <v>1542</v>
      </c>
      <c r="K823" s="203" t="s">
        <v>1600</v>
      </c>
      <c r="L823" s="236" t="s">
        <v>1284</v>
      </c>
      <c r="M823" s="203" t="s">
        <v>1430</v>
      </c>
      <c r="N823" s="203"/>
    </row>
    <row r="824" s="160" customFormat="1" ht="21" customHeight="1" spans="1:14">
      <c r="A824" s="191"/>
      <c r="B824" s="435" t="s">
        <v>376</v>
      </c>
      <c r="C824" s="68" t="s">
        <v>377</v>
      </c>
      <c r="D824" s="40" t="s">
        <v>41</v>
      </c>
      <c r="E824" s="26">
        <v>2083.75</v>
      </c>
      <c r="F824" s="202">
        <v>1.49</v>
      </c>
      <c r="G824" s="194">
        <f t="shared" si="33"/>
        <v>3104.7875</v>
      </c>
      <c r="H824" s="203" t="s">
        <v>1095</v>
      </c>
      <c r="I824" s="203" t="s">
        <v>1428</v>
      </c>
      <c r="J824" s="191" t="s">
        <v>1542</v>
      </c>
      <c r="K824" s="203" t="s">
        <v>1601</v>
      </c>
      <c r="L824" s="236" t="s">
        <v>1279</v>
      </c>
      <c r="M824" s="203" t="s">
        <v>1430</v>
      </c>
      <c r="N824" s="203"/>
    </row>
    <row r="825" s="160" customFormat="1" ht="21" customHeight="1" spans="1:14">
      <c r="A825" s="191"/>
      <c r="B825" s="435" t="s">
        <v>376</v>
      </c>
      <c r="C825" s="68" t="s">
        <v>377</v>
      </c>
      <c r="D825" s="40" t="s">
        <v>41</v>
      </c>
      <c r="E825" s="26">
        <v>2083.75</v>
      </c>
      <c r="F825" s="202">
        <v>1.86</v>
      </c>
      <c r="G825" s="194">
        <f t="shared" si="33"/>
        <v>3875.775</v>
      </c>
      <c r="H825" s="203" t="s">
        <v>1095</v>
      </c>
      <c r="I825" s="203" t="s">
        <v>1428</v>
      </c>
      <c r="J825" s="191" t="s">
        <v>1542</v>
      </c>
      <c r="K825" s="203" t="s">
        <v>1602</v>
      </c>
      <c r="L825" s="236" t="s">
        <v>1279</v>
      </c>
      <c r="M825" s="203" t="s">
        <v>1430</v>
      </c>
      <c r="N825" s="203"/>
    </row>
    <row r="826" s="160" customFormat="1" ht="21" customHeight="1" spans="1:14">
      <c r="A826" s="191"/>
      <c r="B826" s="435" t="s">
        <v>376</v>
      </c>
      <c r="C826" s="68" t="s">
        <v>377</v>
      </c>
      <c r="D826" s="40" t="s">
        <v>41</v>
      </c>
      <c r="E826" s="26">
        <v>2083.75</v>
      </c>
      <c r="F826" s="202">
        <v>6.32</v>
      </c>
      <c r="G826" s="194">
        <f t="shared" si="33"/>
        <v>13169.3</v>
      </c>
      <c r="H826" s="203" t="s">
        <v>1095</v>
      </c>
      <c r="I826" s="203" t="s">
        <v>1428</v>
      </c>
      <c r="J826" s="191" t="s">
        <v>1542</v>
      </c>
      <c r="K826" s="203" t="s">
        <v>1603</v>
      </c>
      <c r="L826" s="236" t="s">
        <v>1284</v>
      </c>
      <c r="M826" s="203" t="s">
        <v>1430</v>
      </c>
      <c r="N826" s="203"/>
    </row>
    <row r="827" s="160" customFormat="1" ht="21" customHeight="1" spans="1:14">
      <c r="A827" s="191"/>
      <c r="B827" s="435" t="s">
        <v>376</v>
      </c>
      <c r="C827" s="68" t="s">
        <v>377</v>
      </c>
      <c r="D827" s="40" t="s">
        <v>41</v>
      </c>
      <c r="E827" s="26">
        <v>2083.75</v>
      </c>
      <c r="F827" s="202">
        <v>5.18</v>
      </c>
      <c r="G827" s="194">
        <f t="shared" si="33"/>
        <v>10793.825</v>
      </c>
      <c r="H827" s="203" t="s">
        <v>1095</v>
      </c>
      <c r="I827" s="203" t="s">
        <v>1428</v>
      </c>
      <c r="J827" s="191" t="s">
        <v>1542</v>
      </c>
      <c r="K827" s="203" t="s">
        <v>1604</v>
      </c>
      <c r="L827" s="236" t="s">
        <v>1284</v>
      </c>
      <c r="M827" s="203" t="s">
        <v>1430</v>
      </c>
      <c r="N827" s="203"/>
    </row>
    <row r="828" s="160" customFormat="1" ht="21" customHeight="1" spans="1:14">
      <c r="A828" s="191"/>
      <c r="B828" s="435" t="s">
        <v>376</v>
      </c>
      <c r="C828" s="68" t="s">
        <v>377</v>
      </c>
      <c r="D828" s="40" t="s">
        <v>41</v>
      </c>
      <c r="E828" s="26">
        <v>2083.75</v>
      </c>
      <c r="F828" s="202">
        <v>30.14</v>
      </c>
      <c r="G828" s="194">
        <f t="shared" si="33"/>
        <v>62804.225</v>
      </c>
      <c r="H828" s="203" t="s">
        <v>1095</v>
      </c>
      <c r="I828" s="203" t="s">
        <v>1428</v>
      </c>
      <c r="J828" s="191" t="s">
        <v>1542</v>
      </c>
      <c r="K828" s="203" t="s">
        <v>1606</v>
      </c>
      <c r="L828" s="236" t="s">
        <v>1284</v>
      </c>
      <c r="M828" s="203" t="s">
        <v>1430</v>
      </c>
      <c r="N828" s="203"/>
    </row>
    <row r="829" s="160" customFormat="1" ht="21" customHeight="1" spans="1:14">
      <c r="A829" s="191"/>
      <c r="B829" s="435" t="s">
        <v>376</v>
      </c>
      <c r="C829" s="68" t="s">
        <v>377</v>
      </c>
      <c r="D829" s="40" t="s">
        <v>41</v>
      </c>
      <c r="E829" s="26">
        <v>2083.75</v>
      </c>
      <c r="F829" s="202">
        <v>5.76</v>
      </c>
      <c r="G829" s="194">
        <f t="shared" si="33"/>
        <v>12002.4</v>
      </c>
      <c r="H829" s="203" t="s">
        <v>1095</v>
      </c>
      <c r="I829" s="203" t="s">
        <v>1428</v>
      </c>
      <c r="J829" s="191" t="s">
        <v>1542</v>
      </c>
      <c r="K829" s="203" t="s">
        <v>1607</v>
      </c>
      <c r="L829" s="236" t="s">
        <v>1279</v>
      </c>
      <c r="M829" s="203" t="s">
        <v>1430</v>
      </c>
      <c r="N829" s="203"/>
    </row>
    <row r="830" s="160" customFormat="1" ht="21" customHeight="1" spans="1:14">
      <c r="A830" s="191"/>
      <c r="B830" s="435" t="s">
        <v>376</v>
      </c>
      <c r="C830" s="68" t="s">
        <v>377</v>
      </c>
      <c r="D830" s="40" t="s">
        <v>41</v>
      </c>
      <c r="E830" s="26">
        <v>2083.75</v>
      </c>
      <c r="F830" s="202">
        <v>2.3</v>
      </c>
      <c r="G830" s="194">
        <f t="shared" si="33"/>
        <v>4792.625</v>
      </c>
      <c r="H830" s="203" t="s">
        <v>1095</v>
      </c>
      <c r="I830" s="203" t="s">
        <v>1428</v>
      </c>
      <c r="J830" s="191" t="s">
        <v>1542</v>
      </c>
      <c r="K830" s="203" t="s">
        <v>1609</v>
      </c>
      <c r="L830" s="236" t="s">
        <v>1279</v>
      </c>
      <c r="M830" s="203" t="s">
        <v>1430</v>
      </c>
      <c r="N830" s="203"/>
    </row>
    <row r="831" s="160" customFormat="1" ht="21" customHeight="1" spans="1:14">
      <c r="A831" s="191"/>
      <c r="B831" s="435" t="s">
        <v>376</v>
      </c>
      <c r="C831" s="68" t="s">
        <v>377</v>
      </c>
      <c r="D831" s="40" t="s">
        <v>41</v>
      </c>
      <c r="E831" s="26">
        <v>2083.75</v>
      </c>
      <c r="F831" s="202">
        <v>5.18</v>
      </c>
      <c r="G831" s="194">
        <f t="shared" si="33"/>
        <v>10793.825</v>
      </c>
      <c r="H831" s="203" t="s">
        <v>1095</v>
      </c>
      <c r="I831" s="203" t="s">
        <v>1428</v>
      </c>
      <c r="J831" s="191" t="s">
        <v>1542</v>
      </c>
      <c r="K831" s="203" t="s">
        <v>1610</v>
      </c>
      <c r="L831" s="236" t="s">
        <v>1279</v>
      </c>
      <c r="M831" s="203" t="s">
        <v>1430</v>
      </c>
      <c r="N831" s="203"/>
    </row>
    <row r="832" s="160" customFormat="1" ht="21" customHeight="1" spans="1:14">
      <c r="A832" s="191"/>
      <c r="B832" s="435" t="s">
        <v>376</v>
      </c>
      <c r="C832" s="68" t="s">
        <v>377</v>
      </c>
      <c r="D832" s="40" t="s">
        <v>41</v>
      </c>
      <c r="E832" s="26">
        <v>2083.75</v>
      </c>
      <c r="F832" s="202">
        <v>9.6</v>
      </c>
      <c r="G832" s="194">
        <f t="shared" si="33"/>
        <v>20004</v>
      </c>
      <c r="H832" s="203" t="s">
        <v>1095</v>
      </c>
      <c r="I832" s="203" t="s">
        <v>1428</v>
      </c>
      <c r="J832" s="191" t="s">
        <v>1542</v>
      </c>
      <c r="K832" s="203" t="s">
        <v>1611</v>
      </c>
      <c r="L832" s="236" t="s">
        <v>1284</v>
      </c>
      <c r="M832" s="203" t="s">
        <v>1430</v>
      </c>
      <c r="N832" s="203"/>
    </row>
    <row r="833" s="160" customFormat="1" ht="21" customHeight="1" spans="1:14">
      <c r="A833" s="191"/>
      <c r="B833" s="435" t="s">
        <v>376</v>
      </c>
      <c r="C833" s="68" t="s">
        <v>377</v>
      </c>
      <c r="D833" s="40" t="s">
        <v>41</v>
      </c>
      <c r="E833" s="26">
        <v>2083.75</v>
      </c>
      <c r="F833" s="202">
        <v>33.22</v>
      </c>
      <c r="G833" s="194">
        <f t="shared" si="33"/>
        <v>69222.175</v>
      </c>
      <c r="H833" s="203" t="s">
        <v>1095</v>
      </c>
      <c r="I833" s="203" t="s">
        <v>1428</v>
      </c>
      <c r="J833" s="191" t="s">
        <v>1542</v>
      </c>
      <c r="K833" s="203" t="s">
        <v>1612</v>
      </c>
      <c r="L833" s="236" t="s">
        <v>1279</v>
      </c>
      <c r="M833" s="203" t="s">
        <v>1430</v>
      </c>
      <c r="N833" s="203"/>
    </row>
    <row r="834" s="160" customFormat="1" ht="21" customHeight="1" spans="1:14">
      <c r="A834" s="191"/>
      <c r="B834" s="435" t="s">
        <v>376</v>
      </c>
      <c r="C834" s="68" t="s">
        <v>377</v>
      </c>
      <c r="D834" s="40" t="s">
        <v>41</v>
      </c>
      <c r="E834" s="26">
        <v>2083.75</v>
      </c>
      <c r="F834" s="202">
        <v>3.1</v>
      </c>
      <c r="G834" s="194">
        <f t="shared" si="33"/>
        <v>6459.625</v>
      </c>
      <c r="H834" s="203" t="s">
        <v>1095</v>
      </c>
      <c r="I834" s="203" t="s">
        <v>1428</v>
      </c>
      <c r="J834" s="191" t="s">
        <v>1542</v>
      </c>
      <c r="K834" s="203" t="s">
        <v>1616</v>
      </c>
      <c r="L834" s="236" t="s">
        <v>1279</v>
      </c>
      <c r="M834" s="203" t="s">
        <v>1430</v>
      </c>
      <c r="N834" s="203"/>
    </row>
    <row r="835" s="160" customFormat="1" ht="21" customHeight="1" spans="1:14">
      <c r="A835" s="191"/>
      <c r="B835" s="435" t="s">
        <v>376</v>
      </c>
      <c r="C835" s="68" t="s">
        <v>377</v>
      </c>
      <c r="D835" s="40" t="s">
        <v>41</v>
      </c>
      <c r="E835" s="26">
        <v>2083.75</v>
      </c>
      <c r="F835" s="202">
        <v>48.58</v>
      </c>
      <c r="G835" s="194">
        <f t="shared" si="33"/>
        <v>101228.575</v>
      </c>
      <c r="H835" s="203" t="s">
        <v>1095</v>
      </c>
      <c r="I835" s="203" t="s">
        <v>1428</v>
      </c>
      <c r="J835" s="191" t="s">
        <v>1542</v>
      </c>
      <c r="K835" s="203" t="s">
        <v>1617</v>
      </c>
      <c r="L835" s="236" t="s">
        <v>1279</v>
      </c>
      <c r="M835" s="203" t="s">
        <v>1430</v>
      </c>
      <c r="N835" s="203"/>
    </row>
    <row r="836" s="160" customFormat="1" ht="21" customHeight="1" spans="1:14">
      <c r="A836" s="191"/>
      <c r="B836" s="435" t="s">
        <v>376</v>
      </c>
      <c r="C836" s="68" t="s">
        <v>377</v>
      </c>
      <c r="D836" s="40" t="s">
        <v>41</v>
      </c>
      <c r="E836" s="26">
        <v>2083.75</v>
      </c>
      <c r="F836" s="202">
        <v>3.47</v>
      </c>
      <c r="G836" s="194">
        <f t="shared" si="33"/>
        <v>7230.6125</v>
      </c>
      <c r="H836" s="203" t="s">
        <v>1095</v>
      </c>
      <c r="I836" s="203" t="s">
        <v>1428</v>
      </c>
      <c r="J836" s="191" t="s">
        <v>1542</v>
      </c>
      <c r="K836" s="203" t="s">
        <v>1618</v>
      </c>
      <c r="L836" s="236" t="s">
        <v>1284</v>
      </c>
      <c r="M836" s="203" t="s">
        <v>1430</v>
      </c>
      <c r="N836" s="203"/>
    </row>
    <row r="837" s="160" customFormat="1" ht="21" customHeight="1" spans="1:14">
      <c r="A837" s="191"/>
      <c r="B837" s="435" t="s">
        <v>376</v>
      </c>
      <c r="C837" s="68" t="s">
        <v>377</v>
      </c>
      <c r="D837" s="40" t="s">
        <v>41</v>
      </c>
      <c r="E837" s="26">
        <v>2083.75</v>
      </c>
      <c r="F837" s="202">
        <v>9.67</v>
      </c>
      <c r="G837" s="194">
        <f t="shared" si="33"/>
        <v>20149.8625</v>
      </c>
      <c r="H837" s="203" t="s">
        <v>1095</v>
      </c>
      <c r="I837" s="203" t="s">
        <v>1428</v>
      </c>
      <c r="J837" s="191" t="s">
        <v>1542</v>
      </c>
      <c r="K837" s="203" t="s">
        <v>1619</v>
      </c>
      <c r="L837" s="236" t="s">
        <v>1279</v>
      </c>
      <c r="M837" s="203" t="s">
        <v>1430</v>
      </c>
      <c r="N837" s="203"/>
    </row>
    <row r="838" s="160" customFormat="1" ht="21" customHeight="1" spans="1:14">
      <c r="A838" s="191"/>
      <c r="B838" s="435" t="s">
        <v>376</v>
      </c>
      <c r="C838" s="68" t="s">
        <v>377</v>
      </c>
      <c r="D838" s="40" t="s">
        <v>41</v>
      </c>
      <c r="E838" s="26">
        <v>2083.75</v>
      </c>
      <c r="F838" s="202">
        <v>48.38</v>
      </c>
      <c r="G838" s="194">
        <f t="shared" si="33"/>
        <v>100811.825</v>
      </c>
      <c r="H838" s="203" t="s">
        <v>1095</v>
      </c>
      <c r="I838" s="203" t="s">
        <v>1428</v>
      </c>
      <c r="J838" s="191" t="s">
        <v>1542</v>
      </c>
      <c r="K838" s="203" t="s">
        <v>1621</v>
      </c>
      <c r="L838" s="236" t="s">
        <v>1279</v>
      </c>
      <c r="M838" s="203" t="s">
        <v>1430</v>
      </c>
      <c r="N838" s="203"/>
    </row>
    <row r="839" s="160" customFormat="1" ht="21" customHeight="1" spans="1:14">
      <c r="A839" s="191"/>
      <c r="B839" s="435" t="s">
        <v>376</v>
      </c>
      <c r="C839" s="68" t="s">
        <v>377</v>
      </c>
      <c r="D839" s="40" t="s">
        <v>41</v>
      </c>
      <c r="E839" s="26">
        <v>2083.75</v>
      </c>
      <c r="F839" s="202">
        <v>71.42</v>
      </c>
      <c r="G839" s="194">
        <f t="shared" si="33"/>
        <v>148821.425</v>
      </c>
      <c r="H839" s="203" t="s">
        <v>1095</v>
      </c>
      <c r="I839" s="203" t="s">
        <v>1428</v>
      </c>
      <c r="J839" s="191" t="s">
        <v>1542</v>
      </c>
      <c r="K839" s="203" t="s">
        <v>1622</v>
      </c>
      <c r="L839" s="236" t="s">
        <v>1284</v>
      </c>
      <c r="M839" s="203" t="s">
        <v>1430</v>
      </c>
      <c r="N839" s="203"/>
    </row>
    <row r="840" s="160" customFormat="1" ht="21" customHeight="1" spans="1:14">
      <c r="A840" s="191"/>
      <c r="B840" s="435" t="s">
        <v>376</v>
      </c>
      <c r="C840" s="68" t="s">
        <v>377</v>
      </c>
      <c r="D840" s="40" t="s">
        <v>41</v>
      </c>
      <c r="E840" s="26">
        <v>2083.75</v>
      </c>
      <c r="F840" s="202">
        <v>8.68</v>
      </c>
      <c r="G840" s="194">
        <f t="shared" si="33"/>
        <v>18086.95</v>
      </c>
      <c r="H840" s="203" t="s">
        <v>1095</v>
      </c>
      <c r="I840" s="203" t="s">
        <v>1428</v>
      </c>
      <c r="J840" s="191" t="s">
        <v>1542</v>
      </c>
      <c r="K840" s="203" t="s">
        <v>1623</v>
      </c>
      <c r="L840" s="236" t="s">
        <v>1284</v>
      </c>
      <c r="M840" s="203" t="s">
        <v>1430</v>
      </c>
      <c r="N840" s="203"/>
    </row>
    <row r="841" s="160" customFormat="1" ht="21" customHeight="1" spans="1:14">
      <c r="A841" s="191"/>
      <c r="B841" s="435" t="s">
        <v>376</v>
      </c>
      <c r="C841" s="68" t="s">
        <v>377</v>
      </c>
      <c r="D841" s="40" t="s">
        <v>41</v>
      </c>
      <c r="E841" s="26">
        <v>2083.75</v>
      </c>
      <c r="F841" s="202">
        <v>76.8</v>
      </c>
      <c r="G841" s="194">
        <f t="shared" si="33"/>
        <v>160032</v>
      </c>
      <c r="H841" s="203" t="s">
        <v>1095</v>
      </c>
      <c r="I841" s="203" t="s">
        <v>1428</v>
      </c>
      <c r="J841" s="191" t="s">
        <v>1542</v>
      </c>
      <c r="K841" s="203" t="s">
        <v>1624</v>
      </c>
      <c r="L841" s="236" t="s">
        <v>1279</v>
      </c>
      <c r="M841" s="203" t="s">
        <v>1430</v>
      </c>
      <c r="N841" s="203"/>
    </row>
    <row r="842" s="160" customFormat="1" ht="21" customHeight="1" spans="1:14">
      <c r="A842" s="191"/>
      <c r="B842" s="435" t="s">
        <v>376</v>
      </c>
      <c r="C842" s="68" t="s">
        <v>377</v>
      </c>
      <c r="D842" s="40" t="s">
        <v>41</v>
      </c>
      <c r="E842" s="26">
        <v>2083.75</v>
      </c>
      <c r="F842" s="202">
        <v>30.72</v>
      </c>
      <c r="G842" s="194">
        <f t="shared" si="33"/>
        <v>64012.8</v>
      </c>
      <c r="H842" s="203" t="s">
        <v>1095</v>
      </c>
      <c r="I842" s="203" t="s">
        <v>1428</v>
      </c>
      <c r="J842" s="191" t="s">
        <v>1542</v>
      </c>
      <c r="K842" s="203" t="s">
        <v>1625</v>
      </c>
      <c r="L842" s="236" t="s">
        <v>1284</v>
      </c>
      <c r="M842" s="203" t="s">
        <v>1430</v>
      </c>
      <c r="N842" s="203"/>
    </row>
    <row r="843" s="160" customFormat="1" ht="21" customHeight="1" spans="1:14">
      <c r="A843" s="191"/>
      <c r="B843" s="435" t="s">
        <v>376</v>
      </c>
      <c r="C843" s="68" t="s">
        <v>377</v>
      </c>
      <c r="D843" s="40" t="s">
        <v>41</v>
      </c>
      <c r="E843" s="26">
        <v>2083.75</v>
      </c>
      <c r="F843" s="202">
        <v>20.74</v>
      </c>
      <c r="G843" s="194">
        <f t="shared" si="33"/>
        <v>43216.975</v>
      </c>
      <c r="H843" s="203" t="s">
        <v>1095</v>
      </c>
      <c r="I843" s="203" t="s">
        <v>1428</v>
      </c>
      <c r="J843" s="191" t="s">
        <v>1542</v>
      </c>
      <c r="K843" s="203" t="s">
        <v>1626</v>
      </c>
      <c r="L843" s="236" t="s">
        <v>1284</v>
      </c>
      <c r="M843" s="203" t="s">
        <v>1430</v>
      </c>
      <c r="N843" s="203"/>
    </row>
    <row r="844" s="160" customFormat="1" ht="21" customHeight="1" spans="1:14">
      <c r="A844" s="191"/>
      <c r="B844" s="435" t="s">
        <v>376</v>
      </c>
      <c r="C844" s="68" t="s">
        <v>377</v>
      </c>
      <c r="D844" s="40" t="s">
        <v>41</v>
      </c>
      <c r="E844" s="26">
        <v>2083.75</v>
      </c>
      <c r="F844" s="202">
        <v>13.44</v>
      </c>
      <c r="G844" s="194">
        <f t="shared" si="33"/>
        <v>28005.6</v>
      </c>
      <c r="H844" s="203" t="s">
        <v>1095</v>
      </c>
      <c r="I844" s="203" t="s">
        <v>1428</v>
      </c>
      <c r="J844" s="191" t="s">
        <v>1542</v>
      </c>
      <c r="K844" s="203" t="s">
        <v>1627</v>
      </c>
      <c r="L844" s="236" t="s">
        <v>1279</v>
      </c>
      <c r="M844" s="203" t="s">
        <v>1430</v>
      </c>
      <c r="N844" s="203"/>
    </row>
    <row r="845" s="160" customFormat="1" ht="21" customHeight="1" spans="1:14">
      <c r="A845" s="191"/>
      <c r="B845" s="435" t="s">
        <v>376</v>
      </c>
      <c r="C845" s="68" t="s">
        <v>377</v>
      </c>
      <c r="D845" s="40" t="s">
        <v>41</v>
      </c>
      <c r="E845" s="26">
        <v>2083.75</v>
      </c>
      <c r="F845" s="202">
        <v>2.88</v>
      </c>
      <c r="G845" s="194">
        <f t="shared" ref="G845:G849" si="34">F845*E845</f>
        <v>6001.2</v>
      </c>
      <c r="H845" s="203" t="s">
        <v>1095</v>
      </c>
      <c r="I845" s="203" t="s">
        <v>1428</v>
      </c>
      <c r="J845" s="191" t="s">
        <v>1542</v>
      </c>
      <c r="K845" s="203" t="s">
        <v>1628</v>
      </c>
      <c r="L845" s="236" t="s">
        <v>1284</v>
      </c>
      <c r="M845" s="203" t="s">
        <v>1430</v>
      </c>
      <c r="N845" s="203"/>
    </row>
    <row r="846" s="160" customFormat="1" ht="21" customHeight="1" spans="1:14">
      <c r="A846" s="191"/>
      <c r="B846" s="435" t="s">
        <v>376</v>
      </c>
      <c r="C846" s="68" t="s">
        <v>377</v>
      </c>
      <c r="D846" s="40" t="s">
        <v>41</v>
      </c>
      <c r="E846" s="26">
        <v>2083.75</v>
      </c>
      <c r="F846" s="202">
        <v>2.5</v>
      </c>
      <c r="G846" s="194">
        <f t="shared" si="34"/>
        <v>5209.375</v>
      </c>
      <c r="H846" s="203" t="s">
        <v>1095</v>
      </c>
      <c r="I846" s="203" t="s">
        <v>1428</v>
      </c>
      <c r="J846" s="191" t="s">
        <v>1542</v>
      </c>
      <c r="K846" s="203" t="s">
        <v>1629</v>
      </c>
      <c r="L846" s="236" t="s">
        <v>1284</v>
      </c>
      <c r="M846" s="203" t="s">
        <v>1430</v>
      </c>
      <c r="N846" s="203"/>
    </row>
    <row r="847" s="160" customFormat="1" ht="21" customHeight="1" spans="1:14">
      <c r="A847" s="191"/>
      <c r="B847" s="435" t="s">
        <v>376</v>
      </c>
      <c r="C847" s="68" t="s">
        <v>377</v>
      </c>
      <c r="D847" s="40" t="s">
        <v>41</v>
      </c>
      <c r="E847" s="26">
        <v>2083.75</v>
      </c>
      <c r="F847" s="202">
        <v>1.92</v>
      </c>
      <c r="G847" s="194">
        <f t="shared" si="34"/>
        <v>4000.8</v>
      </c>
      <c r="H847" s="203" t="s">
        <v>1095</v>
      </c>
      <c r="I847" s="203" t="s">
        <v>1428</v>
      </c>
      <c r="J847" s="191" t="s">
        <v>1542</v>
      </c>
      <c r="K847" s="203" t="s">
        <v>1631</v>
      </c>
      <c r="L847" s="236" t="s">
        <v>1284</v>
      </c>
      <c r="M847" s="203" t="s">
        <v>1430</v>
      </c>
      <c r="N847" s="203"/>
    </row>
    <row r="848" s="160" customFormat="1" ht="21" customHeight="1" spans="1:14">
      <c r="A848" s="191"/>
      <c r="B848" s="219" t="s">
        <v>1112</v>
      </c>
      <c r="C848" s="220"/>
      <c r="D848" s="196"/>
      <c r="E848" s="197"/>
      <c r="F848" s="190">
        <f>SUM(F780:F847)</f>
        <v>1118.64</v>
      </c>
      <c r="G848" s="194"/>
      <c r="H848" s="203"/>
      <c r="I848" s="203"/>
      <c r="J848" s="203"/>
      <c r="K848" s="203"/>
      <c r="L848" s="236"/>
      <c r="M848" s="203"/>
      <c r="N848" s="203"/>
    </row>
    <row r="849" s="160" customFormat="1" ht="21" customHeight="1" spans="1:14">
      <c r="A849" s="191"/>
      <c r="B849" s="435" t="s">
        <v>378</v>
      </c>
      <c r="C849" s="68" t="s">
        <v>379</v>
      </c>
      <c r="D849" s="40" t="s">
        <v>41</v>
      </c>
      <c r="E849" s="26">
        <v>2073.46</v>
      </c>
      <c r="F849" s="202">
        <v>8.06</v>
      </c>
      <c r="G849" s="194">
        <f t="shared" si="34"/>
        <v>16712.0876</v>
      </c>
      <c r="H849" s="203" t="s">
        <v>1095</v>
      </c>
      <c r="I849" s="203" t="s">
        <v>1428</v>
      </c>
      <c r="J849" s="191" t="s">
        <v>1542</v>
      </c>
      <c r="K849" s="203" t="s">
        <v>1547</v>
      </c>
      <c r="L849" s="203" t="s">
        <v>1279</v>
      </c>
      <c r="M849" s="203" t="s">
        <v>1430</v>
      </c>
      <c r="N849" s="203" t="s">
        <v>1548</v>
      </c>
    </row>
    <row r="850" s="160" customFormat="1" ht="21" customHeight="1" spans="1:14">
      <c r="A850" s="191"/>
      <c r="B850" s="435" t="s">
        <v>378</v>
      </c>
      <c r="C850" s="68" t="s">
        <v>379</v>
      </c>
      <c r="D850" s="40" t="s">
        <v>41</v>
      </c>
      <c r="E850" s="26">
        <v>2073.46</v>
      </c>
      <c r="F850" s="202">
        <v>7.68</v>
      </c>
      <c r="G850" s="194">
        <f t="shared" ref="G850:G856" si="35">F850*E850</f>
        <v>15924.1728</v>
      </c>
      <c r="H850" s="203" t="s">
        <v>1095</v>
      </c>
      <c r="I850" s="203" t="s">
        <v>1428</v>
      </c>
      <c r="J850" s="191" t="s">
        <v>1542</v>
      </c>
      <c r="K850" s="203" t="s">
        <v>1549</v>
      </c>
      <c r="L850" s="203" t="s">
        <v>1279</v>
      </c>
      <c r="M850" s="203" t="s">
        <v>1430</v>
      </c>
      <c r="N850" s="203" t="s">
        <v>1548</v>
      </c>
    </row>
    <row r="851" s="160" customFormat="1" ht="21" customHeight="1" spans="1:14">
      <c r="A851" s="191"/>
      <c r="B851" s="435" t="s">
        <v>378</v>
      </c>
      <c r="C851" s="68" t="s">
        <v>379</v>
      </c>
      <c r="D851" s="40" t="s">
        <v>41</v>
      </c>
      <c r="E851" s="26">
        <v>2073.46</v>
      </c>
      <c r="F851" s="202">
        <v>8.83</v>
      </c>
      <c r="G851" s="194">
        <f t="shared" si="35"/>
        <v>18308.6518</v>
      </c>
      <c r="H851" s="203" t="s">
        <v>1095</v>
      </c>
      <c r="I851" s="203" t="s">
        <v>1428</v>
      </c>
      <c r="J851" s="191" t="s">
        <v>1542</v>
      </c>
      <c r="K851" s="203" t="s">
        <v>1550</v>
      </c>
      <c r="L851" s="203" t="s">
        <v>1279</v>
      </c>
      <c r="M851" s="203" t="s">
        <v>1430</v>
      </c>
      <c r="N851" s="203" t="s">
        <v>1548</v>
      </c>
    </row>
    <row r="852" s="160" customFormat="1" ht="21" customHeight="1" spans="1:14">
      <c r="A852" s="191"/>
      <c r="B852" s="435" t="s">
        <v>378</v>
      </c>
      <c r="C852" s="68" t="s">
        <v>379</v>
      </c>
      <c r="D852" s="40" t="s">
        <v>41</v>
      </c>
      <c r="E852" s="26">
        <v>2073.46</v>
      </c>
      <c r="F852" s="202">
        <v>3.46</v>
      </c>
      <c r="G852" s="194">
        <f t="shared" si="35"/>
        <v>7174.1716</v>
      </c>
      <c r="H852" s="203" t="s">
        <v>1095</v>
      </c>
      <c r="I852" s="203" t="s">
        <v>1428</v>
      </c>
      <c r="J852" s="191" t="s">
        <v>1542</v>
      </c>
      <c r="K852" s="203" t="s">
        <v>1551</v>
      </c>
      <c r="L852" s="203" t="s">
        <v>1284</v>
      </c>
      <c r="M852" s="203" t="s">
        <v>1430</v>
      </c>
      <c r="N852" s="203" t="s">
        <v>1548</v>
      </c>
    </row>
    <row r="853" s="160" customFormat="1" ht="21" customHeight="1" spans="1:14">
      <c r="A853" s="191"/>
      <c r="B853" s="435" t="s">
        <v>378</v>
      </c>
      <c r="C853" s="68" t="s">
        <v>379</v>
      </c>
      <c r="D853" s="40" t="s">
        <v>41</v>
      </c>
      <c r="E853" s="26">
        <v>2073.46</v>
      </c>
      <c r="F853" s="202">
        <v>6.14</v>
      </c>
      <c r="G853" s="194">
        <f t="shared" si="35"/>
        <v>12731.0444</v>
      </c>
      <c r="H853" s="203" t="s">
        <v>1095</v>
      </c>
      <c r="I853" s="203" t="s">
        <v>1428</v>
      </c>
      <c r="J853" s="191" t="s">
        <v>1542</v>
      </c>
      <c r="K853" s="203" t="s">
        <v>1559</v>
      </c>
      <c r="L853" s="203" t="s">
        <v>1284</v>
      </c>
      <c r="M853" s="203" t="s">
        <v>1430</v>
      </c>
      <c r="N853" s="203" t="s">
        <v>1548</v>
      </c>
    </row>
    <row r="854" s="160" customFormat="1" ht="21" customHeight="1" spans="1:14">
      <c r="A854" s="191"/>
      <c r="B854" s="435" t="s">
        <v>378</v>
      </c>
      <c r="C854" s="68" t="s">
        <v>379</v>
      </c>
      <c r="D854" s="40" t="s">
        <v>41</v>
      </c>
      <c r="E854" s="26">
        <v>2073.46</v>
      </c>
      <c r="F854" s="202">
        <v>3.26</v>
      </c>
      <c r="G854" s="194">
        <f t="shared" si="35"/>
        <v>6759.4796</v>
      </c>
      <c r="H854" s="203" t="s">
        <v>1095</v>
      </c>
      <c r="I854" s="203" t="s">
        <v>1428</v>
      </c>
      <c r="J854" s="191" t="s">
        <v>1542</v>
      </c>
      <c r="K854" s="203" t="s">
        <v>1596</v>
      </c>
      <c r="L854" s="203" t="s">
        <v>1284</v>
      </c>
      <c r="M854" s="203" t="s">
        <v>1430</v>
      </c>
      <c r="N854" s="203" t="s">
        <v>1548</v>
      </c>
    </row>
    <row r="855" s="160" customFormat="1" ht="21" customHeight="1" spans="1:14">
      <c r="A855" s="191"/>
      <c r="B855" s="435" t="s">
        <v>378</v>
      </c>
      <c r="C855" s="68" t="s">
        <v>379</v>
      </c>
      <c r="D855" s="40" t="s">
        <v>41</v>
      </c>
      <c r="E855" s="26">
        <v>2073.46</v>
      </c>
      <c r="F855" s="202">
        <v>4.8</v>
      </c>
      <c r="G855" s="194">
        <f t="shared" si="35"/>
        <v>9952.608</v>
      </c>
      <c r="H855" s="203" t="s">
        <v>1095</v>
      </c>
      <c r="I855" s="203" t="s">
        <v>1428</v>
      </c>
      <c r="J855" s="191" t="s">
        <v>1542</v>
      </c>
      <c r="K855" s="203" t="s">
        <v>1605</v>
      </c>
      <c r="L855" s="203" t="s">
        <v>1284</v>
      </c>
      <c r="M855" s="203" t="s">
        <v>1430</v>
      </c>
      <c r="N855" s="203" t="s">
        <v>1548</v>
      </c>
    </row>
    <row r="856" s="160" customFormat="1" ht="21" customHeight="1" spans="1:14">
      <c r="A856" s="191"/>
      <c r="B856" s="435" t="s">
        <v>378</v>
      </c>
      <c r="C856" s="68" t="s">
        <v>379</v>
      </c>
      <c r="D856" s="40" t="s">
        <v>41</v>
      </c>
      <c r="E856" s="26">
        <v>2073.46</v>
      </c>
      <c r="F856" s="202">
        <v>12.67</v>
      </c>
      <c r="G856" s="194">
        <f t="shared" si="35"/>
        <v>26270.7382</v>
      </c>
      <c r="H856" s="203" t="s">
        <v>1095</v>
      </c>
      <c r="I856" s="203" t="s">
        <v>1428</v>
      </c>
      <c r="J856" s="191" t="s">
        <v>1542</v>
      </c>
      <c r="K856" s="203" t="s">
        <v>1614</v>
      </c>
      <c r="L856" s="203" t="s">
        <v>1284</v>
      </c>
      <c r="M856" s="203" t="s">
        <v>1430</v>
      </c>
      <c r="N856" s="203" t="s">
        <v>1548</v>
      </c>
    </row>
    <row r="857" s="160" customFormat="1" ht="21" customHeight="1" spans="1:14">
      <c r="A857" s="191"/>
      <c r="B857" s="219" t="s">
        <v>1112</v>
      </c>
      <c r="C857" s="220"/>
      <c r="D857" s="196"/>
      <c r="E857" s="197"/>
      <c r="F857" s="190">
        <f>SUM(F849:F856)</f>
        <v>54.9</v>
      </c>
      <c r="G857" s="194"/>
      <c r="H857" s="203"/>
      <c r="I857" s="203"/>
      <c r="J857" s="203"/>
      <c r="K857" s="203"/>
      <c r="L857" s="203"/>
      <c r="M857" s="203"/>
      <c r="N857" s="203"/>
    </row>
    <row r="858" s="160" customFormat="1" ht="21" customHeight="1" spans="1:14">
      <c r="A858" s="191"/>
      <c r="B858" s="435" t="s">
        <v>380</v>
      </c>
      <c r="C858" s="68" t="s">
        <v>381</v>
      </c>
      <c r="D858" s="40" t="s">
        <v>41</v>
      </c>
      <c r="E858" s="26">
        <v>2091.07</v>
      </c>
      <c r="F858" s="202">
        <v>4.96</v>
      </c>
      <c r="G858" s="447">
        <f>F858*E858</f>
        <v>10371.7072</v>
      </c>
      <c r="H858" s="203" t="s">
        <v>1095</v>
      </c>
      <c r="I858" s="203" t="s">
        <v>1428</v>
      </c>
      <c r="J858" s="191" t="s">
        <v>1542</v>
      </c>
      <c r="K858" s="203" t="s">
        <v>1574</v>
      </c>
      <c r="L858" s="203" t="s">
        <v>1279</v>
      </c>
      <c r="M858" s="203" t="s">
        <v>1430</v>
      </c>
      <c r="N858" s="203" t="s">
        <v>1575</v>
      </c>
    </row>
    <row r="859" s="160" customFormat="1" ht="21" customHeight="1" spans="1:14">
      <c r="A859" s="191"/>
      <c r="B859" s="435" t="s">
        <v>380</v>
      </c>
      <c r="C859" s="68" t="s">
        <v>381</v>
      </c>
      <c r="D859" s="40" t="s">
        <v>41</v>
      </c>
      <c r="E859" s="26">
        <v>2091.07</v>
      </c>
      <c r="F859" s="202">
        <v>3.46</v>
      </c>
      <c r="G859" s="447">
        <f t="shared" ref="G859:G867" si="36">F859*E859</f>
        <v>7235.1022</v>
      </c>
      <c r="H859" s="203" t="s">
        <v>1095</v>
      </c>
      <c r="I859" s="203" t="s">
        <v>1428</v>
      </c>
      <c r="J859" s="191" t="s">
        <v>1542</v>
      </c>
      <c r="K859" s="203" t="s">
        <v>1581</v>
      </c>
      <c r="L859" s="203" t="s">
        <v>1284</v>
      </c>
      <c r="M859" s="203" t="s">
        <v>1430</v>
      </c>
      <c r="N859" s="203" t="s">
        <v>1575</v>
      </c>
    </row>
    <row r="860" s="160" customFormat="1" ht="21" customHeight="1" spans="1:14">
      <c r="A860" s="191"/>
      <c r="B860" s="435" t="s">
        <v>380</v>
      </c>
      <c r="C860" s="68" t="s">
        <v>381</v>
      </c>
      <c r="D860" s="40" t="s">
        <v>41</v>
      </c>
      <c r="E860" s="26">
        <v>2091.07</v>
      </c>
      <c r="F860" s="202">
        <v>1.73</v>
      </c>
      <c r="G860" s="447">
        <f t="shared" si="36"/>
        <v>3617.5511</v>
      </c>
      <c r="H860" s="203" t="s">
        <v>1095</v>
      </c>
      <c r="I860" s="203" t="s">
        <v>1428</v>
      </c>
      <c r="J860" s="191" t="s">
        <v>1542</v>
      </c>
      <c r="K860" s="203" t="s">
        <v>1585</v>
      </c>
      <c r="L860" s="203" t="s">
        <v>1284</v>
      </c>
      <c r="M860" s="203" t="s">
        <v>1430</v>
      </c>
      <c r="N860" s="203" t="s">
        <v>1575</v>
      </c>
    </row>
    <row r="861" s="160" customFormat="1" ht="21" customHeight="1" spans="1:14">
      <c r="A861" s="191"/>
      <c r="B861" s="435" t="s">
        <v>380</v>
      </c>
      <c r="C861" s="68" t="s">
        <v>381</v>
      </c>
      <c r="D861" s="40" t="s">
        <v>41</v>
      </c>
      <c r="E861" s="26">
        <v>2091.07</v>
      </c>
      <c r="F861" s="202">
        <v>2.5</v>
      </c>
      <c r="G861" s="447">
        <f t="shared" si="36"/>
        <v>5227.675</v>
      </c>
      <c r="H861" s="203" t="s">
        <v>1095</v>
      </c>
      <c r="I861" s="203" t="s">
        <v>1428</v>
      </c>
      <c r="J861" s="191" t="s">
        <v>1542</v>
      </c>
      <c r="K861" s="203" t="s">
        <v>1587</v>
      </c>
      <c r="L861" s="203" t="s">
        <v>1284</v>
      </c>
      <c r="M861" s="203" t="s">
        <v>1430</v>
      </c>
      <c r="N861" s="203" t="s">
        <v>1575</v>
      </c>
    </row>
    <row r="862" s="160" customFormat="1" ht="21" customHeight="1" spans="1:14">
      <c r="A862" s="191"/>
      <c r="B862" s="435" t="s">
        <v>380</v>
      </c>
      <c r="C862" s="68" t="s">
        <v>381</v>
      </c>
      <c r="D862" s="40" t="s">
        <v>41</v>
      </c>
      <c r="E862" s="26">
        <v>2091.07</v>
      </c>
      <c r="F862" s="202">
        <v>4.61</v>
      </c>
      <c r="G862" s="447">
        <f t="shared" si="36"/>
        <v>9639.8327</v>
      </c>
      <c r="H862" s="203" t="s">
        <v>1095</v>
      </c>
      <c r="I862" s="203" t="s">
        <v>1428</v>
      </c>
      <c r="J862" s="191" t="s">
        <v>1542</v>
      </c>
      <c r="K862" s="203" t="s">
        <v>1589</v>
      </c>
      <c r="L862" s="203" t="s">
        <v>1284</v>
      </c>
      <c r="M862" s="203" t="s">
        <v>1430</v>
      </c>
      <c r="N862" s="203" t="s">
        <v>1575</v>
      </c>
    </row>
    <row r="863" s="160" customFormat="1" ht="21" customHeight="1" spans="1:14">
      <c r="A863" s="191"/>
      <c r="B863" s="435" t="s">
        <v>380</v>
      </c>
      <c r="C863" s="68" t="s">
        <v>381</v>
      </c>
      <c r="D863" s="40" t="s">
        <v>41</v>
      </c>
      <c r="E863" s="26">
        <v>2091.07</v>
      </c>
      <c r="F863" s="202">
        <v>7.49</v>
      </c>
      <c r="G863" s="447">
        <f t="shared" si="36"/>
        <v>15662.1143</v>
      </c>
      <c r="H863" s="203" t="s">
        <v>1095</v>
      </c>
      <c r="I863" s="203" t="s">
        <v>1428</v>
      </c>
      <c r="J863" s="191" t="s">
        <v>1542</v>
      </c>
      <c r="K863" s="203" t="s">
        <v>1608</v>
      </c>
      <c r="L863" s="203" t="s">
        <v>1284</v>
      </c>
      <c r="M863" s="203" t="s">
        <v>1430</v>
      </c>
      <c r="N863" s="203" t="s">
        <v>1575</v>
      </c>
    </row>
    <row r="864" s="160" customFormat="1" ht="21" customHeight="1" spans="1:14">
      <c r="A864" s="191"/>
      <c r="B864" s="435" t="s">
        <v>380</v>
      </c>
      <c r="C864" s="68" t="s">
        <v>381</v>
      </c>
      <c r="D864" s="40" t="s">
        <v>41</v>
      </c>
      <c r="E864" s="26">
        <v>2091.07</v>
      </c>
      <c r="F864" s="202">
        <v>2.36</v>
      </c>
      <c r="G864" s="447">
        <f t="shared" si="36"/>
        <v>4934.9252</v>
      </c>
      <c r="H864" s="203" t="s">
        <v>1095</v>
      </c>
      <c r="I864" s="203" t="s">
        <v>1428</v>
      </c>
      <c r="J864" s="191" t="s">
        <v>1542</v>
      </c>
      <c r="K864" s="203" t="s">
        <v>1613</v>
      </c>
      <c r="L864" s="203" t="s">
        <v>1284</v>
      </c>
      <c r="M864" s="203" t="s">
        <v>1430</v>
      </c>
      <c r="N864" s="203" t="s">
        <v>1575</v>
      </c>
    </row>
    <row r="865" s="160" customFormat="1" ht="21" customHeight="1" spans="1:14">
      <c r="A865" s="191"/>
      <c r="B865" s="435" t="s">
        <v>380</v>
      </c>
      <c r="C865" s="68" t="s">
        <v>381</v>
      </c>
      <c r="D865" s="40" t="s">
        <v>41</v>
      </c>
      <c r="E865" s="26">
        <v>2091.07</v>
      </c>
      <c r="F865" s="202">
        <v>1.86</v>
      </c>
      <c r="G865" s="447">
        <f t="shared" si="36"/>
        <v>3889.3902</v>
      </c>
      <c r="H865" s="203" t="s">
        <v>1095</v>
      </c>
      <c r="I865" s="203" t="s">
        <v>1428</v>
      </c>
      <c r="J865" s="191" t="s">
        <v>1542</v>
      </c>
      <c r="K865" s="203" t="s">
        <v>1615</v>
      </c>
      <c r="L865" s="203" t="s">
        <v>1279</v>
      </c>
      <c r="M865" s="203" t="s">
        <v>1430</v>
      </c>
      <c r="N865" s="203" t="s">
        <v>1575</v>
      </c>
    </row>
    <row r="866" s="160" customFormat="1" ht="21" customHeight="1" spans="1:14">
      <c r="A866" s="191"/>
      <c r="B866" s="435" t="s">
        <v>380</v>
      </c>
      <c r="C866" s="68" t="s">
        <v>381</v>
      </c>
      <c r="D866" s="40" t="s">
        <v>41</v>
      </c>
      <c r="E866" s="26">
        <v>2091.07</v>
      </c>
      <c r="F866" s="202">
        <v>2.69</v>
      </c>
      <c r="G866" s="447">
        <f t="shared" si="36"/>
        <v>5624.9783</v>
      </c>
      <c r="H866" s="203" t="s">
        <v>1095</v>
      </c>
      <c r="I866" s="203" t="s">
        <v>1428</v>
      </c>
      <c r="J866" s="191" t="s">
        <v>1542</v>
      </c>
      <c r="K866" s="203" t="s">
        <v>1620</v>
      </c>
      <c r="L866" s="203" t="s">
        <v>1279</v>
      </c>
      <c r="M866" s="203" t="s">
        <v>1430</v>
      </c>
      <c r="N866" s="203" t="s">
        <v>1575</v>
      </c>
    </row>
    <row r="867" s="160" customFormat="1" ht="21" customHeight="1" spans="1:14">
      <c r="A867" s="191"/>
      <c r="B867" s="435" t="s">
        <v>380</v>
      </c>
      <c r="C867" s="68" t="s">
        <v>381</v>
      </c>
      <c r="D867" s="40" t="s">
        <v>41</v>
      </c>
      <c r="E867" s="26">
        <v>2091.07</v>
      </c>
      <c r="F867" s="202">
        <v>15.17</v>
      </c>
      <c r="G867" s="447">
        <f t="shared" si="36"/>
        <v>31721.5319</v>
      </c>
      <c r="H867" s="203" t="s">
        <v>1095</v>
      </c>
      <c r="I867" s="203" t="s">
        <v>1428</v>
      </c>
      <c r="J867" s="191" t="s">
        <v>1542</v>
      </c>
      <c r="K867" s="203" t="s">
        <v>1630</v>
      </c>
      <c r="L867" s="203" t="s">
        <v>1284</v>
      </c>
      <c r="M867" s="203" t="s">
        <v>1430</v>
      </c>
      <c r="N867" s="203" t="s">
        <v>1575</v>
      </c>
    </row>
    <row r="868" s="160" customFormat="1" ht="21" customHeight="1" spans="1:14">
      <c r="A868" s="191"/>
      <c r="B868" s="219" t="s">
        <v>1112</v>
      </c>
      <c r="C868" s="220"/>
      <c r="D868" s="196"/>
      <c r="E868" s="197"/>
      <c r="F868" s="190">
        <f>SUM(F858:F867)</f>
        <v>46.83</v>
      </c>
      <c r="G868" s="447">
        <f>SUM(G858:G867)</f>
        <v>97924.8081</v>
      </c>
      <c r="H868" s="203"/>
      <c r="I868" s="203"/>
      <c r="J868" s="203"/>
      <c r="K868" s="203"/>
      <c r="L868" s="203"/>
      <c r="M868" s="203"/>
      <c r="N868" s="203"/>
    </row>
    <row r="869" s="160" customFormat="1" ht="21" customHeight="1" spans="1:14">
      <c r="A869" s="191"/>
      <c r="B869" s="44" t="s">
        <v>1632</v>
      </c>
      <c r="C869" s="44" t="s">
        <v>1633</v>
      </c>
      <c r="D869" s="40" t="s">
        <v>41</v>
      </c>
      <c r="E869" s="26">
        <v>1915.62</v>
      </c>
      <c r="F869" s="202">
        <v>3.8</v>
      </c>
      <c r="G869" s="447">
        <f>F869*E869</f>
        <v>7279.356</v>
      </c>
      <c r="H869" s="203" t="s">
        <v>1095</v>
      </c>
      <c r="I869" s="203" t="s">
        <v>1428</v>
      </c>
      <c r="J869" s="191" t="s">
        <v>1542</v>
      </c>
      <c r="K869" s="203" t="s">
        <v>1283</v>
      </c>
      <c r="L869" s="236" t="s">
        <v>1284</v>
      </c>
      <c r="M869" s="203" t="s">
        <v>1280</v>
      </c>
      <c r="N869" s="203" t="s">
        <v>1277</v>
      </c>
    </row>
    <row r="870" s="160" customFormat="1" ht="21" customHeight="1" spans="1:14">
      <c r="A870" s="191"/>
      <c r="B870" s="219" t="s">
        <v>1112</v>
      </c>
      <c r="C870" s="220"/>
      <c r="D870" s="196"/>
      <c r="E870" s="197"/>
      <c r="F870" s="190">
        <f>SUM(F869)</f>
        <v>3.8</v>
      </c>
      <c r="G870" s="448">
        <f>SUM(G869:G869)</f>
        <v>7279.356</v>
      </c>
      <c r="H870" s="189"/>
      <c r="I870" s="189"/>
      <c r="J870" s="189"/>
      <c r="K870" s="189"/>
      <c r="L870" s="232"/>
      <c r="M870" s="189"/>
      <c r="N870" s="189"/>
    </row>
    <row r="871" s="160" customFormat="1" ht="21" customHeight="1" spans="1:14">
      <c r="A871" s="191"/>
      <c r="B871" s="449" t="s">
        <v>384</v>
      </c>
      <c r="C871" s="438" t="s">
        <v>385</v>
      </c>
      <c r="D871" s="40"/>
      <c r="E871" s="67"/>
      <c r="F871" s="202"/>
      <c r="G871" s="194"/>
      <c r="H871" s="203"/>
      <c r="I871" s="203"/>
      <c r="J871" s="203"/>
      <c r="K871" s="203"/>
      <c r="L871" s="236"/>
      <c r="M871" s="203"/>
      <c r="N871" s="203"/>
    </row>
    <row r="872" s="160" customFormat="1" ht="21" customHeight="1" spans="1:14">
      <c r="A872" s="191"/>
      <c r="B872" s="48" t="s">
        <v>386</v>
      </c>
      <c r="C872" s="48" t="s">
        <v>355</v>
      </c>
      <c r="D872" s="40"/>
      <c r="E872" s="67"/>
      <c r="F872" s="202"/>
      <c r="G872" s="194"/>
      <c r="H872" s="203"/>
      <c r="I872" s="203"/>
      <c r="J872" s="203"/>
      <c r="K872" s="203"/>
      <c r="L872" s="236"/>
      <c r="M872" s="203"/>
      <c r="N872" s="203"/>
    </row>
    <row r="873" s="160" customFormat="1" ht="21" customHeight="1" spans="1:14">
      <c r="A873" s="191"/>
      <c r="B873" s="203" t="s">
        <v>387</v>
      </c>
      <c r="C873" s="68" t="s">
        <v>388</v>
      </c>
      <c r="D873" s="40" t="s">
        <v>41</v>
      </c>
      <c r="E873" s="67">
        <v>402.68</v>
      </c>
      <c r="F873" s="202">
        <v>382.2</v>
      </c>
      <c r="G873" s="447">
        <f>E873*F873</f>
        <v>153904.296</v>
      </c>
      <c r="H873" s="203" t="s">
        <v>1095</v>
      </c>
      <c r="I873" s="203" t="s">
        <v>1428</v>
      </c>
      <c r="J873" s="191" t="s">
        <v>385</v>
      </c>
      <c r="K873" s="203" t="s">
        <v>1113</v>
      </c>
      <c r="L873" s="236" t="s">
        <v>1097</v>
      </c>
      <c r="M873" s="203" t="s">
        <v>1114</v>
      </c>
      <c r="N873" s="203" t="s">
        <v>1115</v>
      </c>
    </row>
    <row r="874" s="160" customFormat="1" ht="21" customHeight="1" spans="1:14">
      <c r="A874" s="191"/>
      <c r="B874" s="203" t="s">
        <v>387</v>
      </c>
      <c r="C874" s="68" t="s">
        <v>388</v>
      </c>
      <c r="D874" s="40" t="s">
        <v>41</v>
      </c>
      <c r="E874" s="67">
        <v>402.68</v>
      </c>
      <c r="F874" s="202">
        <v>281.3</v>
      </c>
      <c r="G874" s="447">
        <f>E874*F874</f>
        <v>113273.884</v>
      </c>
      <c r="H874" s="203" t="s">
        <v>1095</v>
      </c>
      <c r="I874" s="203" t="s">
        <v>1428</v>
      </c>
      <c r="J874" s="191" t="s">
        <v>385</v>
      </c>
      <c r="K874" s="203" t="s">
        <v>1116</v>
      </c>
      <c r="L874" s="236" t="s">
        <v>1101</v>
      </c>
      <c r="M874" s="203" t="s">
        <v>1114</v>
      </c>
      <c r="N874" s="203" t="s">
        <v>1115</v>
      </c>
    </row>
    <row r="875" s="160" customFormat="1" ht="21" customHeight="1" spans="1:14">
      <c r="A875" s="191"/>
      <c r="B875" s="219" t="s">
        <v>1112</v>
      </c>
      <c r="C875" s="220"/>
      <c r="D875" s="196"/>
      <c r="E875" s="197"/>
      <c r="F875" s="190">
        <f>SUM(F873:F874)</f>
        <v>663.5</v>
      </c>
      <c r="G875" s="448">
        <f>SUM(G873:G874)</f>
        <v>267178.18</v>
      </c>
      <c r="H875" s="203"/>
      <c r="I875" s="203"/>
      <c r="J875" s="203"/>
      <c r="K875" s="203"/>
      <c r="L875" s="236"/>
      <c r="M875" s="203"/>
      <c r="N875" s="203"/>
    </row>
    <row r="876" s="160" customFormat="1" ht="21" customHeight="1" spans="1:14">
      <c r="A876" s="191"/>
      <c r="B876" s="437" t="s">
        <v>396</v>
      </c>
      <c r="C876" s="438" t="s">
        <v>397</v>
      </c>
      <c r="D876" s="196"/>
      <c r="E876" s="197"/>
      <c r="F876" s="190"/>
      <c r="G876" s="194"/>
      <c r="H876" s="203"/>
      <c r="I876" s="203"/>
      <c r="J876" s="203"/>
      <c r="K876" s="203"/>
      <c r="L876" s="236"/>
      <c r="M876" s="203"/>
      <c r="N876" s="203"/>
    </row>
    <row r="877" s="160" customFormat="1" ht="21" customHeight="1" spans="1:14">
      <c r="A877" s="191"/>
      <c r="B877" s="203" t="s">
        <v>398</v>
      </c>
      <c r="C877" s="191" t="s">
        <v>399</v>
      </c>
      <c r="D877" s="40" t="s">
        <v>112</v>
      </c>
      <c r="E877" s="67">
        <v>143.55</v>
      </c>
      <c r="F877" s="202">
        <v>156</v>
      </c>
      <c r="G877" s="447">
        <f>E877*F877</f>
        <v>22393.8</v>
      </c>
      <c r="H877" s="203" t="s">
        <v>1095</v>
      </c>
      <c r="I877" s="203" t="s">
        <v>1428</v>
      </c>
      <c r="J877" s="191" t="s">
        <v>399</v>
      </c>
      <c r="K877" s="203" t="s">
        <v>1113</v>
      </c>
      <c r="L877" s="236" t="s">
        <v>1097</v>
      </c>
      <c r="M877" s="203" t="s">
        <v>1114</v>
      </c>
      <c r="N877" s="203" t="s">
        <v>1115</v>
      </c>
    </row>
    <row r="878" s="160" customFormat="1" ht="21" customHeight="1" spans="1:14">
      <c r="A878" s="191"/>
      <c r="B878" s="203" t="s">
        <v>398</v>
      </c>
      <c r="C878" s="191" t="s">
        <v>399</v>
      </c>
      <c r="D878" s="40" t="s">
        <v>112</v>
      </c>
      <c r="E878" s="67">
        <v>143.55</v>
      </c>
      <c r="F878" s="202">
        <v>223</v>
      </c>
      <c r="G878" s="447">
        <f>E878*F878</f>
        <v>32011.65</v>
      </c>
      <c r="H878" s="203" t="s">
        <v>1095</v>
      </c>
      <c r="I878" s="203" t="s">
        <v>1428</v>
      </c>
      <c r="J878" s="191" t="s">
        <v>399</v>
      </c>
      <c r="K878" s="203" t="s">
        <v>1116</v>
      </c>
      <c r="L878" s="236" t="s">
        <v>1101</v>
      </c>
      <c r="M878" s="203" t="s">
        <v>1114</v>
      </c>
      <c r="N878" s="203" t="s">
        <v>1115</v>
      </c>
    </row>
    <row r="879" s="160" customFormat="1" ht="21" customHeight="1" spans="1:14">
      <c r="A879" s="191"/>
      <c r="B879" s="219" t="s">
        <v>1112</v>
      </c>
      <c r="C879" s="220"/>
      <c r="D879" s="196"/>
      <c r="E879" s="197"/>
      <c r="F879" s="190">
        <f>SUM(F877:F878)</f>
        <v>379</v>
      </c>
      <c r="G879" s="448">
        <f>SUM(G877:G878)</f>
        <v>54405.45</v>
      </c>
      <c r="H879" s="203"/>
      <c r="I879" s="203"/>
      <c r="J879" s="203"/>
      <c r="K879" s="203"/>
      <c r="L879" s="236"/>
      <c r="M879" s="203"/>
      <c r="N879" s="203"/>
    </row>
    <row r="880" s="160" customFormat="1" ht="21" customHeight="1" spans="1:14">
      <c r="A880" s="191"/>
      <c r="B880" s="48">
        <v>208</v>
      </c>
      <c r="C880" s="48" t="s">
        <v>401</v>
      </c>
      <c r="D880" s="196"/>
      <c r="E880" s="197"/>
      <c r="F880" s="190"/>
      <c r="G880" s="194"/>
      <c r="H880" s="203"/>
      <c r="I880" s="203"/>
      <c r="J880" s="203"/>
      <c r="K880" s="203"/>
      <c r="L880" s="236"/>
      <c r="M880" s="203"/>
      <c r="N880" s="203"/>
    </row>
    <row r="881" s="160" customFormat="1" ht="21" customHeight="1" spans="1:14">
      <c r="A881" s="191"/>
      <c r="B881" s="48" t="s">
        <v>402</v>
      </c>
      <c r="C881" s="48" t="s">
        <v>403</v>
      </c>
      <c r="D881" s="196"/>
      <c r="E881" s="197"/>
      <c r="F881" s="190"/>
      <c r="G881" s="194"/>
      <c r="H881" s="203"/>
      <c r="I881" s="203"/>
      <c r="J881" s="203"/>
      <c r="K881" s="203"/>
      <c r="L881" s="236"/>
      <c r="M881" s="203"/>
      <c r="N881" s="203"/>
    </row>
    <row r="882" s="160" customFormat="1" ht="21" customHeight="1" spans="1:14">
      <c r="A882" s="191"/>
      <c r="B882" s="48" t="s">
        <v>410</v>
      </c>
      <c r="C882" s="438" t="s">
        <v>411</v>
      </c>
      <c r="D882" s="196"/>
      <c r="E882" s="197"/>
      <c r="F882" s="190"/>
      <c r="G882" s="194"/>
      <c r="H882" s="203"/>
      <c r="I882" s="203"/>
      <c r="J882" s="203"/>
      <c r="K882" s="203"/>
      <c r="L882" s="236"/>
      <c r="M882" s="203"/>
      <c r="N882" s="203"/>
    </row>
    <row r="883" s="160" customFormat="1" ht="21" customHeight="1" spans="1:14">
      <c r="A883" s="191"/>
      <c r="B883" s="203" t="s">
        <v>415</v>
      </c>
      <c r="C883" s="191" t="s">
        <v>1634</v>
      </c>
      <c r="D883" s="40" t="s">
        <v>224</v>
      </c>
      <c r="E883" s="67">
        <v>26.45</v>
      </c>
      <c r="F883" s="202">
        <v>1894</v>
      </c>
      <c r="G883" s="447">
        <f>E883*F883</f>
        <v>50096.3</v>
      </c>
      <c r="H883" s="203" t="s">
        <v>1095</v>
      </c>
      <c r="I883" s="203" t="s">
        <v>1635</v>
      </c>
      <c r="J883" s="191" t="s">
        <v>1636</v>
      </c>
      <c r="K883" s="203" t="s">
        <v>1637</v>
      </c>
      <c r="L883" s="236" t="s">
        <v>1097</v>
      </c>
      <c r="M883" s="203" t="s">
        <v>1638</v>
      </c>
      <c r="N883" s="203" t="s">
        <v>1639</v>
      </c>
    </row>
    <row r="884" s="160" customFormat="1" ht="21" customHeight="1" spans="1:14">
      <c r="A884" s="191"/>
      <c r="B884" s="203" t="s">
        <v>415</v>
      </c>
      <c r="C884" s="191" t="s">
        <v>1634</v>
      </c>
      <c r="D884" s="40" t="s">
        <v>224</v>
      </c>
      <c r="E884" s="67">
        <v>26.45</v>
      </c>
      <c r="F884" s="202">
        <v>673</v>
      </c>
      <c r="G884" s="447">
        <f>E884*F884</f>
        <v>17800.85</v>
      </c>
      <c r="H884" s="203" t="s">
        <v>1095</v>
      </c>
      <c r="I884" s="203" t="s">
        <v>1635</v>
      </c>
      <c r="J884" s="191" t="s">
        <v>1636</v>
      </c>
      <c r="K884" s="203" t="s">
        <v>1640</v>
      </c>
      <c r="L884" s="236" t="s">
        <v>1097</v>
      </c>
      <c r="M884" s="203" t="s">
        <v>1638</v>
      </c>
      <c r="N884" s="203" t="s">
        <v>1639</v>
      </c>
    </row>
    <row r="885" s="160" customFormat="1" ht="21" customHeight="1" spans="1:14">
      <c r="A885" s="191"/>
      <c r="B885" s="219" t="s">
        <v>1112</v>
      </c>
      <c r="C885" s="220"/>
      <c r="D885" s="196"/>
      <c r="E885" s="197"/>
      <c r="F885" s="190">
        <f>SUM(F883:F884)</f>
        <v>2567</v>
      </c>
      <c r="G885" s="448">
        <f>SUM(G883:G884)</f>
        <v>67897.15</v>
      </c>
      <c r="H885" s="203"/>
      <c r="I885" s="203"/>
      <c r="J885" s="203"/>
      <c r="K885" s="203"/>
      <c r="L885" s="236"/>
      <c r="M885" s="203"/>
      <c r="N885" s="203"/>
    </row>
    <row r="886" s="162" customFormat="1" ht="21" customHeight="1" spans="1:14">
      <c r="A886" s="191"/>
      <c r="B886" s="189" t="s">
        <v>418</v>
      </c>
      <c r="C886" s="299" t="s">
        <v>419</v>
      </c>
      <c r="D886" s="40"/>
      <c r="E886" s="67"/>
      <c r="F886" s="202"/>
      <c r="G886" s="194"/>
      <c r="H886" s="203"/>
      <c r="I886" s="203"/>
      <c r="J886" s="203"/>
      <c r="K886" s="203"/>
      <c r="L886" s="236"/>
      <c r="M886" s="203"/>
      <c r="N886" s="203"/>
    </row>
    <row r="887" s="160" customFormat="1" ht="21" customHeight="1" spans="1:14">
      <c r="A887" s="191"/>
      <c r="B887" s="437" t="s">
        <v>421</v>
      </c>
      <c r="C887" s="438" t="s">
        <v>422</v>
      </c>
      <c r="D887" s="40"/>
      <c r="E887" s="67"/>
      <c r="F887" s="202"/>
      <c r="G887" s="194"/>
      <c r="H887" s="203"/>
      <c r="I887" s="203"/>
      <c r="J887" s="203"/>
      <c r="K887" s="203"/>
      <c r="L887" s="236"/>
      <c r="M887" s="203"/>
      <c r="N887" s="203"/>
    </row>
    <row r="888" s="160" customFormat="1" ht="21" customHeight="1" spans="1:14">
      <c r="A888" s="191"/>
      <c r="B888" s="270" t="s">
        <v>423</v>
      </c>
      <c r="C888" s="191" t="s">
        <v>1641</v>
      </c>
      <c r="D888" s="40" t="s">
        <v>41</v>
      </c>
      <c r="E888" s="67">
        <v>368.14</v>
      </c>
      <c r="F888" s="202">
        <v>106.5</v>
      </c>
      <c r="G888" s="194">
        <f>E888*F888</f>
        <v>39206.91</v>
      </c>
      <c r="H888" s="203" t="s">
        <v>1095</v>
      </c>
      <c r="I888" s="203" t="s">
        <v>1642</v>
      </c>
      <c r="J888" s="191" t="s">
        <v>1643</v>
      </c>
      <c r="K888" s="203" t="s">
        <v>1644</v>
      </c>
      <c r="L888" s="236" t="s">
        <v>1284</v>
      </c>
      <c r="M888" s="203" t="s">
        <v>1638</v>
      </c>
      <c r="N888" s="203" t="s">
        <v>1645</v>
      </c>
    </row>
    <row r="889" s="160" customFormat="1" ht="21" customHeight="1" spans="1:14">
      <c r="A889" s="191"/>
      <c r="B889" s="270" t="s">
        <v>423</v>
      </c>
      <c r="C889" s="191" t="s">
        <v>1641</v>
      </c>
      <c r="D889" s="40" t="s">
        <v>41</v>
      </c>
      <c r="E889" s="67">
        <v>368.14</v>
      </c>
      <c r="F889" s="202">
        <v>28.6</v>
      </c>
      <c r="G889" s="194">
        <f t="shared" ref="G889:G920" si="37">E889*F889</f>
        <v>10528.804</v>
      </c>
      <c r="H889" s="203" t="s">
        <v>1095</v>
      </c>
      <c r="I889" s="203" t="s">
        <v>1642</v>
      </c>
      <c r="J889" s="191" t="s">
        <v>1643</v>
      </c>
      <c r="K889" s="203" t="s">
        <v>1646</v>
      </c>
      <c r="L889" s="236" t="s">
        <v>1279</v>
      </c>
      <c r="M889" s="203" t="s">
        <v>1638</v>
      </c>
      <c r="N889" s="203" t="s">
        <v>1647</v>
      </c>
    </row>
    <row r="890" s="160" customFormat="1" ht="21" customHeight="1" spans="1:14">
      <c r="A890" s="191"/>
      <c r="B890" s="270" t="s">
        <v>423</v>
      </c>
      <c r="C890" s="191" t="s">
        <v>1641</v>
      </c>
      <c r="D890" s="40" t="s">
        <v>41</v>
      </c>
      <c r="E890" s="67">
        <v>368.14</v>
      </c>
      <c r="F890" s="202">
        <v>5.3</v>
      </c>
      <c r="G890" s="194">
        <f t="shared" si="37"/>
        <v>1951.142</v>
      </c>
      <c r="H890" s="203" t="s">
        <v>1095</v>
      </c>
      <c r="I890" s="203" t="s">
        <v>1642</v>
      </c>
      <c r="J890" s="191" t="s">
        <v>1643</v>
      </c>
      <c r="K890" s="203" t="s">
        <v>1648</v>
      </c>
      <c r="L890" s="236" t="s">
        <v>1284</v>
      </c>
      <c r="M890" s="203" t="s">
        <v>1638</v>
      </c>
      <c r="N890" s="203" t="s">
        <v>1647</v>
      </c>
    </row>
    <row r="891" s="160" customFormat="1" ht="21" customHeight="1" spans="1:14">
      <c r="A891" s="191"/>
      <c r="B891" s="270" t="s">
        <v>423</v>
      </c>
      <c r="C891" s="191" t="s">
        <v>1641</v>
      </c>
      <c r="D891" s="40" t="s">
        <v>41</v>
      </c>
      <c r="E891" s="67">
        <v>368.14</v>
      </c>
      <c r="F891" s="202">
        <v>121.8</v>
      </c>
      <c r="G891" s="194">
        <f t="shared" si="37"/>
        <v>44839.452</v>
      </c>
      <c r="H891" s="203" t="s">
        <v>1095</v>
      </c>
      <c r="I891" s="203" t="s">
        <v>1642</v>
      </c>
      <c r="J891" s="191" t="s">
        <v>1643</v>
      </c>
      <c r="K891" s="203" t="s">
        <v>1649</v>
      </c>
      <c r="L891" s="236" t="s">
        <v>1284</v>
      </c>
      <c r="M891" s="203" t="s">
        <v>1638</v>
      </c>
      <c r="N891" s="203" t="s">
        <v>1645</v>
      </c>
    </row>
    <row r="892" s="160" customFormat="1" ht="21" customHeight="1" spans="1:14">
      <c r="A892" s="191"/>
      <c r="B892" s="270" t="s">
        <v>423</v>
      </c>
      <c r="C892" s="191" t="s">
        <v>1641</v>
      </c>
      <c r="D892" s="40" t="s">
        <v>41</v>
      </c>
      <c r="E892" s="67">
        <v>368.14</v>
      </c>
      <c r="F892" s="202">
        <v>3.1</v>
      </c>
      <c r="G892" s="194">
        <f t="shared" si="37"/>
        <v>1141.234</v>
      </c>
      <c r="H892" s="203" t="s">
        <v>1095</v>
      </c>
      <c r="I892" s="203" t="s">
        <v>1642</v>
      </c>
      <c r="J892" s="191" t="s">
        <v>1643</v>
      </c>
      <c r="K892" s="203" t="s">
        <v>1650</v>
      </c>
      <c r="L892" s="236" t="s">
        <v>1284</v>
      </c>
      <c r="M892" s="203" t="s">
        <v>1638</v>
      </c>
      <c r="N892" s="203" t="s">
        <v>1647</v>
      </c>
    </row>
    <row r="893" s="160" customFormat="1" ht="21" customHeight="1" spans="1:14">
      <c r="A893" s="191"/>
      <c r="B893" s="270" t="s">
        <v>423</v>
      </c>
      <c r="C893" s="191" t="s">
        <v>1641</v>
      </c>
      <c r="D893" s="40" t="s">
        <v>41</v>
      </c>
      <c r="E893" s="67">
        <v>368.14</v>
      </c>
      <c r="F893" s="202">
        <v>120.3</v>
      </c>
      <c r="G893" s="194">
        <f t="shared" si="37"/>
        <v>44287.242</v>
      </c>
      <c r="H893" s="203" t="s">
        <v>1095</v>
      </c>
      <c r="I893" s="203" t="s">
        <v>1642</v>
      </c>
      <c r="J893" s="191" t="s">
        <v>1643</v>
      </c>
      <c r="K893" s="203" t="s">
        <v>1651</v>
      </c>
      <c r="L893" s="236" t="s">
        <v>1284</v>
      </c>
      <c r="M893" s="203" t="s">
        <v>1638</v>
      </c>
      <c r="N893" s="203" t="s">
        <v>1645</v>
      </c>
    </row>
    <row r="894" s="160" customFormat="1" ht="21" customHeight="1" spans="1:14">
      <c r="A894" s="191"/>
      <c r="B894" s="270" t="s">
        <v>423</v>
      </c>
      <c r="C894" s="191" t="s">
        <v>1641</v>
      </c>
      <c r="D894" s="40" t="s">
        <v>41</v>
      </c>
      <c r="E894" s="67">
        <v>368.14</v>
      </c>
      <c r="F894" s="202">
        <v>3.3</v>
      </c>
      <c r="G894" s="194">
        <f t="shared" si="37"/>
        <v>1214.862</v>
      </c>
      <c r="H894" s="203" t="s">
        <v>1095</v>
      </c>
      <c r="I894" s="203" t="s">
        <v>1642</v>
      </c>
      <c r="J894" s="191" t="s">
        <v>1643</v>
      </c>
      <c r="K894" s="203" t="s">
        <v>1652</v>
      </c>
      <c r="L894" s="236" t="s">
        <v>1284</v>
      </c>
      <c r="M894" s="203" t="s">
        <v>1638</v>
      </c>
      <c r="N894" s="203" t="s">
        <v>1653</v>
      </c>
    </row>
    <row r="895" s="160" customFormat="1" ht="21" customHeight="1" spans="1:14">
      <c r="A895" s="191"/>
      <c r="B895" s="270" t="s">
        <v>423</v>
      </c>
      <c r="C895" s="191" t="s">
        <v>1641</v>
      </c>
      <c r="D895" s="40" t="s">
        <v>41</v>
      </c>
      <c r="E895" s="67">
        <v>368.14</v>
      </c>
      <c r="F895" s="202">
        <v>138.2</v>
      </c>
      <c r="G895" s="194">
        <f t="shared" si="37"/>
        <v>50876.948</v>
      </c>
      <c r="H895" s="203" t="s">
        <v>1095</v>
      </c>
      <c r="I895" s="203" t="s">
        <v>1642</v>
      </c>
      <c r="J895" s="191" t="s">
        <v>1643</v>
      </c>
      <c r="K895" s="203" t="s">
        <v>1654</v>
      </c>
      <c r="L895" s="236" t="s">
        <v>1284</v>
      </c>
      <c r="M895" s="203" t="s">
        <v>1638</v>
      </c>
      <c r="N895" s="203" t="s">
        <v>1645</v>
      </c>
    </row>
    <row r="896" s="160" customFormat="1" ht="21" customHeight="1" spans="1:14">
      <c r="A896" s="191"/>
      <c r="B896" s="270" t="s">
        <v>423</v>
      </c>
      <c r="C896" s="191" t="s">
        <v>1641</v>
      </c>
      <c r="D896" s="40" t="s">
        <v>41</v>
      </c>
      <c r="E896" s="67">
        <v>368.14</v>
      </c>
      <c r="F896" s="202">
        <v>22.3</v>
      </c>
      <c r="G896" s="194">
        <f t="shared" si="37"/>
        <v>8209.522</v>
      </c>
      <c r="H896" s="203" t="s">
        <v>1095</v>
      </c>
      <c r="I896" s="203" t="s">
        <v>1642</v>
      </c>
      <c r="J896" s="191" t="s">
        <v>1643</v>
      </c>
      <c r="K896" s="203" t="s">
        <v>1655</v>
      </c>
      <c r="L896" s="236" t="s">
        <v>1279</v>
      </c>
      <c r="M896" s="203" t="s">
        <v>1638</v>
      </c>
      <c r="N896" s="203" t="s">
        <v>1647</v>
      </c>
    </row>
    <row r="897" s="160" customFormat="1" ht="21" customHeight="1" spans="1:14">
      <c r="A897" s="191"/>
      <c r="B897" s="270" t="s">
        <v>423</v>
      </c>
      <c r="C897" s="191" t="s">
        <v>1641</v>
      </c>
      <c r="D897" s="40" t="s">
        <v>41</v>
      </c>
      <c r="E897" s="67">
        <v>368.14</v>
      </c>
      <c r="F897" s="202">
        <v>15.3</v>
      </c>
      <c r="G897" s="194">
        <f t="shared" si="37"/>
        <v>5632.542</v>
      </c>
      <c r="H897" s="203" t="s">
        <v>1095</v>
      </c>
      <c r="I897" s="203" t="s">
        <v>1642</v>
      </c>
      <c r="J897" s="191" t="s">
        <v>1643</v>
      </c>
      <c r="K897" s="203" t="s">
        <v>1656</v>
      </c>
      <c r="L897" s="236" t="s">
        <v>1284</v>
      </c>
      <c r="M897" s="203" t="s">
        <v>1638</v>
      </c>
      <c r="N897" s="203" t="s">
        <v>1645</v>
      </c>
    </row>
    <row r="898" s="160" customFormat="1" ht="21" customHeight="1" spans="1:14">
      <c r="A898" s="191"/>
      <c r="B898" s="270" t="s">
        <v>423</v>
      </c>
      <c r="C898" s="191" t="s">
        <v>1641</v>
      </c>
      <c r="D898" s="40" t="s">
        <v>41</v>
      </c>
      <c r="E898" s="67">
        <v>368.14</v>
      </c>
      <c r="F898" s="202">
        <v>124.5</v>
      </c>
      <c r="G898" s="194">
        <f t="shared" si="37"/>
        <v>45833.43</v>
      </c>
      <c r="H898" s="203" t="s">
        <v>1095</v>
      </c>
      <c r="I898" s="203" t="s">
        <v>1642</v>
      </c>
      <c r="J898" s="191" t="s">
        <v>1643</v>
      </c>
      <c r="K898" s="203" t="s">
        <v>1657</v>
      </c>
      <c r="L898" s="236" t="s">
        <v>1279</v>
      </c>
      <c r="M898" s="203" t="s">
        <v>1638</v>
      </c>
      <c r="N898" s="203" t="s">
        <v>1645</v>
      </c>
    </row>
    <row r="899" s="160" customFormat="1" ht="21" customHeight="1" spans="1:14">
      <c r="A899" s="191"/>
      <c r="B899" s="270" t="s">
        <v>423</v>
      </c>
      <c r="C899" s="191" t="s">
        <v>1641</v>
      </c>
      <c r="D899" s="40" t="s">
        <v>41</v>
      </c>
      <c r="E899" s="67">
        <v>368.14</v>
      </c>
      <c r="F899" s="202">
        <v>15.5</v>
      </c>
      <c r="G899" s="194">
        <f t="shared" si="37"/>
        <v>5706.17</v>
      </c>
      <c r="H899" s="203" t="s">
        <v>1095</v>
      </c>
      <c r="I899" s="203" t="s">
        <v>1642</v>
      </c>
      <c r="J899" s="191" t="s">
        <v>1643</v>
      </c>
      <c r="K899" s="203" t="s">
        <v>1658</v>
      </c>
      <c r="L899" s="236" t="s">
        <v>1279</v>
      </c>
      <c r="M899" s="203" t="s">
        <v>1638</v>
      </c>
      <c r="N899" s="203" t="s">
        <v>1645</v>
      </c>
    </row>
    <row r="900" s="160" customFormat="1" ht="21" customHeight="1" spans="1:14">
      <c r="A900" s="191"/>
      <c r="B900" s="270" t="s">
        <v>423</v>
      </c>
      <c r="C900" s="191" t="s">
        <v>1641</v>
      </c>
      <c r="D900" s="40" t="s">
        <v>41</v>
      </c>
      <c r="E900" s="67">
        <v>368.14</v>
      </c>
      <c r="F900" s="202">
        <v>4.6</v>
      </c>
      <c r="G900" s="194">
        <f t="shared" si="37"/>
        <v>1693.444</v>
      </c>
      <c r="H900" s="203" t="s">
        <v>1095</v>
      </c>
      <c r="I900" s="203" t="s">
        <v>1642</v>
      </c>
      <c r="J900" s="191" t="s">
        <v>1643</v>
      </c>
      <c r="K900" s="203" t="s">
        <v>1659</v>
      </c>
      <c r="L900" s="236" t="s">
        <v>1279</v>
      </c>
      <c r="M900" s="203" t="s">
        <v>1638</v>
      </c>
      <c r="N900" s="203" t="s">
        <v>1645</v>
      </c>
    </row>
    <row r="901" s="160" customFormat="1" ht="21" customHeight="1" spans="1:14">
      <c r="A901" s="191"/>
      <c r="B901" s="270" t="s">
        <v>423</v>
      </c>
      <c r="C901" s="191" t="s">
        <v>1641</v>
      </c>
      <c r="D901" s="40" t="s">
        <v>41</v>
      </c>
      <c r="E901" s="67">
        <v>368.14</v>
      </c>
      <c r="F901" s="202">
        <v>14.9</v>
      </c>
      <c r="G901" s="194">
        <f t="shared" si="37"/>
        <v>5485.286</v>
      </c>
      <c r="H901" s="203" t="s">
        <v>1095</v>
      </c>
      <c r="I901" s="203" t="s">
        <v>1642</v>
      </c>
      <c r="J901" s="191" t="s">
        <v>1643</v>
      </c>
      <c r="K901" s="203" t="s">
        <v>1660</v>
      </c>
      <c r="L901" s="236" t="s">
        <v>1284</v>
      </c>
      <c r="M901" s="203" t="s">
        <v>1638</v>
      </c>
      <c r="N901" s="203" t="s">
        <v>1647</v>
      </c>
    </row>
    <row r="902" s="160" customFormat="1" ht="21" customHeight="1" spans="1:14">
      <c r="A902" s="191"/>
      <c r="B902" s="270" t="s">
        <v>423</v>
      </c>
      <c r="C902" s="191" t="s">
        <v>1641</v>
      </c>
      <c r="D902" s="40" t="s">
        <v>41</v>
      </c>
      <c r="E902" s="67">
        <v>368.14</v>
      </c>
      <c r="F902" s="202">
        <v>13.6</v>
      </c>
      <c r="G902" s="194">
        <f t="shared" si="37"/>
        <v>5006.704</v>
      </c>
      <c r="H902" s="203" t="s">
        <v>1095</v>
      </c>
      <c r="I902" s="203" t="s">
        <v>1642</v>
      </c>
      <c r="J902" s="191" t="s">
        <v>1643</v>
      </c>
      <c r="K902" s="203" t="s">
        <v>1661</v>
      </c>
      <c r="L902" s="236" t="s">
        <v>1284</v>
      </c>
      <c r="M902" s="203" t="s">
        <v>1638</v>
      </c>
      <c r="N902" s="203" t="s">
        <v>1653</v>
      </c>
    </row>
    <row r="903" s="160" customFormat="1" ht="21" customHeight="1" spans="1:14">
      <c r="A903" s="191"/>
      <c r="B903" s="270" t="s">
        <v>423</v>
      </c>
      <c r="C903" s="191" t="s">
        <v>1641</v>
      </c>
      <c r="D903" s="40" t="s">
        <v>41</v>
      </c>
      <c r="E903" s="67">
        <v>368.14</v>
      </c>
      <c r="F903" s="202">
        <v>9.9</v>
      </c>
      <c r="G903" s="194">
        <f t="shared" si="37"/>
        <v>3644.586</v>
      </c>
      <c r="H903" s="203" t="s">
        <v>1095</v>
      </c>
      <c r="I903" s="203" t="s">
        <v>1642</v>
      </c>
      <c r="J903" s="191" t="s">
        <v>1643</v>
      </c>
      <c r="K903" s="203" t="s">
        <v>1662</v>
      </c>
      <c r="L903" s="236" t="s">
        <v>1279</v>
      </c>
      <c r="M903" s="203" t="s">
        <v>1638</v>
      </c>
      <c r="N903" s="203" t="s">
        <v>1645</v>
      </c>
    </row>
    <row r="904" s="160" customFormat="1" ht="21" customHeight="1" spans="1:14">
      <c r="A904" s="191"/>
      <c r="B904" s="270" t="s">
        <v>423</v>
      </c>
      <c r="C904" s="191" t="s">
        <v>1641</v>
      </c>
      <c r="D904" s="40" t="s">
        <v>41</v>
      </c>
      <c r="E904" s="67">
        <v>368.14</v>
      </c>
      <c r="F904" s="202">
        <v>13.6</v>
      </c>
      <c r="G904" s="194">
        <f t="shared" si="37"/>
        <v>5006.704</v>
      </c>
      <c r="H904" s="203" t="s">
        <v>1095</v>
      </c>
      <c r="I904" s="203" t="s">
        <v>1642</v>
      </c>
      <c r="J904" s="191" t="s">
        <v>1643</v>
      </c>
      <c r="K904" s="203" t="s">
        <v>1663</v>
      </c>
      <c r="L904" s="236" t="s">
        <v>1284</v>
      </c>
      <c r="M904" s="203" t="s">
        <v>1638</v>
      </c>
      <c r="N904" s="203" t="s">
        <v>1647</v>
      </c>
    </row>
    <row r="905" s="160" customFormat="1" ht="21" customHeight="1" spans="1:14">
      <c r="A905" s="191"/>
      <c r="B905" s="270" t="s">
        <v>423</v>
      </c>
      <c r="C905" s="191" t="s">
        <v>1641</v>
      </c>
      <c r="D905" s="40" t="s">
        <v>41</v>
      </c>
      <c r="E905" s="67">
        <v>368.14</v>
      </c>
      <c r="F905" s="202">
        <v>19.5</v>
      </c>
      <c r="G905" s="194">
        <f t="shared" si="37"/>
        <v>7178.73</v>
      </c>
      <c r="H905" s="203" t="s">
        <v>1095</v>
      </c>
      <c r="I905" s="203" t="s">
        <v>1642</v>
      </c>
      <c r="J905" s="191" t="s">
        <v>1643</v>
      </c>
      <c r="K905" s="203" t="s">
        <v>1664</v>
      </c>
      <c r="L905" s="236" t="s">
        <v>1279</v>
      </c>
      <c r="M905" s="203" t="s">
        <v>1638</v>
      </c>
      <c r="N905" s="203" t="s">
        <v>1645</v>
      </c>
    </row>
    <row r="906" s="160" customFormat="1" ht="21" customHeight="1" spans="1:14">
      <c r="A906" s="191"/>
      <c r="B906" s="270" t="s">
        <v>423</v>
      </c>
      <c r="C906" s="191" t="s">
        <v>1641</v>
      </c>
      <c r="D906" s="40" t="s">
        <v>41</v>
      </c>
      <c r="E906" s="67">
        <v>368.14</v>
      </c>
      <c r="F906" s="202">
        <v>4.5</v>
      </c>
      <c r="G906" s="194">
        <f t="shared" si="37"/>
        <v>1656.63</v>
      </c>
      <c r="H906" s="203" t="s">
        <v>1095</v>
      </c>
      <c r="I906" s="203" t="s">
        <v>1642</v>
      </c>
      <c r="J906" s="191" t="s">
        <v>1643</v>
      </c>
      <c r="K906" s="203" t="s">
        <v>1665</v>
      </c>
      <c r="L906" s="236" t="s">
        <v>1279</v>
      </c>
      <c r="M906" s="203" t="s">
        <v>1638</v>
      </c>
      <c r="N906" s="203" t="s">
        <v>1647</v>
      </c>
    </row>
    <row r="907" s="160" customFormat="1" ht="21" customHeight="1" spans="1:14">
      <c r="A907" s="191"/>
      <c r="B907" s="270" t="s">
        <v>423</v>
      </c>
      <c r="C907" s="191" t="s">
        <v>1641</v>
      </c>
      <c r="D907" s="40" t="s">
        <v>41</v>
      </c>
      <c r="E907" s="67">
        <v>368.14</v>
      </c>
      <c r="F907" s="202">
        <v>11.7</v>
      </c>
      <c r="G907" s="194">
        <f t="shared" si="37"/>
        <v>4307.238</v>
      </c>
      <c r="H907" s="203" t="s">
        <v>1095</v>
      </c>
      <c r="I907" s="203" t="s">
        <v>1642</v>
      </c>
      <c r="J907" s="191" t="s">
        <v>1643</v>
      </c>
      <c r="K907" s="203" t="s">
        <v>1666</v>
      </c>
      <c r="L907" s="236" t="s">
        <v>1279</v>
      </c>
      <c r="M907" s="203" t="s">
        <v>1638</v>
      </c>
      <c r="N907" s="203" t="s">
        <v>1645</v>
      </c>
    </row>
    <row r="908" s="160" customFormat="1" ht="21" customHeight="1" spans="1:14">
      <c r="A908" s="191"/>
      <c r="B908" s="270" t="s">
        <v>423</v>
      </c>
      <c r="C908" s="191" t="s">
        <v>1641</v>
      </c>
      <c r="D908" s="40" t="s">
        <v>41</v>
      </c>
      <c r="E908" s="67">
        <v>368.14</v>
      </c>
      <c r="F908" s="202">
        <v>131.4</v>
      </c>
      <c r="G908" s="194">
        <f t="shared" si="37"/>
        <v>48373.596</v>
      </c>
      <c r="H908" s="203" t="s">
        <v>1095</v>
      </c>
      <c r="I908" s="203" t="s">
        <v>1642</v>
      </c>
      <c r="J908" s="191" t="s">
        <v>1643</v>
      </c>
      <c r="K908" s="203" t="s">
        <v>1667</v>
      </c>
      <c r="L908" s="236" t="s">
        <v>1279</v>
      </c>
      <c r="M908" s="203" t="s">
        <v>1638</v>
      </c>
      <c r="N908" s="203" t="s">
        <v>1645</v>
      </c>
    </row>
    <row r="909" s="160" customFormat="1" ht="21" customHeight="1" spans="1:14">
      <c r="A909" s="191"/>
      <c r="B909" s="270" t="s">
        <v>423</v>
      </c>
      <c r="C909" s="191" t="s">
        <v>1641</v>
      </c>
      <c r="D909" s="40" t="s">
        <v>41</v>
      </c>
      <c r="E909" s="67">
        <v>368.14</v>
      </c>
      <c r="F909" s="202">
        <v>24.3</v>
      </c>
      <c r="G909" s="194">
        <f t="shared" si="37"/>
        <v>8945.802</v>
      </c>
      <c r="H909" s="203" t="s">
        <v>1095</v>
      </c>
      <c r="I909" s="203" t="s">
        <v>1642</v>
      </c>
      <c r="J909" s="191" t="s">
        <v>1643</v>
      </c>
      <c r="K909" s="203" t="s">
        <v>1668</v>
      </c>
      <c r="L909" s="236" t="s">
        <v>1284</v>
      </c>
      <c r="M909" s="203" t="s">
        <v>1638</v>
      </c>
      <c r="N909" s="203" t="s">
        <v>1647</v>
      </c>
    </row>
    <row r="910" s="160" customFormat="1" ht="21" customHeight="1" spans="1:14">
      <c r="A910" s="191"/>
      <c r="B910" s="270" t="s">
        <v>423</v>
      </c>
      <c r="C910" s="191" t="s">
        <v>1641</v>
      </c>
      <c r="D910" s="40" t="s">
        <v>41</v>
      </c>
      <c r="E910" s="67">
        <v>368.14</v>
      </c>
      <c r="F910" s="202">
        <v>6.3</v>
      </c>
      <c r="G910" s="194">
        <f t="shared" si="37"/>
        <v>2319.282</v>
      </c>
      <c r="H910" s="203" t="s">
        <v>1095</v>
      </c>
      <c r="I910" s="203" t="s">
        <v>1642</v>
      </c>
      <c r="J910" s="191" t="s">
        <v>1643</v>
      </c>
      <c r="K910" s="203" t="s">
        <v>1669</v>
      </c>
      <c r="L910" s="236" t="s">
        <v>1279</v>
      </c>
      <c r="M910" s="203" t="s">
        <v>1638</v>
      </c>
      <c r="N910" s="203" t="s">
        <v>1645</v>
      </c>
    </row>
    <row r="911" s="160" customFormat="1" ht="21" customHeight="1" spans="1:14">
      <c r="A911" s="191"/>
      <c r="B911" s="270" t="s">
        <v>423</v>
      </c>
      <c r="C911" s="191" t="s">
        <v>1641</v>
      </c>
      <c r="D911" s="40" t="s">
        <v>41</v>
      </c>
      <c r="E911" s="67">
        <v>368.14</v>
      </c>
      <c r="F911" s="202">
        <v>3.3</v>
      </c>
      <c r="G911" s="194">
        <f t="shared" si="37"/>
        <v>1214.862</v>
      </c>
      <c r="H911" s="203" t="s">
        <v>1095</v>
      </c>
      <c r="I911" s="203" t="s">
        <v>1642</v>
      </c>
      <c r="J911" s="191" t="s">
        <v>1643</v>
      </c>
      <c r="K911" s="203" t="s">
        <v>1670</v>
      </c>
      <c r="L911" s="236" t="s">
        <v>1279</v>
      </c>
      <c r="M911" s="203" t="s">
        <v>1638</v>
      </c>
      <c r="N911" s="203" t="s">
        <v>1647</v>
      </c>
    </row>
    <row r="912" s="160" customFormat="1" ht="21" customHeight="1" spans="1:14">
      <c r="A912" s="191"/>
      <c r="B912" s="270" t="s">
        <v>423</v>
      </c>
      <c r="C912" s="191" t="s">
        <v>1641</v>
      </c>
      <c r="D912" s="40" t="s">
        <v>41</v>
      </c>
      <c r="E912" s="67">
        <v>368.14</v>
      </c>
      <c r="F912" s="202">
        <v>33.1</v>
      </c>
      <c r="G912" s="194">
        <f t="shared" si="37"/>
        <v>12185.434</v>
      </c>
      <c r="H912" s="203" t="s">
        <v>1095</v>
      </c>
      <c r="I912" s="203" t="s">
        <v>1642</v>
      </c>
      <c r="J912" s="191" t="s">
        <v>1643</v>
      </c>
      <c r="K912" s="203" t="s">
        <v>1671</v>
      </c>
      <c r="L912" s="236" t="s">
        <v>1279</v>
      </c>
      <c r="M912" s="203" t="s">
        <v>1638</v>
      </c>
      <c r="N912" s="203" t="s">
        <v>1645</v>
      </c>
    </row>
    <row r="913" s="160" customFormat="1" ht="21" customHeight="1" spans="1:14">
      <c r="A913" s="191"/>
      <c r="B913" s="270" t="s">
        <v>423</v>
      </c>
      <c r="C913" s="191" t="s">
        <v>1641</v>
      </c>
      <c r="D913" s="40" t="s">
        <v>41</v>
      </c>
      <c r="E913" s="67">
        <v>368.14</v>
      </c>
      <c r="F913" s="202">
        <v>17.5</v>
      </c>
      <c r="G913" s="194">
        <f t="shared" si="37"/>
        <v>6442.45</v>
      </c>
      <c r="H913" s="203" t="s">
        <v>1095</v>
      </c>
      <c r="I913" s="203" t="s">
        <v>1642</v>
      </c>
      <c r="J913" s="191" t="s">
        <v>1643</v>
      </c>
      <c r="K913" s="203" t="s">
        <v>1671</v>
      </c>
      <c r="L913" s="236" t="s">
        <v>1284</v>
      </c>
      <c r="M913" s="203" t="s">
        <v>1638</v>
      </c>
      <c r="N913" s="203" t="s">
        <v>1647</v>
      </c>
    </row>
    <row r="914" s="160" customFormat="1" ht="21" customHeight="1" spans="1:14">
      <c r="A914" s="191"/>
      <c r="B914" s="270" t="s">
        <v>423</v>
      </c>
      <c r="C914" s="191" t="s">
        <v>1641</v>
      </c>
      <c r="D914" s="40" t="s">
        <v>41</v>
      </c>
      <c r="E914" s="67">
        <v>368.14</v>
      </c>
      <c r="F914" s="202">
        <v>193.7</v>
      </c>
      <c r="G914" s="194">
        <f t="shared" si="37"/>
        <v>71308.718</v>
      </c>
      <c r="H914" s="203" t="s">
        <v>1095</v>
      </c>
      <c r="I914" s="203" t="s">
        <v>1642</v>
      </c>
      <c r="J914" s="191" t="s">
        <v>1643</v>
      </c>
      <c r="K914" s="203" t="s">
        <v>1672</v>
      </c>
      <c r="L914" s="236" t="s">
        <v>1279</v>
      </c>
      <c r="M914" s="203" t="s">
        <v>1638</v>
      </c>
      <c r="N914" s="203" t="s">
        <v>1645</v>
      </c>
    </row>
    <row r="915" s="160" customFormat="1" ht="21" customHeight="1" spans="1:14">
      <c r="A915" s="191"/>
      <c r="B915" s="270" t="s">
        <v>423</v>
      </c>
      <c r="C915" s="191" t="s">
        <v>1641</v>
      </c>
      <c r="D915" s="40" t="s">
        <v>41</v>
      </c>
      <c r="E915" s="67">
        <v>368.14</v>
      </c>
      <c r="F915" s="202">
        <v>19.7</v>
      </c>
      <c r="G915" s="194">
        <f t="shared" si="37"/>
        <v>7252.358</v>
      </c>
      <c r="H915" s="203" t="s">
        <v>1095</v>
      </c>
      <c r="I915" s="203" t="s">
        <v>1642</v>
      </c>
      <c r="J915" s="191" t="s">
        <v>1643</v>
      </c>
      <c r="K915" s="203" t="s">
        <v>1673</v>
      </c>
      <c r="L915" s="236" t="s">
        <v>1284</v>
      </c>
      <c r="M915" s="203" t="s">
        <v>1638</v>
      </c>
      <c r="N915" s="203" t="s">
        <v>1645</v>
      </c>
    </row>
    <row r="916" s="160" customFormat="1" ht="21" customHeight="1" spans="1:14">
      <c r="A916" s="191"/>
      <c r="B916" s="270" t="s">
        <v>423</v>
      </c>
      <c r="C916" s="191" t="s">
        <v>1641</v>
      </c>
      <c r="D916" s="40" t="s">
        <v>41</v>
      </c>
      <c r="E916" s="67">
        <v>368.14</v>
      </c>
      <c r="F916" s="202">
        <v>1.5</v>
      </c>
      <c r="G916" s="194">
        <f t="shared" si="37"/>
        <v>552.21</v>
      </c>
      <c r="H916" s="203" t="s">
        <v>1095</v>
      </c>
      <c r="I916" s="203" t="s">
        <v>1642</v>
      </c>
      <c r="J916" s="191" t="s">
        <v>1643</v>
      </c>
      <c r="K916" s="203" t="s">
        <v>1674</v>
      </c>
      <c r="L916" s="236" t="s">
        <v>1279</v>
      </c>
      <c r="M916" s="203" t="s">
        <v>1638</v>
      </c>
      <c r="N916" s="203" t="s">
        <v>1647</v>
      </c>
    </row>
    <row r="917" s="160" customFormat="1" ht="21" customHeight="1" spans="1:14">
      <c r="A917" s="191"/>
      <c r="B917" s="270" t="s">
        <v>423</v>
      </c>
      <c r="C917" s="191" t="s">
        <v>1641</v>
      </c>
      <c r="D917" s="40" t="s">
        <v>41</v>
      </c>
      <c r="E917" s="67">
        <v>368.14</v>
      </c>
      <c r="F917" s="202">
        <v>3</v>
      </c>
      <c r="G917" s="194">
        <f t="shared" si="37"/>
        <v>1104.42</v>
      </c>
      <c r="H917" s="203" t="s">
        <v>1095</v>
      </c>
      <c r="I917" s="203" t="s">
        <v>1642</v>
      </c>
      <c r="J917" s="191" t="s">
        <v>1643</v>
      </c>
      <c r="K917" s="203" t="s">
        <v>1675</v>
      </c>
      <c r="L917" s="236" t="s">
        <v>1279</v>
      </c>
      <c r="M917" s="203" t="s">
        <v>1638</v>
      </c>
      <c r="N917" s="203" t="s">
        <v>1647</v>
      </c>
    </row>
    <row r="918" s="160" customFormat="1" ht="21" customHeight="1" spans="1:14">
      <c r="A918" s="191"/>
      <c r="B918" s="270" t="s">
        <v>423</v>
      </c>
      <c r="C918" s="191" t="s">
        <v>1641</v>
      </c>
      <c r="D918" s="40" t="s">
        <v>41</v>
      </c>
      <c r="E918" s="67">
        <v>368.14</v>
      </c>
      <c r="F918" s="202">
        <v>7.7</v>
      </c>
      <c r="G918" s="194">
        <f t="shared" si="37"/>
        <v>2834.678</v>
      </c>
      <c r="H918" s="203" t="s">
        <v>1095</v>
      </c>
      <c r="I918" s="203" t="s">
        <v>1642</v>
      </c>
      <c r="J918" s="191" t="s">
        <v>1643</v>
      </c>
      <c r="K918" s="203" t="s">
        <v>1676</v>
      </c>
      <c r="L918" s="236" t="s">
        <v>1279</v>
      </c>
      <c r="M918" s="203" t="s">
        <v>1638</v>
      </c>
      <c r="N918" s="203" t="s">
        <v>1647</v>
      </c>
    </row>
    <row r="919" s="160" customFormat="1" ht="21" customHeight="1" spans="1:14">
      <c r="A919" s="191"/>
      <c r="B919" s="270" t="s">
        <v>423</v>
      </c>
      <c r="C919" s="191" t="s">
        <v>1641</v>
      </c>
      <c r="D919" s="40" t="s">
        <v>41</v>
      </c>
      <c r="E919" s="67">
        <v>368.14</v>
      </c>
      <c r="F919" s="202">
        <v>5.5</v>
      </c>
      <c r="G919" s="194">
        <f t="shared" si="37"/>
        <v>2024.77</v>
      </c>
      <c r="H919" s="203" t="s">
        <v>1095</v>
      </c>
      <c r="I919" s="203" t="s">
        <v>1642</v>
      </c>
      <c r="J919" s="191" t="s">
        <v>1643</v>
      </c>
      <c r="K919" s="203" t="s">
        <v>1677</v>
      </c>
      <c r="L919" s="236" t="s">
        <v>1279</v>
      </c>
      <c r="M919" s="203" t="s">
        <v>1638</v>
      </c>
      <c r="N919" s="203" t="s">
        <v>1653</v>
      </c>
    </row>
    <row r="920" s="160" customFormat="1" ht="21" customHeight="1" spans="1:14">
      <c r="A920" s="191"/>
      <c r="B920" s="270" t="s">
        <v>423</v>
      </c>
      <c r="C920" s="191" t="s">
        <v>1641</v>
      </c>
      <c r="D920" s="40" t="s">
        <v>41</v>
      </c>
      <c r="E920" s="67">
        <v>368.14</v>
      </c>
      <c r="F920" s="202">
        <v>2.9</v>
      </c>
      <c r="G920" s="194">
        <f t="shared" si="37"/>
        <v>1067.606</v>
      </c>
      <c r="H920" s="203" t="s">
        <v>1095</v>
      </c>
      <c r="I920" s="203" t="s">
        <v>1642</v>
      </c>
      <c r="J920" s="191" t="s">
        <v>1643</v>
      </c>
      <c r="K920" s="203" t="s">
        <v>1678</v>
      </c>
      <c r="L920" s="236" t="s">
        <v>1279</v>
      </c>
      <c r="M920" s="203" t="s">
        <v>1638</v>
      </c>
      <c r="N920" s="203" t="s">
        <v>1647</v>
      </c>
    </row>
    <row r="921" s="160" customFormat="1" ht="21" customHeight="1" spans="1:14">
      <c r="A921" s="191"/>
      <c r="B921" s="270" t="s">
        <v>423</v>
      </c>
      <c r="C921" s="191" t="s">
        <v>1641</v>
      </c>
      <c r="D921" s="40" t="s">
        <v>41</v>
      </c>
      <c r="E921" s="67">
        <v>368.14</v>
      </c>
      <c r="F921" s="202">
        <v>4</v>
      </c>
      <c r="G921" s="194">
        <f t="shared" ref="G921:G952" si="38">E921*F921</f>
        <v>1472.56</v>
      </c>
      <c r="H921" s="203" t="s">
        <v>1095</v>
      </c>
      <c r="I921" s="203" t="s">
        <v>1642</v>
      </c>
      <c r="J921" s="191" t="s">
        <v>1643</v>
      </c>
      <c r="K921" s="203" t="s">
        <v>1679</v>
      </c>
      <c r="L921" s="236" t="s">
        <v>1279</v>
      </c>
      <c r="M921" s="203" t="s">
        <v>1638</v>
      </c>
      <c r="N921" s="203" t="s">
        <v>1647</v>
      </c>
    </row>
    <row r="922" s="160" customFormat="1" ht="21" customHeight="1" spans="1:14">
      <c r="A922" s="191"/>
      <c r="B922" s="270" t="s">
        <v>423</v>
      </c>
      <c r="C922" s="191" t="s">
        <v>1641</v>
      </c>
      <c r="D922" s="40" t="s">
        <v>41</v>
      </c>
      <c r="E922" s="67">
        <v>368.14</v>
      </c>
      <c r="F922" s="202">
        <v>70.4</v>
      </c>
      <c r="G922" s="194">
        <f t="shared" si="38"/>
        <v>25917.056</v>
      </c>
      <c r="H922" s="203" t="s">
        <v>1095</v>
      </c>
      <c r="I922" s="203" t="s">
        <v>1642</v>
      </c>
      <c r="J922" s="191" t="s">
        <v>1643</v>
      </c>
      <c r="K922" s="203" t="s">
        <v>1680</v>
      </c>
      <c r="L922" s="236" t="s">
        <v>1279</v>
      </c>
      <c r="M922" s="203" t="s">
        <v>1638</v>
      </c>
      <c r="N922" s="203" t="s">
        <v>1645</v>
      </c>
    </row>
    <row r="923" s="160" customFormat="1" ht="21" customHeight="1" spans="1:14">
      <c r="A923" s="191"/>
      <c r="B923" s="270" t="s">
        <v>423</v>
      </c>
      <c r="C923" s="191" t="s">
        <v>1641</v>
      </c>
      <c r="D923" s="40" t="s">
        <v>41</v>
      </c>
      <c r="E923" s="67">
        <v>368.14</v>
      </c>
      <c r="F923" s="202">
        <v>3.9</v>
      </c>
      <c r="G923" s="194">
        <f t="shared" si="38"/>
        <v>1435.746</v>
      </c>
      <c r="H923" s="203" t="s">
        <v>1095</v>
      </c>
      <c r="I923" s="203" t="s">
        <v>1642</v>
      </c>
      <c r="J923" s="191" t="s">
        <v>1643</v>
      </c>
      <c r="K923" s="203" t="s">
        <v>1681</v>
      </c>
      <c r="L923" s="236" t="s">
        <v>1279</v>
      </c>
      <c r="M923" s="203" t="s">
        <v>1638</v>
      </c>
      <c r="N923" s="203" t="s">
        <v>1647</v>
      </c>
    </row>
    <row r="924" s="160" customFormat="1" ht="21" customHeight="1" spans="1:14">
      <c r="A924" s="191"/>
      <c r="B924" s="270" t="s">
        <v>423</v>
      </c>
      <c r="C924" s="191" t="s">
        <v>1641</v>
      </c>
      <c r="D924" s="40" t="s">
        <v>41</v>
      </c>
      <c r="E924" s="67">
        <v>368.14</v>
      </c>
      <c r="F924" s="202">
        <v>47.5</v>
      </c>
      <c r="G924" s="194">
        <f t="shared" si="38"/>
        <v>17486.65</v>
      </c>
      <c r="H924" s="203" t="s">
        <v>1095</v>
      </c>
      <c r="I924" s="203" t="s">
        <v>1642</v>
      </c>
      <c r="J924" s="191" t="s">
        <v>1643</v>
      </c>
      <c r="K924" s="203" t="s">
        <v>1682</v>
      </c>
      <c r="L924" s="236" t="s">
        <v>1279</v>
      </c>
      <c r="M924" s="203" t="s">
        <v>1638</v>
      </c>
      <c r="N924" s="203" t="s">
        <v>1645</v>
      </c>
    </row>
    <row r="925" s="160" customFormat="1" ht="21" customHeight="1" spans="1:14">
      <c r="A925" s="191"/>
      <c r="B925" s="270" t="s">
        <v>423</v>
      </c>
      <c r="C925" s="191" t="s">
        <v>1641</v>
      </c>
      <c r="D925" s="40" t="s">
        <v>41</v>
      </c>
      <c r="E925" s="67">
        <v>368.14</v>
      </c>
      <c r="F925" s="202">
        <v>2.3</v>
      </c>
      <c r="G925" s="194">
        <f t="shared" si="38"/>
        <v>846.722</v>
      </c>
      <c r="H925" s="203" t="s">
        <v>1095</v>
      </c>
      <c r="I925" s="203" t="s">
        <v>1642</v>
      </c>
      <c r="J925" s="191" t="s">
        <v>1643</v>
      </c>
      <c r="K925" s="203" t="s">
        <v>1683</v>
      </c>
      <c r="L925" s="236" t="s">
        <v>1279</v>
      </c>
      <c r="M925" s="203" t="s">
        <v>1638</v>
      </c>
      <c r="N925" s="203" t="s">
        <v>1645</v>
      </c>
    </row>
    <row r="926" s="160" customFormat="1" ht="21" customHeight="1" spans="1:14">
      <c r="A926" s="191"/>
      <c r="B926" s="270" t="s">
        <v>423</v>
      </c>
      <c r="C926" s="191" t="s">
        <v>1641</v>
      </c>
      <c r="D926" s="40" t="s">
        <v>41</v>
      </c>
      <c r="E926" s="67">
        <v>368.14</v>
      </c>
      <c r="F926" s="202">
        <v>2.2</v>
      </c>
      <c r="G926" s="194">
        <f t="shared" si="38"/>
        <v>809.908</v>
      </c>
      <c r="H926" s="203" t="s">
        <v>1095</v>
      </c>
      <c r="I926" s="203" t="s">
        <v>1642</v>
      </c>
      <c r="J926" s="191" t="s">
        <v>1643</v>
      </c>
      <c r="K926" s="203" t="s">
        <v>1684</v>
      </c>
      <c r="L926" s="236" t="s">
        <v>1279</v>
      </c>
      <c r="M926" s="203" t="s">
        <v>1638</v>
      </c>
      <c r="N926" s="203" t="s">
        <v>1647</v>
      </c>
    </row>
    <row r="927" s="160" customFormat="1" ht="21" customHeight="1" spans="1:14">
      <c r="A927" s="191"/>
      <c r="B927" s="270" t="s">
        <v>423</v>
      </c>
      <c r="C927" s="191" t="s">
        <v>1641</v>
      </c>
      <c r="D927" s="40" t="s">
        <v>41</v>
      </c>
      <c r="E927" s="67">
        <v>368.14</v>
      </c>
      <c r="F927" s="202">
        <v>13.7</v>
      </c>
      <c r="G927" s="194">
        <f t="shared" si="38"/>
        <v>5043.518</v>
      </c>
      <c r="H927" s="203" t="s">
        <v>1095</v>
      </c>
      <c r="I927" s="203" t="s">
        <v>1642</v>
      </c>
      <c r="J927" s="191" t="s">
        <v>1643</v>
      </c>
      <c r="K927" s="203" t="s">
        <v>1685</v>
      </c>
      <c r="L927" s="236" t="s">
        <v>1279</v>
      </c>
      <c r="M927" s="203" t="s">
        <v>1638</v>
      </c>
      <c r="N927" s="203" t="s">
        <v>1653</v>
      </c>
    </row>
    <row r="928" s="160" customFormat="1" ht="21" customHeight="1" spans="1:14">
      <c r="A928" s="191"/>
      <c r="B928" s="270" t="s">
        <v>423</v>
      </c>
      <c r="C928" s="191" t="s">
        <v>1641</v>
      </c>
      <c r="D928" s="40" t="s">
        <v>41</v>
      </c>
      <c r="E928" s="67">
        <v>368.14</v>
      </c>
      <c r="F928" s="202">
        <v>6.3</v>
      </c>
      <c r="G928" s="194">
        <f t="shared" si="38"/>
        <v>2319.282</v>
      </c>
      <c r="H928" s="203" t="s">
        <v>1095</v>
      </c>
      <c r="I928" s="203" t="s">
        <v>1642</v>
      </c>
      <c r="J928" s="191" t="s">
        <v>1643</v>
      </c>
      <c r="K928" s="203" t="s">
        <v>1686</v>
      </c>
      <c r="L928" s="236" t="s">
        <v>1279</v>
      </c>
      <c r="M928" s="203" t="s">
        <v>1638</v>
      </c>
      <c r="N928" s="203" t="s">
        <v>1647</v>
      </c>
    </row>
    <row r="929" s="160" customFormat="1" ht="21" customHeight="1" spans="1:14">
      <c r="A929" s="191"/>
      <c r="B929" s="270" t="s">
        <v>423</v>
      </c>
      <c r="C929" s="191" t="s">
        <v>1641</v>
      </c>
      <c r="D929" s="40" t="s">
        <v>41</v>
      </c>
      <c r="E929" s="67">
        <v>368.14</v>
      </c>
      <c r="F929" s="202">
        <v>22.3</v>
      </c>
      <c r="G929" s="194">
        <f t="shared" si="38"/>
        <v>8209.522</v>
      </c>
      <c r="H929" s="203" t="s">
        <v>1095</v>
      </c>
      <c r="I929" s="203" t="s">
        <v>1642</v>
      </c>
      <c r="J929" s="191" t="s">
        <v>1643</v>
      </c>
      <c r="K929" s="203" t="s">
        <v>1687</v>
      </c>
      <c r="L929" s="236" t="s">
        <v>1279</v>
      </c>
      <c r="M929" s="203" t="s">
        <v>1638</v>
      </c>
      <c r="N929" s="203" t="s">
        <v>1645</v>
      </c>
    </row>
    <row r="930" s="160" customFormat="1" ht="21" customHeight="1" spans="1:14">
      <c r="A930" s="191"/>
      <c r="B930" s="270" t="s">
        <v>423</v>
      </c>
      <c r="C930" s="191" t="s">
        <v>1641</v>
      </c>
      <c r="D930" s="40" t="s">
        <v>41</v>
      </c>
      <c r="E930" s="67">
        <v>368.14</v>
      </c>
      <c r="F930" s="202">
        <v>35.5</v>
      </c>
      <c r="G930" s="194">
        <f t="shared" si="38"/>
        <v>13068.97</v>
      </c>
      <c r="H930" s="203" t="s">
        <v>1095</v>
      </c>
      <c r="I930" s="203" t="s">
        <v>1642</v>
      </c>
      <c r="J930" s="191" t="s">
        <v>1643</v>
      </c>
      <c r="K930" s="203" t="s">
        <v>1688</v>
      </c>
      <c r="L930" s="236" t="s">
        <v>1279</v>
      </c>
      <c r="M930" s="203" t="s">
        <v>1638</v>
      </c>
      <c r="N930" s="203" t="s">
        <v>1647</v>
      </c>
    </row>
    <row r="931" s="160" customFormat="1" ht="21" customHeight="1" spans="1:14">
      <c r="A931" s="191"/>
      <c r="B931" s="270" t="s">
        <v>423</v>
      </c>
      <c r="C931" s="191" t="s">
        <v>1641</v>
      </c>
      <c r="D931" s="40" t="s">
        <v>41</v>
      </c>
      <c r="E931" s="67">
        <v>368.14</v>
      </c>
      <c r="F931" s="202">
        <v>2.4</v>
      </c>
      <c r="G931" s="194">
        <f t="shared" si="38"/>
        <v>883.536</v>
      </c>
      <c r="H931" s="203" t="s">
        <v>1095</v>
      </c>
      <c r="I931" s="203" t="s">
        <v>1642</v>
      </c>
      <c r="J931" s="191" t="s">
        <v>1643</v>
      </c>
      <c r="K931" s="203" t="s">
        <v>1689</v>
      </c>
      <c r="L931" s="236" t="s">
        <v>1279</v>
      </c>
      <c r="M931" s="203" t="s">
        <v>1638</v>
      </c>
      <c r="N931" s="203" t="s">
        <v>1653</v>
      </c>
    </row>
    <row r="932" s="160" customFormat="1" ht="21" customHeight="1" spans="1:14">
      <c r="A932" s="191"/>
      <c r="B932" s="270" t="s">
        <v>423</v>
      </c>
      <c r="C932" s="191" t="s">
        <v>1641</v>
      </c>
      <c r="D932" s="40" t="s">
        <v>41</v>
      </c>
      <c r="E932" s="67">
        <v>368.14</v>
      </c>
      <c r="F932" s="202">
        <v>20.5</v>
      </c>
      <c r="G932" s="194">
        <f t="shared" si="38"/>
        <v>7546.87</v>
      </c>
      <c r="H932" s="203" t="s">
        <v>1095</v>
      </c>
      <c r="I932" s="203" t="s">
        <v>1642</v>
      </c>
      <c r="J932" s="191" t="s">
        <v>1643</v>
      </c>
      <c r="K932" s="203" t="s">
        <v>1690</v>
      </c>
      <c r="L932" s="236" t="s">
        <v>1279</v>
      </c>
      <c r="M932" s="203" t="s">
        <v>1638</v>
      </c>
      <c r="N932" s="203" t="s">
        <v>1647</v>
      </c>
    </row>
    <row r="933" s="160" customFormat="1" ht="21" customHeight="1" spans="1:14">
      <c r="A933" s="191"/>
      <c r="B933" s="270" t="s">
        <v>423</v>
      </c>
      <c r="C933" s="191" t="s">
        <v>1641</v>
      </c>
      <c r="D933" s="40" t="s">
        <v>41</v>
      </c>
      <c r="E933" s="67">
        <v>368.14</v>
      </c>
      <c r="F933" s="202">
        <v>1.9</v>
      </c>
      <c r="G933" s="194">
        <f t="shared" si="38"/>
        <v>699.466</v>
      </c>
      <c r="H933" s="203" t="s">
        <v>1095</v>
      </c>
      <c r="I933" s="203" t="s">
        <v>1642</v>
      </c>
      <c r="J933" s="191" t="s">
        <v>1643</v>
      </c>
      <c r="K933" s="203" t="s">
        <v>1691</v>
      </c>
      <c r="L933" s="236" t="s">
        <v>1284</v>
      </c>
      <c r="M933" s="203" t="s">
        <v>1638</v>
      </c>
      <c r="N933" s="203" t="s">
        <v>1647</v>
      </c>
    </row>
    <row r="934" s="160" customFormat="1" ht="21" customHeight="1" spans="1:14">
      <c r="A934" s="191"/>
      <c r="B934" s="270" t="s">
        <v>423</v>
      </c>
      <c r="C934" s="191" t="s">
        <v>1641</v>
      </c>
      <c r="D934" s="40" t="s">
        <v>41</v>
      </c>
      <c r="E934" s="67">
        <v>368.14</v>
      </c>
      <c r="F934" s="202">
        <v>36.3</v>
      </c>
      <c r="G934" s="194">
        <f t="shared" si="38"/>
        <v>13363.482</v>
      </c>
      <c r="H934" s="203" t="s">
        <v>1095</v>
      </c>
      <c r="I934" s="203" t="s">
        <v>1642</v>
      </c>
      <c r="J934" s="191" t="s">
        <v>1643</v>
      </c>
      <c r="K934" s="203" t="s">
        <v>1692</v>
      </c>
      <c r="L934" s="236" t="s">
        <v>1279</v>
      </c>
      <c r="M934" s="203" t="s">
        <v>1638</v>
      </c>
      <c r="N934" s="203" t="s">
        <v>1653</v>
      </c>
    </row>
    <row r="935" s="160" customFormat="1" ht="21" customHeight="1" spans="1:14">
      <c r="A935" s="191"/>
      <c r="B935" s="270" t="s">
        <v>423</v>
      </c>
      <c r="C935" s="191" t="s">
        <v>1641</v>
      </c>
      <c r="D935" s="40" t="s">
        <v>41</v>
      </c>
      <c r="E935" s="67">
        <v>368.14</v>
      </c>
      <c r="F935" s="202">
        <v>7.7</v>
      </c>
      <c r="G935" s="194">
        <f t="shared" si="38"/>
        <v>2834.678</v>
      </c>
      <c r="H935" s="203" t="s">
        <v>1095</v>
      </c>
      <c r="I935" s="203" t="s">
        <v>1642</v>
      </c>
      <c r="J935" s="191" t="s">
        <v>1643</v>
      </c>
      <c r="K935" s="203" t="s">
        <v>1693</v>
      </c>
      <c r="L935" s="236" t="s">
        <v>1279</v>
      </c>
      <c r="M935" s="203" t="s">
        <v>1638</v>
      </c>
      <c r="N935" s="203" t="s">
        <v>1647</v>
      </c>
    </row>
    <row r="936" s="160" customFormat="1" ht="21" customHeight="1" spans="1:14">
      <c r="A936" s="191"/>
      <c r="B936" s="270" t="s">
        <v>423</v>
      </c>
      <c r="C936" s="191" t="s">
        <v>1641</v>
      </c>
      <c r="D936" s="40" t="s">
        <v>41</v>
      </c>
      <c r="E936" s="67">
        <v>368.14</v>
      </c>
      <c r="F936" s="202">
        <v>41.5</v>
      </c>
      <c r="G936" s="194">
        <f t="shared" si="38"/>
        <v>15277.81</v>
      </c>
      <c r="H936" s="203" t="s">
        <v>1095</v>
      </c>
      <c r="I936" s="203" t="s">
        <v>1642</v>
      </c>
      <c r="J936" s="191" t="s">
        <v>1643</v>
      </c>
      <c r="K936" s="203" t="s">
        <v>1694</v>
      </c>
      <c r="L936" s="236" t="s">
        <v>1279</v>
      </c>
      <c r="M936" s="203" t="s">
        <v>1638</v>
      </c>
      <c r="N936" s="203" t="s">
        <v>1645</v>
      </c>
    </row>
    <row r="937" s="160" customFormat="1" ht="21" customHeight="1" spans="1:14">
      <c r="A937" s="191"/>
      <c r="B937" s="270" t="s">
        <v>423</v>
      </c>
      <c r="C937" s="191" t="s">
        <v>1641</v>
      </c>
      <c r="D937" s="40" t="s">
        <v>41</v>
      </c>
      <c r="E937" s="67">
        <v>368.14</v>
      </c>
      <c r="F937" s="202">
        <v>14.4</v>
      </c>
      <c r="G937" s="194">
        <f t="shared" si="38"/>
        <v>5301.216</v>
      </c>
      <c r="H937" s="203" t="s">
        <v>1095</v>
      </c>
      <c r="I937" s="203" t="s">
        <v>1642</v>
      </c>
      <c r="J937" s="191" t="s">
        <v>1643</v>
      </c>
      <c r="K937" s="203" t="s">
        <v>1695</v>
      </c>
      <c r="L937" s="236" t="s">
        <v>1279</v>
      </c>
      <c r="M937" s="203" t="s">
        <v>1638</v>
      </c>
      <c r="N937" s="203" t="s">
        <v>1647</v>
      </c>
    </row>
    <row r="938" s="160" customFormat="1" ht="21" customHeight="1" spans="1:14">
      <c r="A938" s="191"/>
      <c r="B938" s="270" t="s">
        <v>423</v>
      </c>
      <c r="C938" s="191" t="s">
        <v>1641</v>
      </c>
      <c r="D938" s="40" t="s">
        <v>41</v>
      </c>
      <c r="E938" s="67">
        <v>368.14</v>
      </c>
      <c r="F938" s="202">
        <v>9.8</v>
      </c>
      <c r="G938" s="194">
        <f t="shared" si="38"/>
        <v>3607.772</v>
      </c>
      <c r="H938" s="203" t="s">
        <v>1095</v>
      </c>
      <c r="I938" s="203" t="s">
        <v>1642</v>
      </c>
      <c r="J938" s="191" t="s">
        <v>1643</v>
      </c>
      <c r="K938" s="203" t="s">
        <v>1696</v>
      </c>
      <c r="L938" s="236" t="s">
        <v>1284</v>
      </c>
      <c r="M938" s="203" t="s">
        <v>1638</v>
      </c>
      <c r="N938" s="203" t="s">
        <v>1645</v>
      </c>
    </row>
    <row r="939" s="160" customFormat="1" ht="21" customHeight="1" spans="1:14">
      <c r="A939" s="191"/>
      <c r="B939" s="270" t="s">
        <v>423</v>
      </c>
      <c r="C939" s="191" t="s">
        <v>1641</v>
      </c>
      <c r="D939" s="40" t="s">
        <v>41</v>
      </c>
      <c r="E939" s="67">
        <v>368.14</v>
      </c>
      <c r="F939" s="202">
        <v>2.7</v>
      </c>
      <c r="G939" s="194">
        <f t="shared" si="38"/>
        <v>993.978</v>
      </c>
      <c r="H939" s="203" t="s">
        <v>1095</v>
      </c>
      <c r="I939" s="203" t="s">
        <v>1642</v>
      </c>
      <c r="J939" s="191" t="s">
        <v>1643</v>
      </c>
      <c r="K939" s="203" t="s">
        <v>1697</v>
      </c>
      <c r="L939" s="236" t="s">
        <v>1284</v>
      </c>
      <c r="M939" s="203" t="s">
        <v>1638</v>
      </c>
      <c r="N939" s="203" t="s">
        <v>1647</v>
      </c>
    </row>
    <row r="940" s="160" customFormat="1" ht="21" customHeight="1" spans="1:14">
      <c r="A940" s="191"/>
      <c r="B940" s="270" t="s">
        <v>423</v>
      </c>
      <c r="C940" s="191" t="s">
        <v>1641</v>
      </c>
      <c r="D940" s="40" t="s">
        <v>41</v>
      </c>
      <c r="E940" s="67">
        <v>368.14</v>
      </c>
      <c r="F940" s="202">
        <v>9.9</v>
      </c>
      <c r="G940" s="194">
        <f t="shared" si="38"/>
        <v>3644.586</v>
      </c>
      <c r="H940" s="203" t="s">
        <v>1095</v>
      </c>
      <c r="I940" s="203" t="s">
        <v>1642</v>
      </c>
      <c r="J940" s="191" t="s">
        <v>1643</v>
      </c>
      <c r="K940" s="203" t="s">
        <v>1698</v>
      </c>
      <c r="L940" s="236" t="s">
        <v>1279</v>
      </c>
      <c r="M940" s="203" t="s">
        <v>1638</v>
      </c>
      <c r="N940" s="203" t="s">
        <v>1645</v>
      </c>
    </row>
    <row r="941" s="160" customFormat="1" ht="21" customHeight="1" spans="1:14">
      <c r="A941" s="191"/>
      <c r="B941" s="270" t="s">
        <v>423</v>
      </c>
      <c r="C941" s="191" t="s">
        <v>1641</v>
      </c>
      <c r="D941" s="40" t="s">
        <v>41</v>
      </c>
      <c r="E941" s="67">
        <v>368.14</v>
      </c>
      <c r="F941" s="202">
        <v>69.2</v>
      </c>
      <c r="G941" s="194">
        <f t="shared" si="38"/>
        <v>25475.288</v>
      </c>
      <c r="H941" s="203" t="s">
        <v>1095</v>
      </c>
      <c r="I941" s="203" t="s">
        <v>1642</v>
      </c>
      <c r="J941" s="191" t="s">
        <v>1643</v>
      </c>
      <c r="K941" s="203" t="s">
        <v>1699</v>
      </c>
      <c r="L941" s="236" t="s">
        <v>1279</v>
      </c>
      <c r="M941" s="203" t="s">
        <v>1638</v>
      </c>
      <c r="N941" s="203" t="s">
        <v>1645</v>
      </c>
    </row>
    <row r="942" s="160" customFormat="1" ht="21" customHeight="1" spans="1:14">
      <c r="A942" s="191"/>
      <c r="B942" s="270" t="s">
        <v>423</v>
      </c>
      <c r="C942" s="191" t="s">
        <v>1641</v>
      </c>
      <c r="D942" s="40" t="s">
        <v>41</v>
      </c>
      <c r="E942" s="67">
        <v>368.14</v>
      </c>
      <c r="F942" s="202">
        <v>3.5</v>
      </c>
      <c r="G942" s="194">
        <f t="shared" si="38"/>
        <v>1288.49</v>
      </c>
      <c r="H942" s="203" t="s">
        <v>1095</v>
      </c>
      <c r="I942" s="203" t="s">
        <v>1642</v>
      </c>
      <c r="J942" s="191" t="s">
        <v>1643</v>
      </c>
      <c r="K942" s="203" t="s">
        <v>1700</v>
      </c>
      <c r="L942" s="236" t="s">
        <v>1279</v>
      </c>
      <c r="M942" s="203" t="s">
        <v>1638</v>
      </c>
      <c r="N942" s="203" t="s">
        <v>1645</v>
      </c>
    </row>
    <row r="943" s="160" customFormat="1" ht="21" customHeight="1" spans="1:14">
      <c r="A943" s="191"/>
      <c r="B943" s="270" t="s">
        <v>423</v>
      </c>
      <c r="C943" s="191" t="s">
        <v>1641</v>
      </c>
      <c r="D943" s="40" t="s">
        <v>41</v>
      </c>
      <c r="E943" s="67">
        <v>368.14</v>
      </c>
      <c r="F943" s="202">
        <v>44.9</v>
      </c>
      <c r="G943" s="194">
        <f t="shared" si="38"/>
        <v>16529.486</v>
      </c>
      <c r="H943" s="203" t="s">
        <v>1095</v>
      </c>
      <c r="I943" s="203" t="s">
        <v>1642</v>
      </c>
      <c r="J943" s="191" t="s">
        <v>1643</v>
      </c>
      <c r="K943" s="203" t="s">
        <v>1701</v>
      </c>
      <c r="L943" s="236" t="s">
        <v>1279</v>
      </c>
      <c r="M943" s="203" t="s">
        <v>1638</v>
      </c>
      <c r="N943" s="203" t="s">
        <v>1645</v>
      </c>
    </row>
    <row r="944" s="160" customFormat="1" ht="21" customHeight="1" spans="1:14">
      <c r="A944" s="191"/>
      <c r="B944" s="270" t="s">
        <v>423</v>
      </c>
      <c r="C944" s="191" t="s">
        <v>1641</v>
      </c>
      <c r="D944" s="40" t="s">
        <v>41</v>
      </c>
      <c r="E944" s="67">
        <v>368.14</v>
      </c>
      <c r="F944" s="202">
        <v>39.6</v>
      </c>
      <c r="G944" s="194">
        <f t="shared" si="38"/>
        <v>14578.344</v>
      </c>
      <c r="H944" s="203" t="s">
        <v>1095</v>
      </c>
      <c r="I944" s="203" t="s">
        <v>1642</v>
      </c>
      <c r="J944" s="191" t="s">
        <v>1643</v>
      </c>
      <c r="K944" s="203" t="s">
        <v>1702</v>
      </c>
      <c r="L944" s="236" t="s">
        <v>1279</v>
      </c>
      <c r="M944" s="203" t="s">
        <v>1638</v>
      </c>
      <c r="N944" s="203" t="s">
        <v>1645</v>
      </c>
    </row>
    <row r="945" s="160" customFormat="1" ht="21" customHeight="1" spans="1:14">
      <c r="A945" s="191"/>
      <c r="B945" s="270" t="s">
        <v>423</v>
      </c>
      <c r="C945" s="191" t="s">
        <v>1641</v>
      </c>
      <c r="D945" s="40" t="s">
        <v>41</v>
      </c>
      <c r="E945" s="67">
        <v>368.14</v>
      </c>
      <c r="F945" s="202">
        <v>1.9</v>
      </c>
      <c r="G945" s="194">
        <f t="shared" si="38"/>
        <v>699.466</v>
      </c>
      <c r="H945" s="203" t="s">
        <v>1095</v>
      </c>
      <c r="I945" s="203" t="s">
        <v>1642</v>
      </c>
      <c r="J945" s="191" t="s">
        <v>1643</v>
      </c>
      <c r="K945" s="203" t="s">
        <v>1703</v>
      </c>
      <c r="L945" s="236" t="s">
        <v>1279</v>
      </c>
      <c r="M945" s="203" t="s">
        <v>1638</v>
      </c>
      <c r="N945" s="203">
        <v>11</v>
      </c>
    </row>
    <row r="946" s="160" customFormat="1" ht="21" customHeight="1" spans="1:14">
      <c r="A946" s="191"/>
      <c r="B946" s="270" t="s">
        <v>423</v>
      </c>
      <c r="C946" s="191" t="s">
        <v>1641</v>
      </c>
      <c r="D946" s="40" t="s">
        <v>41</v>
      </c>
      <c r="E946" s="67">
        <v>368.14</v>
      </c>
      <c r="F946" s="202">
        <v>23.1</v>
      </c>
      <c r="G946" s="194">
        <f t="shared" si="38"/>
        <v>8504.034</v>
      </c>
      <c r="H946" s="203" t="s">
        <v>1095</v>
      </c>
      <c r="I946" s="203" t="s">
        <v>1642</v>
      </c>
      <c r="J946" s="191" t="s">
        <v>1643</v>
      </c>
      <c r="K946" s="203" t="s">
        <v>1704</v>
      </c>
      <c r="L946" s="236" t="s">
        <v>1279</v>
      </c>
      <c r="M946" s="203" t="s">
        <v>1638</v>
      </c>
      <c r="N946" s="203" t="s">
        <v>1645</v>
      </c>
    </row>
    <row r="947" s="160" customFormat="1" ht="21" customHeight="1" spans="1:14">
      <c r="A947" s="191"/>
      <c r="B947" s="270" t="s">
        <v>423</v>
      </c>
      <c r="C947" s="191" t="s">
        <v>1641</v>
      </c>
      <c r="D947" s="40" t="s">
        <v>41</v>
      </c>
      <c r="E947" s="67">
        <v>368.14</v>
      </c>
      <c r="F947" s="202">
        <v>21.4</v>
      </c>
      <c r="G947" s="194">
        <f t="shared" si="38"/>
        <v>7878.196</v>
      </c>
      <c r="H947" s="203" t="s">
        <v>1095</v>
      </c>
      <c r="I947" s="203" t="s">
        <v>1642</v>
      </c>
      <c r="J947" s="191" t="s">
        <v>1643</v>
      </c>
      <c r="K947" s="203" t="s">
        <v>1705</v>
      </c>
      <c r="L947" s="236" t="s">
        <v>1279</v>
      </c>
      <c r="M947" s="203" t="s">
        <v>1638</v>
      </c>
      <c r="N947" s="203" t="s">
        <v>1645</v>
      </c>
    </row>
    <row r="948" s="160" customFormat="1" ht="21" customHeight="1" spans="1:14">
      <c r="A948" s="191"/>
      <c r="B948" s="270" t="s">
        <v>423</v>
      </c>
      <c r="C948" s="191" t="s">
        <v>1641</v>
      </c>
      <c r="D948" s="40" t="s">
        <v>41</v>
      </c>
      <c r="E948" s="67">
        <v>368.14</v>
      </c>
      <c r="F948" s="202">
        <v>4.5</v>
      </c>
      <c r="G948" s="194">
        <f t="shared" si="38"/>
        <v>1656.63</v>
      </c>
      <c r="H948" s="203" t="s">
        <v>1095</v>
      </c>
      <c r="I948" s="203" t="s">
        <v>1642</v>
      </c>
      <c r="J948" s="191" t="s">
        <v>1643</v>
      </c>
      <c r="K948" s="203" t="s">
        <v>1706</v>
      </c>
      <c r="L948" s="236" t="s">
        <v>1279</v>
      </c>
      <c r="M948" s="203" t="s">
        <v>1638</v>
      </c>
      <c r="N948" s="203" t="s">
        <v>1645</v>
      </c>
    </row>
    <row r="949" s="160" customFormat="1" ht="21" customHeight="1" spans="1:14">
      <c r="A949" s="191"/>
      <c r="B949" s="270" t="s">
        <v>423</v>
      </c>
      <c r="C949" s="191" t="s">
        <v>1641</v>
      </c>
      <c r="D949" s="40" t="s">
        <v>41</v>
      </c>
      <c r="E949" s="67">
        <v>368.14</v>
      </c>
      <c r="F949" s="202">
        <v>5.3</v>
      </c>
      <c r="G949" s="194">
        <f t="shared" si="38"/>
        <v>1951.142</v>
      </c>
      <c r="H949" s="203" t="s">
        <v>1095</v>
      </c>
      <c r="I949" s="203" t="s">
        <v>1642</v>
      </c>
      <c r="J949" s="191" t="s">
        <v>1643</v>
      </c>
      <c r="K949" s="203" t="s">
        <v>1707</v>
      </c>
      <c r="L949" s="236" t="s">
        <v>1279</v>
      </c>
      <c r="M949" s="203" t="s">
        <v>1638</v>
      </c>
      <c r="N949" s="203" t="s">
        <v>1645</v>
      </c>
    </row>
    <row r="950" s="160" customFormat="1" ht="21" customHeight="1" spans="1:14">
      <c r="A950" s="191"/>
      <c r="B950" s="270" t="s">
        <v>423</v>
      </c>
      <c r="C950" s="191" t="s">
        <v>1641</v>
      </c>
      <c r="D950" s="40" t="s">
        <v>41</v>
      </c>
      <c r="E950" s="67">
        <v>368.14</v>
      </c>
      <c r="F950" s="202">
        <v>7.7</v>
      </c>
      <c r="G950" s="194">
        <f t="shared" si="38"/>
        <v>2834.678</v>
      </c>
      <c r="H950" s="203" t="s">
        <v>1095</v>
      </c>
      <c r="I950" s="203" t="s">
        <v>1642</v>
      </c>
      <c r="J950" s="191" t="s">
        <v>1643</v>
      </c>
      <c r="K950" s="203" t="s">
        <v>1708</v>
      </c>
      <c r="L950" s="236" t="s">
        <v>1279</v>
      </c>
      <c r="M950" s="203" t="s">
        <v>1638</v>
      </c>
      <c r="N950" s="203" t="s">
        <v>1647</v>
      </c>
    </row>
    <row r="951" s="160" customFormat="1" ht="21" customHeight="1" spans="1:14">
      <c r="A951" s="191"/>
      <c r="B951" s="270" t="s">
        <v>423</v>
      </c>
      <c r="C951" s="191" t="s">
        <v>1641</v>
      </c>
      <c r="D951" s="40" t="s">
        <v>41</v>
      </c>
      <c r="E951" s="67">
        <v>368.14</v>
      </c>
      <c r="F951" s="202">
        <v>39.8</v>
      </c>
      <c r="G951" s="194">
        <f t="shared" si="38"/>
        <v>14651.972</v>
      </c>
      <c r="H951" s="203" t="s">
        <v>1095</v>
      </c>
      <c r="I951" s="203" t="s">
        <v>1642</v>
      </c>
      <c r="J951" s="191" t="s">
        <v>1643</v>
      </c>
      <c r="K951" s="203" t="s">
        <v>1709</v>
      </c>
      <c r="L951" s="236" t="s">
        <v>1279</v>
      </c>
      <c r="M951" s="203" t="s">
        <v>1638</v>
      </c>
      <c r="N951" s="203" t="s">
        <v>1645</v>
      </c>
    </row>
    <row r="952" s="160" customFormat="1" ht="21" customHeight="1" spans="1:14">
      <c r="A952" s="191"/>
      <c r="B952" s="270" t="s">
        <v>423</v>
      </c>
      <c r="C952" s="191" t="s">
        <v>1641</v>
      </c>
      <c r="D952" s="40" t="s">
        <v>41</v>
      </c>
      <c r="E952" s="67">
        <v>368.14</v>
      </c>
      <c r="F952" s="202">
        <v>2.3</v>
      </c>
      <c r="G952" s="194">
        <f t="shared" si="38"/>
        <v>846.722</v>
      </c>
      <c r="H952" s="203" t="s">
        <v>1095</v>
      </c>
      <c r="I952" s="203" t="s">
        <v>1642</v>
      </c>
      <c r="J952" s="191" t="s">
        <v>1643</v>
      </c>
      <c r="K952" s="203" t="s">
        <v>1710</v>
      </c>
      <c r="L952" s="236" t="s">
        <v>1284</v>
      </c>
      <c r="M952" s="203" t="s">
        <v>1638</v>
      </c>
      <c r="N952" s="203" t="s">
        <v>1645</v>
      </c>
    </row>
    <row r="953" s="160" customFormat="1" ht="21" customHeight="1" spans="1:14">
      <c r="A953" s="191"/>
      <c r="B953" s="270" t="s">
        <v>423</v>
      </c>
      <c r="C953" s="191" t="s">
        <v>1641</v>
      </c>
      <c r="D953" s="40" t="s">
        <v>41</v>
      </c>
      <c r="E953" s="67">
        <v>368.14</v>
      </c>
      <c r="F953" s="202">
        <v>21.9</v>
      </c>
      <c r="G953" s="194">
        <f t="shared" ref="G953:G992" si="39">E953*F953</f>
        <v>8062.266</v>
      </c>
      <c r="H953" s="203" t="s">
        <v>1095</v>
      </c>
      <c r="I953" s="203" t="s">
        <v>1642</v>
      </c>
      <c r="J953" s="191" t="s">
        <v>1643</v>
      </c>
      <c r="K953" s="203" t="s">
        <v>1711</v>
      </c>
      <c r="L953" s="236" t="s">
        <v>1279</v>
      </c>
      <c r="M953" s="203" t="s">
        <v>1638</v>
      </c>
      <c r="N953" s="203" t="s">
        <v>1647</v>
      </c>
    </row>
    <row r="954" s="160" customFormat="1" ht="21" customHeight="1" spans="1:14">
      <c r="A954" s="191"/>
      <c r="B954" s="270" t="s">
        <v>423</v>
      </c>
      <c r="C954" s="191" t="s">
        <v>1641</v>
      </c>
      <c r="D954" s="40" t="s">
        <v>41</v>
      </c>
      <c r="E954" s="67">
        <v>368.14</v>
      </c>
      <c r="F954" s="202">
        <v>158.7</v>
      </c>
      <c r="G954" s="194">
        <f t="shared" si="39"/>
        <v>58423.818</v>
      </c>
      <c r="H954" s="203" t="s">
        <v>1095</v>
      </c>
      <c r="I954" s="203" t="s">
        <v>1642</v>
      </c>
      <c r="J954" s="191" t="s">
        <v>1643</v>
      </c>
      <c r="K954" s="203" t="s">
        <v>1712</v>
      </c>
      <c r="L954" s="236" t="s">
        <v>1279</v>
      </c>
      <c r="M954" s="203" t="s">
        <v>1638</v>
      </c>
      <c r="N954" s="203" t="s">
        <v>1645</v>
      </c>
    </row>
    <row r="955" s="160" customFormat="1" ht="21" customHeight="1" spans="1:14">
      <c r="A955" s="191"/>
      <c r="B955" s="270" t="s">
        <v>423</v>
      </c>
      <c r="C955" s="191" t="s">
        <v>1641</v>
      </c>
      <c r="D955" s="40" t="s">
        <v>41</v>
      </c>
      <c r="E955" s="67">
        <v>368.14</v>
      </c>
      <c r="F955" s="202">
        <v>12.1</v>
      </c>
      <c r="G955" s="194">
        <f t="shared" si="39"/>
        <v>4454.494</v>
      </c>
      <c r="H955" s="203" t="s">
        <v>1095</v>
      </c>
      <c r="I955" s="203" t="s">
        <v>1642</v>
      </c>
      <c r="J955" s="191" t="s">
        <v>1643</v>
      </c>
      <c r="K955" s="203" t="s">
        <v>1713</v>
      </c>
      <c r="L955" s="236" t="s">
        <v>1284</v>
      </c>
      <c r="M955" s="203" t="s">
        <v>1638</v>
      </c>
      <c r="N955" s="203" t="s">
        <v>1647</v>
      </c>
    </row>
    <row r="956" s="160" customFormat="1" ht="21" customHeight="1" spans="1:14">
      <c r="A956" s="191"/>
      <c r="B956" s="270" t="s">
        <v>423</v>
      </c>
      <c r="C956" s="191" t="s">
        <v>1641</v>
      </c>
      <c r="D956" s="40" t="s">
        <v>41</v>
      </c>
      <c r="E956" s="67">
        <v>368.14</v>
      </c>
      <c r="F956" s="202">
        <v>230.7</v>
      </c>
      <c r="G956" s="194">
        <f t="shared" si="39"/>
        <v>84929.898</v>
      </c>
      <c r="H956" s="203" t="s">
        <v>1095</v>
      </c>
      <c r="I956" s="203" t="s">
        <v>1642</v>
      </c>
      <c r="J956" s="191" t="s">
        <v>1643</v>
      </c>
      <c r="K956" s="203" t="s">
        <v>1714</v>
      </c>
      <c r="L956" s="236" t="s">
        <v>1279</v>
      </c>
      <c r="M956" s="203" t="s">
        <v>1638</v>
      </c>
      <c r="N956" s="203" t="s">
        <v>1645</v>
      </c>
    </row>
    <row r="957" s="160" customFormat="1" ht="21" customHeight="1" spans="1:14">
      <c r="A957" s="191"/>
      <c r="B957" s="270" t="s">
        <v>423</v>
      </c>
      <c r="C957" s="191" t="s">
        <v>1641</v>
      </c>
      <c r="D957" s="40" t="s">
        <v>41</v>
      </c>
      <c r="E957" s="67">
        <v>368.14</v>
      </c>
      <c r="F957" s="202">
        <v>8.8</v>
      </c>
      <c r="G957" s="194">
        <f t="shared" si="39"/>
        <v>3239.632</v>
      </c>
      <c r="H957" s="203" t="s">
        <v>1095</v>
      </c>
      <c r="I957" s="203" t="s">
        <v>1642</v>
      </c>
      <c r="J957" s="191" t="s">
        <v>1643</v>
      </c>
      <c r="K957" s="203" t="s">
        <v>1715</v>
      </c>
      <c r="L957" s="236" t="s">
        <v>1279</v>
      </c>
      <c r="M957" s="203" t="s">
        <v>1638</v>
      </c>
      <c r="N957" s="203" t="s">
        <v>1647</v>
      </c>
    </row>
    <row r="958" s="160" customFormat="1" ht="21" customHeight="1" spans="1:14">
      <c r="A958" s="191"/>
      <c r="B958" s="270" t="s">
        <v>423</v>
      </c>
      <c r="C958" s="191" t="s">
        <v>1641</v>
      </c>
      <c r="D958" s="40" t="s">
        <v>41</v>
      </c>
      <c r="E958" s="67">
        <v>368.14</v>
      </c>
      <c r="F958" s="202">
        <v>16</v>
      </c>
      <c r="G958" s="194">
        <f t="shared" si="39"/>
        <v>5890.24</v>
      </c>
      <c r="H958" s="203" t="s">
        <v>1095</v>
      </c>
      <c r="I958" s="203" t="s">
        <v>1642</v>
      </c>
      <c r="J958" s="191" t="s">
        <v>1643</v>
      </c>
      <c r="K958" s="203" t="s">
        <v>1716</v>
      </c>
      <c r="L958" s="236" t="s">
        <v>1279</v>
      </c>
      <c r="M958" s="203" t="s">
        <v>1638</v>
      </c>
      <c r="N958" s="203" t="s">
        <v>1653</v>
      </c>
    </row>
    <row r="959" s="160" customFormat="1" ht="21" customHeight="1" spans="1:14">
      <c r="A959" s="191"/>
      <c r="B959" s="270" t="s">
        <v>423</v>
      </c>
      <c r="C959" s="191" t="s">
        <v>1641</v>
      </c>
      <c r="D959" s="40" t="s">
        <v>41</v>
      </c>
      <c r="E959" s="67">
        <v>368.14</v>
      </c>
      <c r="F959" s="202">
        <v>2</v>
      </c>
      <c r="G959" s="194">
        <f t="shared" si="39"/>
        <v>736.28</v>
      </c>
      <c r="H959" s="203" t="s">
        <v>1095</v>
      </c>
      <c r="I959" s="203" t="s">
        <v>1642</v>
      </c>
      <c r="J959" s="191" t="s">
        <v>1643</v>
      </c>
      <c r="K959" s="203" t="s">
        <v>1717</v>
      </c>
      <c r="L959" s="236" t="s">
        <v>1279</v>
      </c>
      <c r="M959" s="203" t="s">
        <v>1638</v>
      </c>
      <c r="N959" s="203" t="s">
        <v>1647</v>
      </c>
    </row>
    <row r="960" s="160" customFormat="1" ht="21" customHeight="1" spans="1:14">
      <c r="A960" s="191"/>
      <c r="B960" s="270" t="s">
        <v>423</v>
      </c>
      <c r="C960" s="191" t="s">
        <v>1641</v>
      </c>
      <c r="D960" s="40" t="s">
        <v>41</v>
      </c>
      <c r="E960" s="67">
        <v>368.14</v>
      </c>
      <c r="F960" s="202">
        <v>15.2</v>
      </c>
      <c r="G960" s="194">
        <f t="shared" si="39"/>
        <v>5595.728</v>
      </c>
      <c r="H960" s="203" t="s">
        <v>1095</v>
      </c>
      <c r="I960" s="203" t="s">
        <v>1642</v>
      </c>
      <c r="J960" s="191" t="s">
        <v>1643</v>
      </c>
      <c r="K960" s="203" t="s">
        <v>1718</v>
      </c>
      <c r="L960" s="236" t="s">
        <v>1279</v>
      </c>
      <c r="M960" s="203" t="s">
        <v>1638</v>
      </c>
      <c r="N960" s="203" t="s">
        <v>1645</v>
      </c>
    </row>
    <row r="961" s="160" customFormat="1" ht="21" customHeight="1" spans="1:14">
      <c r="A961" s="191"/>
      <c r="B961" s="270" t="s">
        <v>423</v>
      </c>
      <c r="C961" s="191" t="s">
        <v>1641</v>
      </c>
      <c r="D961" s="40" t="s">
        <v>41</v>
      </c>
      <c r="E961" s="67">
        <v>368.14</v>
      </c>
      <c r="F961" s="202">
        <v>2.6</v>
      </c>
      <c r="G961" s="194">
        <f t="shared" si="39"/>
        <v>957.164</v>
      </c>
      <c r="H961" s="203" t="s">
        <v>1095</v>
      </c>
      <c r="I961" s="203" t="s">
        <v>1642</v>
      </c>
      <c r="J961" s="191" t="s">
        <v>1643</v>
      </c>
      <c r="K961" s="203" t="s">
        <v>1719</v>
      </c>
      <c r="L961" s="236" t="s">
        <v>1279</v>
      </c>
      <c r="M961" s="203" t="s">
        <v>1638</v>
      </c>
      <c r="N961" s="203" t="s">
        <v>1647</v>
      </c>
    </row>
    <row r="962" s="160" customFormat="1" ht="21" customHeight="1" spans="1:14">
      <c r="A962" s="191"/>
      <c r="B962" s="270" t="s">
        <v>423</v>
      </c>
      <c r="C962" s="191" t="s">
        <v>1641</v>
      </c>
      <c r="D962" s="40" t="s">
        <v>41</v>
      </c>
      <c r="E962" s="67">
        <v>368.14</v>
      </c>
      <c r="F962" s="202">
        <v>37.3</v>
      </c>
      <c r="G962" s="194">
        <f t="shared" si="39"/>
        <v>13731.622</v>
      </c>
      <c r="H962" s="203" t="s">
        <v>1095</v>
      </c>
      <c r="I962" s="203" t="s">
        <v>1642</v>
      </c>
      <c r="J962" s="191" t="s">
        <v>1643</v>
      </c>
      <c r="K962" s="203" t="s">
        <v>1720</v>
      </c>
      <c r="L962" s="236" t="s">
        <v>1279</v>
      </c>
      <c r="M962" s="203" t="s">
        <v>1638</v>
      </c>
      <c r="N962" s="203" t="s">
        <v>1645</v>
      </c>
    </row>
    <row r="963" s="160" customFormat="1" ht="21" customHeight="1" spans="1:14">
      <c r="A963" s="191"/>
      <c r="B963" s="270" t="s">
        <v>423</v>
      </c>
      <c r="C963" s="191" t="s">
        <v>1641</v>
      </c>
      <c r="D963" s="40" t="s">
        <v>41</v>
      </c>
      <c r="E963" s="67">
        <v>368.14</v>
      </c>
      <c r="F963" s="202">
        <v>120.5</v>
      </c>
      <c r="G963" s="194">
        <f t="shared" si="39"/>
        <v>44360.87</v>
      </c>
      <c r="H963" s="203" t="s">
        <v>1095</v>
      </c>
      <c r="I963" s="203" t="s">
        <v>1642</v>
      </c>
      <c r="J963" s="191" t="s">
        <v>1643</v>
      </c>
      <c r="K963" s="203" t="s">
        <v>1721</v>
      </c>
      <c r="L963" s="236" t="s">
        <v>1279</v>
      </c>
      <c r="M963" s="203" t="s">
        <v>1638</v>
      </c>
      <c r="N963" s="203" t="s">
        <v>1645</v>
      </c>
    </row>
    <row r="964" s="160" customFormat="1" ht="21" customHeight="1" spans="1:14">
      <c r="A964" s="191"/>
      <c r="B964" s="270" t="s">
        <v>423</v>
      </c>
      <c r="C964" s="191" t="s">
        <v>1641</v>
      </c>
      <c r="D964" s="40" t="s">
        <v>41</v>
      </c>
      <c r="E964" s="67">
        <v>368.14</v>
      </c>
      <c r="F964" s="202">
        <v>7</v>
      </c>
      <c r="G964" s="194">
        <f t="shared" si="39"/>
        <v>2576.98</v>
      </c>
      <c r="H964" s="203" t="s">
        <v>1095</v>
      </c>
      <c r="I964" s="203" t="s">
        <v>1642</v>
      </c>
      <c r="J964" s="191" t="s">
        <v>1643</v>
      </c>
      <c r="K964" s="203" t="s">
        <v>1722</v>
      </c>
      <c r="L964" s="236" t="s">
        <v>1284</v>
      </c>
      <c r="M964" s="203" t="s">
        <v>1638</v>
      </c>
      <c r="N964" s="203" t="s">
        <v>1647</v>
      </c>
    </row>
    <row r="965" s="160" customFormat="1" ht="21" customHeight="1" spans="1:14">
      <c r="A965" s="191"/>
      <c r="B965" s="270" t="s">
        <v>423</v>
      </c>
      <c r="C965" s="191" t="s">
        <v>1641</v>
      </c>
      <c r="D965" s="40" t="s">
        <v>41</v>
      </c>
      <c r="E965" s="67">
        <v>368.14</v>
      </c>
      <c r="F965" s="202">
        <v>2.3</v>
      </c>
      <c r="G965" s="194">
        <f t="shared" si="39"/>
        <v>846.722</v>
      </c>
      <c r="H965" s="203" t="s">
        <v>1095</v>
      </c>
      <c r="I965" s="203" t="s">
        <v>1642</v>
      </c>
      <c r="J965" s="191" t="s">
        <v>1643</v>
      </c>
      <c r="K965" s="203" t="s">
        <v>1723</v>
      </c>
      <c r="L965" s="236" t="s">
        <v>1279</v>
      </c>
      <c r="M965" s="203" t="s">
        <v>1638</v>
      </c>
      <c r="N965" s="203" t="s">
        <v>1647</v>
      </c>
    </row>
    <row r="966" s="160" customFormat="1" ht="21" customHeight="1" spans="1:14">
      <c r="A966" s="191"/>
      <c r="B966" s="270" t="s">
        <v>423</v>
      </c>
      <c r="C966" s="191" t="s">
        <v>1641</v>
      </c>
      <c r="D966" s="40" t="s">
        <v>41</v>
      </c>
      <c r="E966" s="67">
        <v>368.14</v>
      </c>
      <c r="F966" s="202">
        <v>4.4</v>
      </c>
      <c r="G966" s="194">
        <f t="shared" si="39"/>
        <v>1619.816</v>
      </c>
      <c r="H966" s="203" t="s">
        <v>1095</v>
      </c>
      <c r="I966" s="203" t="s">
        <v>1642</v>
      </c>
      <c r="J966" s="191" t="s">
        <v>1643</v>
      </c>
      <c r="K966" s="203" t="s">
        <v>1724</v>
      </c>
      <c r="L966" s="236" t="s">
        <v>1279</v>
      </c>
      <c r="M966" s="203" t="s">
        <v>1638</v>
      </c>
      <c r="N966" s="203" t="s">
        <v>1645</v>
      </c>
    </row>
    <row r="967" s="160" customFormat="1" ht="21" customHeight="1" spans="1:14">
      <c r="A967" s="191"/>
      <c r="B967" s="270" t="s">
        <v>423</v>
      </c>
      <c r="C967" s="191" t="s">
        <v>1641</v>
      </c>
      <c r="D967" s="40" t="s">
        <v>41</v>
      </c>
      <c r="E967" s="67">
        <v>368.14</v>
      </c>
      <c r="F967" s="202">
        <v>17.3</v>
      </c>
      <c r="G967" s="194">
        <f t="shared" si="39"/>
        <v>6368.822</v>
      </c>
      <c r="H967" s="203" t="s">
        <v>1095</v>
      </c>
      <c r="I967" s="203" t="s">
        <v>1642</v>
      </c>
      <c r="J967" s="191" t="s">
        <v>1643</v>
      </c>
      <c r="K967" s="203" t="s">
        <v>1725</v>
      </c>
      <c r="L967" s="236" t="s">
        <v>1279</v>
      </c>
      <c r="M967" s="203" t="s">
        <v>1638</v>
      </c>
      <c r="N967" s="203" t="s">
        <v>1645</v>
      </c>
    </row>
    <row r="968" s="160" customFormat="1" ht="21" customHeight="1" spans="1:14">
      <c r="A968" s="191"/>
      <c r="B968" s="270" t="s">
        <v>423</v>
      </c>
      <c r="C968" s="191" t="s">
        <v>1641</v>
      </c>
      <c r="D968" s="40" t="s">
        <v>41</v>
      </c>
      <c r="E968" s="67">
        <v>368.14</v>
      </c>
      <c r="F968" s="202">
        <v>41.4</v>
      </c>
      <c r="G968" s="194">
        <f t="shared" si="39"/>
        <v>15240.996</v>
      </c>
      <c r="H968" s="203" t="s">
        <v>1095</v>
      </c>
      <c r="I968" s="203" t="s">
        <v>1642</v>
      </c>
      <c r="J968" s="191" t="s">
        <v>1643</v>
      </c>
      <c r="K968" s="203" t="s">
        <v>1726</v>
      </c>
      <c r="L968" s="236" t="s">
        <v>1279</v>
      </c>
      <c r="M968" s="203" t="s">
        <v>1638</v>
      </c>
      <c r="N968" s="203" t="s">
        <v>1647</v>
      </c>
    </row>
    <row r="969" s="160" customFormat="1" ht="21" customHeight="1" spans="1:14">
      <c r="A969" s="191"/>
      <c r="B969" s="270" t="s">
        <v>423</v>
      </c>
      <c r="C969" s="191" t="s">
        <v>1641</v>
      </c>
      <c r="D969" s="40" t="s">
        <v>41</v>
      </c>
      <c r="E969" s="67">
        <v>368.14</v>
      </c>
      <c r="F969" s="202">
        <v>28.6</v>
      </c>
      <c r="G969" s="194">
        <f t="shared" si="39"/>
        <v>10528.804</v>
      </c>
      <c r="H969" s="203" t="s">
        <v>1095</v>
      </c>
      <c r="I969" s="203" t="s">
        <v>1642</v>
      </c>
      <c r="J969" s="191" t="s">
        <v>1643</v>
      </c>
      <c r="K969" s="203" t="s">
        <v>1727</v>
      </c>
      <c r="L969" s="236" t="s">
        <v>1284</v>
      </c>
      <c r="M969" s="203" t="s">
        <v>1638</v>
      </c>
      <c r="N969" s="203" t="s">
        <v>1647</v>
      </c>
    </row>
    <row r="970" s="160" customFormat="1" ht="21" customHeight="1" spans="1:14">
      <c r="A970" s="191"/>
      <c r="B970" s="270" t="s">
        <v>423</v>
      </c>
      <c r="C970" s="191" t="s">
        <v>1641</v>
      </c>
      <c r="D970" s="40" t="s">
        <v>41</v>
      </c>
      <c r="E970" s="67">
        <v>368.14</v>
      </c>
      <c r="F970" s="202">
        <v>48.7</v>
      </c>
      <c r="G970" s="194">
        <f t="shared" si="39"/>
        <v>17928.418</v>
      </c>
      <c r="H970" s="203" t="s">
        <v>1095</v>
      </c>
      <c r="I970" s="203" t="s">
        <v>1642</v>
      </c>
      <c r="J970" s="191" t="s">
        <v>1643</v>
      </c>
      <c r="K970" s="203" t="s">
        <v>1728</v>
      </c>
      <c r="L970" s="236" t="s">
        <v>1284</v>
      </c>
      <c r="M970" s="203" t="s">
        <v>1638</v>
      </c>
      <c r="N970" s="203" t="s">
        <v>1645</v>
      </c>
    </row>
    <row r="971" s="160" customFormat="1" ht="21" customHeight="1" spans="1:14">
      <c r="A971" s="191"/>
      <c r="B971" s="270" t="s">
        <v>423</v>
      </c>
      <c r="C971" s="191" t="s">
        <v>1641</v>
      </c>
      <c r="D971" s="40" t="s">
        <v>41</v>
      </c>
      <c r="E971" s="67">
        <v>368.14</v>
      </c>
      <c r="F971" s="202">
        <v>15.9</v>
      </c>
      <c r="G971" s="194">
        <f t="shared" si="39"/>
        <v>5853.426</v>
      </c>
      <c r="H971" s="203" t="s">
        <v>1095</v>
      </c>
      <c r="I971" s="203" t="s">
        <v>1642</v>
      </c>
      <c r="J971" s="191" t="s">
        <v>1643</v>
      </c>
      <c r="K971" s="203" t="s">
        <v>1729</v>
      </c>
      <c r="L971" s="236" t="s">
        <v>1284</v>
      </c>
      <c r="M971" s="203" t="s">
        <v>1638</v>
      </c>
      <c r="N971" s="203" t="s">
        <v>1647</v>
      </c>
    </row>
    <row r="972" s="160" customFormat="1" ht="21" customHeight="1" spans="1:14">
      <c r="A972" s="191"/>
      <c r="B972" s="270" t="s">
        <v>423</v>
      </c>
      <c r="C972" s="191" t="s">
        <v>1641</v>
      </c>
      <c r="D972" s="40" t="s">
        <v>41</v>
      </c>
      <c r="E972" s="67">
        <v>368.14</v>
      </c>
      <c r="F972" s="202">
        <v>58.7</v>
      </c>
      <c r="G972" s="194">
        <f t="shared" si="39"/>
        <v>21609.818</v>
      </c>
      <c r="H972" s="203" t="s">
        <v>1095</v>
      </c>
      <c r="I972" s="203" t="s">
        <v>1642</v>
      </c>
      <c r="J972" s="191" t="s">
        <v>1643</v>
      </c>
      <c r="K972" s="203" t="s">
        <v>1730</v>
      </c>
      <c r="L972" s="236" t="s">
        <v>1284</v>
      </c>
      <c r="M972" s="203" t="s">
        <v>1638</v>
      </c>
      <c r="N972" s="203" t="s">
        <v>1645</v>
      </c>
    </row>
    <row r="973" s="160" customFormat="1" ht="21" customHeight="1" spans="1:14">
      <c r="A973" s="191"/>
      <c r="B973" s="270" t="s">
        <v>423</v>
      </c>
      <c r="C973" s="191" t="s">
        <v>1641</v>
      </c>
      <c r="D973" s="40" t="s">
        <v>41</v>
      </c>
      <c r="E973" s="67">
        <v>368.14</v>
      </c>
      <c r="F973" s="202">
        <v>3.8</v>
      </c>
      <c r="G973" s="194">
        <f t="shared" si="39"/>
        <v>1398.932</v>
      </c>
      <c r="H973" s="203" t="s">
        <v>1095</v>
      </c>
      <c r="I973" s="203" t="s">
        <v>1642</v>
      </c>
      <c r="J973" s="191" t="s">
        <v>1643</v>
      </c>
      <c r="K973" s="203" t="s">
        <v>1731</v>
      </c>
      <c r="L973" s="236" t="s">
        <v>1284</v>
      </c>
      <c r="M973" s="203" t="s">
        <v>1638</v>
      </c>
      <c r="N973" s="203" t="s">
        <v>1647</v>
      </c>
    </row>
    <row r="974" s="160" customFormat="1" ht="21" customHeight="1" spans="1:14">
      <c r="A974" s="191"/>
      <c r="B974" s="270" t="s">
        <v>423</v>
      </c>
      <c r="C974" s="191" t="s">
        <v>1641</v>
      </c>
      <c r="D974" s="40" t="s">
        <v>41</v>
      </c>
      <c r="E974" s="67">
        <v>368.14</v>
      </c>
      <c r="F974" s="202">
        <v>7.3</v>
      </c>
      <c r="G974" s="194">
        <f t="shared" si="39"/>
        <v>2687.422</v>
      </c>
      <c r="H974" s="203" t="s">
        <v>1095</v>
      </c>
      <c r="I974" s="203" t="s">
        <v>1642</v>
      </c>
      <c r="J974" s="191" t="s">
        <v>1643</v>
      </c>
      <c r="K974" s="203" t="s">
        <v>1732</v>
      </c>
      <c r="L974" s="236" t="s">
        <v>1279</v>
      </c>
      <c r="M974" s="203" t="s">
        <v>1638</v>
      </c>
      <c r="N974" s="203" t="s">
        <v>1647</v>
      </c>
    </row>
    <row r="975" s="160" customFormat="1" ht="21" customHeight="1" spans="1:14">
      <c r="A975" s="191"/>
      <c r="B975" s="270" t="s">
        <v>423</v>
      </c>
      <c r="C975" s="191" t="s">
        <v>1641</v>
      </c>
      <c r="D975" s="40" t="s">
        <v>41</v>
      </c>
      <c r="E975" s="67">
        <v>368.14</v>
      </c>
      <c r="F975" s="202">
        <v>104.3</v>
      </c>
      <c r="G975" s="194">
        <f t="shared" si="39"/>
        <v>38397.002</v>
      </c>
      <c r="H975" s="203" t="s">
        <v>1095</v>
      </c>
      <c r="I975" s="203" t="s">
        <v>1642</v>
      </c>
      <c r="J975" s="191" t="s">
        <v>1643</v>
      </c>
      <c r="K975" s="203" t="s">
        <v>1733</v>
      </c>
      <c r="L975" s="236" t="s">
        <v>1279</v>
      </c>
      <c r="M975" s="203" t="s">
        <v>1638</v>
      </c>
      <c r="N975" s="203" t="s">
        <v>1645</v>
      </c>
    </row>
    <row r="976" s="160" customFormat="1" ht="21" customHeight="1" spans="1:14">
      <c r="A976" s="191"/>
      <c r="B976" s="270" t="s">
        <v>423</v>
      </c>
      <c r="C976" s="191" t="s">
        <v>1641</v>
      </c>
      <c r="D976" s="40" t="s">
        <v>41</v>
      </c>
      <c r="E976" s="67">
        <v>368.14</v>
      </c>
      <c r="F976" s="202">
        <v>14.6</v>
      </c>
      <c r="G976" s="194">
        <f t="shared" si="39"/>
        <v>5374.844</v>
      </c>
      <c r="H976" s="203" t="s">
        <v>1095</v>
      </c>
      <c r="I976" s="203" t="s">
        <v>1642</v>
      </c>
      <c r="J976" s="191" t="s">
        <v>1643</v>
      </c>
      <c r="K976" s="203" t="s">
        <v>1734</v>
      </c>
      <c r="L976" s="236" t="s">
        <v>1284</v>
      </c>
      <c r="M976" s="203" t="s">
        <v>1638</v>
      </c>
      <c r="N976" s="203" t="s">
        <v>1647</v>
      </c>
    </row>
    <row r="977" s="160" customFormat="1" ht="21" customHeight="1" spans="1:14">
      <c r="A977" s="191"/>
      <c r="B977" s="270" t="s">
        <v>423</v>
      </c>
      <c r="C977" s="191" t="s">
        <v>1641</v>
      </c>
      <c r="D977" s="40" t="s">
        <v>41</v>
      </c>
      <c r="E977" s="67">
        <v>368.14</v>
      </c>
      <c r="F977" s="202">
        <v>13.2</v>
      </c>
      <c r="G977" s="194">
        <f t="shared" si="39"/>
        <v>4859.448</v>
      </c>
      <c r="H977" s="203" t="s">
        <v>1095</v>
      </c>
      <c r="I977" s="203" t="s">
        <v>1642</v>
      </c>
      <c r="J977" s="191" t="s">
        <v>1643</v>
      </c>
      <c r="K977" s="203" t="s">
        <v>1735</v>
      </c>
      <c r="L977" s="236" t="s">
        <v>1279</v>
      </c>
      <c r="M977" s="203" t="s">
        <v>1638</v>
      </c>
      <c r="N977" s="203" t="s">
        <v>1645</v>
      </c>
    </row>
    <row r="978" s="160" customFormat="1" ht="21" customHeight="1" spans="1:14">
      <c r="A978" s="191"/>
      <c r="B978" s="270" t="s">
        <v>423</v>
      </c>
      <c r="C978" s="191" t="s">
        <v>1641</v>
      </c>
      <c r="D978" s="40" t="s">
        <v>41</v>
      </c>
      <c r="E978" s="67">
        <v>368.14</v>
      </c>
      <c r="F978" s="202">
        <v>30.4</v>
      </c>
      <c r="G978" s="194">
        <f t="shared" si="39"/>
        <v>11191.456</v>
      </c>
      <c r="H978" s="203" t="s">
        <v>1095</v>
      </c>
      <c r="I978" s="203" t="s">
        <v>1642</v>
      </c>
      <c r="J978" s="191" t="s">
        <v>1643</v>
      </c>
      <c r="K978" s="203" t="s">
        <v>1736</v>
      </c>
      <c r="L978" s="236" t="s">
        <v>1279</v>
      </c>
      <c r="M978" s="203" t="s">
        <v>1638</v>
      </c>
      <c r="N978" s="203" t="s">
        <v>1647</v>
      </c>
    </row>
    <row r="979" s="160" customFormat="1" ht="21" customHeight="1" spans="1:14">
      <c r="A979" s="191"/>
      <c r="B979" s="270" t="s">
        <v>423</v>
      </c>
      <c r="C979" s="191" t="s">
        <v>1641</v>
      </c>
      <c r="D979" s="40" t="s">
        <v>41</v>
      </c>
      <c r="E979" s="67">
        <v>368.14</v>
      </c>
      <c r="F979" s="202">
        <v>13</v>
      </c>
      <c r="G979" s="194">
        <f t="shared" si="39"/>
        <v>4785.82</v>
      </c>
      <c r="H979" s="203" t="s">
        <v>1095</v>
      </c>
      <c r="I979" s="203" t="s">
        <v>1642</v>
      </c>
      <c r="J979" s="191" t="s">
        <v>1643</v>
      </c>
      <c r="K979" s="203" t="s">
        <v>1737</v>
      </c>
      <c r="L979" s="236" t="s">
        <v>1279</v>
      </c>
      <c r="M979" s="203" t="s">
        <v>1638</v>
      </c>
      <c r="N979" s="203" t="s">
        <v>1647</v>
      </c>
    </row>
    <row r="980" s="160" customFormat="1" ht="21" customHeight="1" spans="1:14">
      <c r="A980" s="191"/>
      <c r="B980" s="270" t="s">
        <v>423</v>
      </c>
      <c r="C980" s="191" t="s">
        <v>1641</v>
      </c>
      <c r="D980" s="40" t="s">
        <v>41</v>
      </c>
      <c r="E980" s="67">
        <v>368.14</v>
      </c>
      <c r="F980" s="202">
        <v>133.4</v>
      </c>
      <c r="G980" s="194">
        <f t="shared" si="39"/>
        <v>49109.876</v>
      </c>
      <c r="H980" s="203" t="s">
        <v>1095</v>
      </c>
      <c r="I980" s="203" t="s">
        <v>1642</v>
      </c>
      <c r="J980" s="191" t="s">
        <v>1643</v>
      </c>
      <c r="K980" s="203" t="s">
        <v>1738</v>
      </c>
      <c r="L980" s="236" t="s">
        <v>1279</v>
      </c>
      <c r="M980" s="203" t="s">
        <v>1638</v>
      </c>
      <c r="N980" s="203" t="s">
        <v>1645</v>
      </c>
    </row>
    <row r="981" s="160" customFormat="1" ht="21" customHeight="1" spans="1:14">
      <c r="A981" s="191"/>
      <c r="B981" s="270" t="s">
        <v>423</v>
      </c>
      <c r="C981" s="191" t="s">
        <v>1641</v>
      </c>
      <c r="D981" s="40" t="s">
        <v>41</v>
      </c>
      <c r="E981" s="67">
        <v>368.14</v>
      </c>
      <c r="F981" s="202">
        <v>3.2</v>
      </c>
      <c r="G981" s="194">
        <f t="shared" si="39"/>
        <v>1178.048</v>
      </c>
      <c r="H981" s="203" t="s">
        <v>1095</v>
      </c>
      <c r="I981" s="203" t="s">
        <v>1642</v>
      </c>
      <c r="J981" s="191" t="s">
        <v>1643</v>
      </c>
      <c r="K981" s="203" t="s">
        <v>1739</v>
      </c>
      <c r="L981" s="236" t="s">
        <v>1279</v>
      </c>
      <c r="M981" s="203" t="s">
        <v>1638</v>
      </c>
      <c r="N981" s="203" t="s">
        <v>1647</v>
      </c>
    </row>
    <row r="982" s="160" customFormat="1" ht="21" customHeight="1" spans="1:14">
      <c r="A982" s="191"/>
      <c r="B982" s="270" t="s">
        <v>423</v>
      </c>
      <c r="C982" s="191" t="s">
        <v>1641</v>
      </c>
      <c r="D982" s="40" t="s">
        <v>41</v>
      </c>
      <c r="E982" s="67">
        <v>368.14</v>
      </c>
      <c r="F982" s="202">
        <v>20.9</v>
      </c>
      <c r="G982" s="194">
        <f t="shared" si="39"/>
        <v>7694.126</v>
      </c>
      <c r="H982" s="203" t="s">
        <v>1095</v>
      </c>
      <c r="I982" s="203" t="s">
        <v>1642</v>
      </c>
      <c r="J982" s="191" t="s">
        <v>1643</v>
      </c>
      <c r="K982" s="203" t="s">
        <v>1740</v>
      </c>
      <c r="L982" s="236" t="s">
        <v>1284</v>
      </c>
      <c r="M982" s="203" t="s">
        <v>1638</v>
      </c>
      <c r="N982" s="203" t="s">
        <v>1647</v>
      </c>
    </row>
    <row r="983" s="160" customFormat="1" ht="21" customHeight="1" spans="1:14">
      <c r="A983" s="191"/>
      <c r="B983" s="270" t="s">
        <v>423</v>
      </c>
      <c r="C983" s="191" t="s">
        <v>1641</v>
      </c>
      <c r="D983" s="40" t="s">
        <v>41</v>
      </c>
      <c r="E983" s="67">
        <v>368.14</v>
      </c>
      <c r="F983" s="202">
        <v>18.8</v>
      </c>
      <c r="G983" s="194">
        <f t="shared" si="39"/>
        <v>6921.032</v>
      </c>
      <c r="H983" s="203" t="s">
        <v>1095</v>
      </c>
      <c r="I983" s="203" t="s">
        <v>1642</v>
      </c>
      <c r="J983" s="191" t="s">
        <v>1643</v>
      </c>
      <c r="K983" s="203" t="s">
        <v>1741</v>
      </c>
      <c r="L983" s="236" t="s">
        <v>1284</v>
      </c>
      <c r="M983" s="203" t="s">
        <v>1638</v>
      </c>
      <c r="N983" s="203" t="s">
        <v>1645</v>
      </c>
    </row>
    <row r="984" s="160" customFormat="1" ht="21" customHeight="1" spans="1:14">
      <c r="A984" s="191"/>
      <c r="B984" s="270" t="s">
        <v>423</v>
      </c>
      <c r="C984" s="191" t="s">
        <v>1641</v>
      </c>
      <c r="D984" s="40" t="s">
        <v>41</v>
      </c>
      <c r="E984" s="67">
        <v>368.14</v>
      </c>
      <c r="F984" s="202">
        <v>27.7</v>
      </c>
      <c r="G984" s="194">
        <f t="shared" si="39"/>
        <v>10197.478</v>
      </c>
      <c r="H984" s="203" t="s">
        <v>1095</v>
      </c>
      <c r="I984" s="203" t="s">
        <v>1642</v>
      </c>
      <c r="J984" s="191" t="s">
        <v>1643</v>
      </c>
      <c r="K984" s="203" t="s">
        <v>1742</v>
      </c>
      <c r="L984" s="236" t="s">
        <v>1284</v>
      </c>
      <c r="M984" s="203" t="s">
        <v>1638</v>
      </c>
      <c r="N984" s="203" t="s">
        <v>1647</v>
      </c>
    </row>
    <row r="985" s="160" customFormat="1" ht="21" customHeight="1" spans="1:14">
      <c r="A985" s="191"/>
      <c r="B985" s="270" t="s">
        <v>423</v>
      </c>
      <c r="C985" s="191" t="s">
        <v>1641</v>
      </c>
      <c r="D985" s="40" t="s">
        <v>41</v>
      </c>
      <c r="E985" s="67">
        <v>368.14</v>
      </c>
      <c r="F985" s="202">
        <v>2.9</v>
      </c>
      <c r="G985" s="194">
        <f t="shared" si="39"/>
        <v>1067.606</v>
      </c>
      <c r="H985" s="203" t="s">
        <v>1095</v>
      </c>
      <c r="I985" s="203" t="s">
        <v>1642</v>
      </c>
      <c r="J985" s="191" t="s">
        <v>1643</v>
      </c>
      <c r="K985" s="203" t="s">
        <v>1743</v>
      </c>
      <c r="L985" s="236" t="s">
        <v>1284</v>
      </c>
      <c r="M985" s="203" t="s">
        <v>1638</v>
      </c>
      <c r="N985" s="203" t="s">
        <v>1645</v>
      </c>
    </row>
    <row r="986" s="160" customFormat="1" ht="21" customHeight="1" spans="1:14">
      <c r="A986" s="191"/>
      <c r="B986" s="270" t="s">
        <v>423</v>
      </c>
      <c r="C986" s="191" t="s">
        <v>1641</v>
      </c>
      <c r="D986" s="40" t="s">
        <v>41</v>
      </c>
      <c r="E986" s="67">
        <v>368.14</v>
      </c>
      <c r="F986" s="202">
        <v>1.7</v>
      </c>
      <c r="G986" s="194">
        <f t="shared" si="39"/>
        <v>625.838</v>
      </c>
      <c r="H986" s="203" t="s">
        <v>1095</v>
      </c>
      <c r="I986" s="203" t="s">
        <v>1642</v>
      </c>
      <c r="J986" s="191" t="s">
        <v>1643</v>
      </c>
      <c r="K986" s="203" t="s">
        <v>1744</v>
      </c>
      <c r="L986" s="236" t="s">
        <v>1279</v>
      </c>
      <c r="M986" s="203" t="s">
        <v>1638</v>
      </c>
      <c r="N986" s="203" t="s">
        <v>1653</v>
      </c>
    </row>
    <row r="987" s="160" customFormat="1" ht="21" customHeight="1" spans="1:14">
      <c r="A987" s="191"/>
      <c r="B987" s="270" t="s">
        <v>423</v>
      </c>
      <c r="C987" s="191" t="s">
        <v>1641</v>
      </c>
      <c r="D987" s="40" t="s">
        <v>41</v>
      </c>
      <c r="E987" s="67">
        <v>368.14</v>
      </c>
      <c r="F987" s="202">
        <v>1.8</v>
      </c>
      <c r="G987" s="194">
        <f t="shared" si="39"/>
        <v>662.652</v>
      </c>
      <c r="H987" s="203" t="s">
        <v>1095</v>
      </c>
      <c r="I987" s="203" t="s">
        <v>1642</v>
      </c>
      <c r="J987" s="191" t="s">
        <v>1643</v>
      </c>
      <c r="K987" s="203" t="s">
        <v>1745</v>
      </c>
      <c r="L987" s="236" t="s">
        <v>1279</v>
      </c>
      <c r="M987" s="203" t="s">
        <v>1638</v>
      </c>
      <c r="N987" s="203" t="s">
        <v>1653</v>
      </c>
    </row>
    <row r="988" s="160" customFormat="1" ht="21" customHeight="1" spans="1:14">
      <c r="A988" s="191"/>
      <c r="B988" s="270" t="s">
        <v>423</v>
      </c>
      <c r="C988" s="191" t="s">
        <v>1641</v>
      </c>
      <c r="D988" s="40" t="s">
        <v>41</v>
      </c>
      <c r="E988" s="67">
        <v>368.14</v>
      </c>
      <c r="F988" s="202">
        <v>5.7</v>
      </c>
      <c r="G988" s="194">
        <f t="shared" si="39"/>
        <v>2098.398</v>
      </c>
      <c r="H988" s="203" t="s">
        <v>1095</v>
      </c>
      <c r="I988" s="203" t="s">
        <v>1642</v>
      </c>
      <c r="J988" s="191" t="s">
        <v>1643</v>
      </c>
      <c r="K988" s="203" t="s">
        <v>1746</v>
      </c>
      <c r="L988" s="236" t="s">
        <v>1279</v>
      </c>
      <c r="M988" s="203" t="s">
        <v>1638</v>
      </c>
      <c r="N988" s="203" t="s">
        <v>1653</v>
      </c>
    </row>
    <row r="989" s="160" customFormat="1" ht="21" customHeight="1" spans="1:14">
      <c r="A989" s="191"/>
      <c r="B989" s="270" t="s">
        <v>423</v>
      </c>
      <c r="C989" s="191" t="s">
        <v>1641</v>
      </c>
      <c r="D989" s="40" t="s">
        <v>41</v>
      </c>
      <c r="E989" s="67">
        <v>368.14</v>
      </c>
      <c r="F989" s="202">
        <v>22.7</v>
      </c>
      <c r="G989" s="194">
        <f t="shared" si="39"/>
        <v>8356.778</v>
      </c>
      <c r="H989" s="203" t="s">
        <v>1095</v>
      </c>
      <c r="I989" s="203" t="s">
        <v>1642</v>
      </c>
      <c r="J989" s="191" t="s">
        <v>1643</v>
      </c>
      <c r="K989" s="203" t="s">
        <v>1747</v>
      </c>
      <c r="L989" s="236" t="s">
        <v>1284</v>
      </c>
      <c r="M989" s="203" t="s">
        <v>1638</v>
      </c>
      <c r="N989" s="203" t="s">
        <v>1653</v>
      </c>
    </row>
    <row r="990" s="160" customFormat="1" ht="21" customHeight="1" spans="1:14">
      <c r="A990" s="191"/>
      <c r="B990" s="270" t="s">
        <v>423</v>
      </c>
      <c r="C990" s="191" t="s">
        <v>1641</v>
      </c>
      <c r="D990" s="40" t="s">
        <v>41</v>
      </c>
      <c r="E990" s="67">
        <v>368.14</v>
      </c>
      <c r="F990" s="202">
        <v>125.6</v>
      </c>
      <c r="G990" s="194">
        <f t="shared" si="39"/>
        <v>46238.384</v>
      </c>
      <c r="H990" s="203" t="s">
        <v>1095</v>
      </c>
      <c r="I990" s="203" t="s">
        <v>1642</v>
      </c>
      <c r="J990" s="191" t="s">
        <v>1643</v>
      </c>
      <c r="K990" s="203" t="s">
        <v>1748</v>
      </c>
      <c r="L990" s="236" t="s">
        <v>1279</v>
      </c>
      <c r="M990" s="203" t="s">
        <v>1638</v>
      </c>
      <c r="N990" s="203" t="s">
        <v>1647</v>
      </c>
    </row>
    <row r="991" s="160" customFormat="1" ht="21" customHeight="1" spans="1:14">
      <c r="A991" s="191"/>
      <c r="B991" s="270" t="s">
        <v>1749</v>
      </c>
      <c r="C991" s="191" t="s">
        <v>1750</v>
      </c>
      <c r="D991" s="40" t="s">
        <v>41</v>
      </c>
      <c r="E991" s="67">
        <v>386.14</v>
      </c>
      <c r="F991" s="202"/>
      <c r="G991" s="194">
        <f t="shared" si="39"/>
        <v>0</v>
      </c>
      <c r="H991" s="203" t="s">
        <v>1095</v>
      </c>
      <c r="I991" s="203" t="s">
        <v>1642</v>
      </c>
      <c r="J991" s="191" t="s">
        <v>1643</v>
      </c>
      <c r="K991" s="452" t="s">
        <v>1262</v>
      </c>
      <c r="L991" s="236" t="s">
        <v>1257</v>
      </c>
      <c r="M991" s="203" t="s">
        <v>1157</v>
      </c>
      <c r="N991" s="203"/>
    </row>
    <row r="992" s="160" customFormat="1" ht="21" customHeight="1" spans="1:14">
      <c r="A992" s="191"/>
      <c r="B992" s="270" t="s">
        <v>1749</v>
      </c>
      <c r="C992" s="191" t="s">
        <v>1750</v>
      </c>
      <c r="D992" s="40" t="s">
        <v>41</v>
      </c>
      <c r="E992" s="67">
        <v>386.14</v>
      </c>
      <c r="F992" s="202"/>
      <c r="G992" s="194">
        <f t="shared" si="39"/>
        <v>0</v>
      </c>
      <c r="H992" s="203" t="s">
        <v>1095</v>
      </c>
      <c r="I992" s="203" t="s">
        <v>1642</v>
      </c>
      <c r="J992" s="191" t="s">
        <v>1643</v>
      </c>
      <c r="K992" s="452" t="s">
        <v>1265</v>
      </c>
      <c r="L992" s="236" t="s">
        <v>1257</v>
      </c>
      <c r="M992" s="203" t="s">
        <v>1157</v>
      </c>
      <c r="N992" s="203"/>
    </row>
    <row r="993" s="163" customFormat="1" ht="21" customHeight="1" spans="1:14">
      <c r="A993" s="195"/>
      <c r="B993" s="219" t="s">
        <v>1112</v>
      </c>
      <c r="C993" s="220"/>
      <c r="D993" s="196"/>
      <c r="E993" s="197"/>
      <c r="F993" s="190">
        <f>SUM(F888:F992)</f>
        <v>3266.4</v>
      </c>
      <c r="G993" s="448">
        <f>SUM(G888:G992)</f>
        <v>1202492.496</v>
      </c>
      <c r="H993" s="189"/>
      <c r="I993" s="189"/>
      <c r="J993" s="189"/>
      <c r="K993" s="189"/>
      <c r="L993" s="232"/>
      <c r="M993" s="189"/>
      <c r="N993" s="189"/>
    </row>
    <row r="994" s="160" customFormat="1" ht="21" customHeight="1" spans="1:14">
      <c r="A994" s="191"/>
      <c r="B994" s="270" t="s">
        <v>427</v>
      </c>
      <c r="C994" s="300" t="s">
        <v>428</v>
      </c>
      <c r="D994" s="40" t="s">
        <v>41</v>
      </c>
      <c r="E994" s="67">
        <v>353.95</v>
      </c>
      <c r="F994" s="202">
        <v>21.9</v>
      </c>
      <c r="G994" s="447">
        <f>E994*F994</f>
        <v>7751.505</v>
      </c>
      <c r="H994" s="203" t="s">
        <v>1095</v>
      </c>
      <c r="I994" s="203" t="s">
        <v>1751</v>
      </c>
      <c r="J994" s="300" t="s">
        <v>1752</v>
      </c>
      <c r="K994" s="203" t="s">
        <v>1753</v>
      </c>
      <c r="L994" s="236" t="s">
        <v>1279</v>
      </c>
      <c r="M994" s="203" t="s">
        <v>1638</v>
      </c>
      <c r="N994" s="203"/>
    </row>
    <row r="995" s="160" customFormat="1" ht="21" customHeight="1" spans="1:14">
      <c r="A995" s="191"/>
      <c r="B995" s="270" t="s">
        <v>427</v>
      </c>
      <c r="C995" s="300" t="s">
        <v>428</v>
      </c>
      <c r="D995" s="40" t="s">
        <v>41</v>
      </c>
      <c r="E995" s="67">
        <v>353.95</v>
      </c>
      <c r="F995" s="202">
        <v>557.4</v>
      </c>
      <c r="G995" s="447">
        <f>E995*F995</f>
        <v>197291.73</v>
      </c>
      <c r="H995" s="203" t="s">
        <v>1095</v>
      </c>
      <c r="I995" s="203" t="s">
        <v>1751</v>
      </c>
      <c r="J995" s="300" t="s">
        <v>1752</v>
      </c>
      <c r="K995" s="203" t="s">
        <v>1754</v>
      </c>
      <c r="L995" s="236" t="s">
        <v>1279</v>
      </c>
      <c r="M995" s="203" t="s">
        <v>1638</v>
      </c>
      <c r="N995" s="203"/>
    </row>
    <row r="996" s="160" customFormat="1" ht="21" customHeight="1" spans="1:14">
      <c r="A996" s="191"/>
      <c r="B996" s="270" t="s">
        <v>427</v>
      </c>
      <c r="C996" s="300" t="s">
        <v>428</v>
      </c>
      <c r="D996" s="40" t="s">
        <v>41</v>
      </c>
      <c r="E996" s="67">
        <v>353.95</v>
      </c>
      <c r="F996" s="202">
        <v>309.7</v>
      </c>
      <c r="G996" s="447">
        <f>E996*F996</f>
        <v>109618.315</v>
      </c>
      <c r="H996" s="203" t="s">
        <v>1095</v>
      </c>
      <c r="I996" s="203" t="s">
        <v>1751</v>
      </c>
      <c r="J996" s="300" t="s">
        <v>1752</v>
      </c>
      <c r="K996" s="203" t="s">
        <v>1755</v>
      </c>
      <c r="L996" s="236" t="s">
        <v>1284</v>
      </c>
      <c r="M996" s="203" t="s">
        <v>1638</v>
      </c>
      <c r="N996" s="203"/>
    </row>
    <row r="997" s="160" customFormat="1" ht="21" customHeight="1" spans="1:14">
      <c r="A997" s="257"/>
      <c r="B997" s="189" t="s">
        <v>1112</v>
      </c>
      <c r="C997" s="189"/>
      <c r="D997" s="196"/>
      <c r="E997" s="197"/>
      <c r="F997" s="190">
        <f>SUM(F994:F996)</f>
        <v>889</v>
      </c>
      <c r="G997" s="447">
        <f>SUM(G994:G996)</f>
        <v>314661.55</v>
      </c>
      <c r="H997" s="203"/>
      <c r="I997" s="203"/>
      <c r="J997" s="203"/>
      <c r="K997" s="203"/>
      <c r="L997" s="236"/>
      <c r="M997" s="203"/>
      <c r="N997" s="203"/>
    </row>
    <row r="998" s="160" customFormat="1" ht="21" customHeight="1" spans="1:14">
      <c r="A998" s="191"/>
      <c r="B998" s="270" t="s">
        <v>429</v>
      </c>
      <c r="C998" s="191" t="s">
        <v>1756</v>
      </c>
      <c r="D998" s="40" t="s">
        <v>41</v>
      </c>
      <c r="E998" s="67">
        <v>386.14</v>
      </c>
      <c r="F998" s="202">
        <v>12.9</v>
      </c>
      <c r="G998" s="447">
        <f>E998*F998</f>
        <v>4981.206</v>
      </c>
      <c r="H998" s="203" t="s">
        <v>1095</v>
      </c>
      <c r="I998" s="203" t="s">
        <v>1642</v>
      </c>
      <c r="J998" s="191" t="s">
        <v>1643</v>
      </c>
      <c r="K998" s="452" t="s">
        <v>1262</v>
      </c>
      <c r="L998" s="236" t="s">
        <v>1257</v>
      </c>
      <c r="M998" s="203" t="s">
        <v>1157</v>
      </c>
      <c r="N998" s="203"/>
    </row>
    <row r="999" s="160" customFormat="1" ht="21" customHeight="1" spans="1:14">
      <c r="A999" s="191"/>
      <c r="B999" s="270" t="s">
        <v>429</v>
      </c>
      <c r="C999" s="191" t="s">
        <v>1756</v>
      </c>
      <c r="D999" s="40" t="s">
        <v>41</v>
      </c>
      <c r="E999" s="67">
        <v>386.14</v>
      </c>
      <c r="F999" s="202">
        <v>17.7</v>
      </c>
      <c r="G999" s="447">
        <f>E999*F999</f>
        <v>6834.678</v>
      </c>
      <c r="H999" s="203" t="s">
        <v>1095</v>
      </c>
      <c r="I999" s="203" t="s">
        <v>1642</v>
      </c>
      <c r="J999" s="191" t="s">
        <v>1643</v>
      </c>
      <c r="K999" s="452" t="s">
        <v>1265</v>
      </c>
      <c r="L999" s="236" t="s">
        <v>1257</v>
      </c>
      <c r="M999" s="203" t="s">
        <v>1157</v>
      </c>
      <c r="N999" s="203"/>
    </row>
    <row r="1000" s="160" customFormat="1" ht="21" customHeight="1" spans="1:14">
      <c r="A1000" s="257"/>
      <c r="B1000" s="189" t="s">
        <v>1112</v>
      </c>
      <c r="C1000" s="189"/>
      <c r="D1000" s="196"/>
      <c r="E1000" s="197"/>
      <c r="F1000" s="190">
        <f>SUM(F998:F999)</f>
        <v>30.6</v>
      </c>
      <c r="G1000" s="447">
        <f>SUM(G998:G999)</f>
        <v>11815.884</v>
      </c>
      <c r="H1000" s="203"/>
      <c r="I1000" s="203"/>
      <c r="J1000" s="203"/>
      <c r="K1000" s="203"/>
      <c r="L1000" s="236"/>
      <c r="M1000" s="203"/>
      <c r="N1000" s="203"/>
    </row>
    <row r="1001" s="160" customFormat="1" ht="21" customHeight="1" spans="1:14">
      <c r="A1001" s="262"/>
      <c r="B1001" s="450">
        <v>209</v>
      </c>
      <c r="C1001" s="297" t="s">
        <v>417</v>
      </c>
      <c r="D1001" s="280"/>
      <c r="E1001" s="263"/>
      <c r="F1001" s="264"/>
      <c r="G1001" s="265"/>
      <c r="H1001" s="270"/>
      <c r="I1001" s="270"/>
      <c r="J1001" s="270"/>
      <c r="K1001" s="270"/>
      <c r="L1001" s="290"/>
      <c r="M1001" s="270"/>
      <c r="N1001" s="270"/>
    </row>
    <row r="1002" s="160" customFormat="1" ht="21" customHeight="1" spans="1:14">
      <c r="A1002" s="191"/>
      <c r="B1002" s="203" t="s">
        <v>433</v>
      </c>
      <c r="C1002" s="191" t="s">
        <v>434</v>
      </c>
      <c r="D1002" s="40"/>
      <c r="E1002" s="67"/>
      <c r="F1002" s="202"/>
      <c r="G1002" s="194"/>
      <c r="H1002" s="203"/>
      <c r="I1002" s="203"/>
      <c r="J1002" s="203"/>
      <c r="K1002" s="203"/>
      <c r="L1002" s="236"/>
      <c r="M1002" s="203"/>
      <c r="N1002" s="203"/>
    </row>
    <row r="1003" s="160" customFormat="1" ht="21" customHeight="1" spans="1:14">
      <c r="A1003" s="191"/>
      <c r="B1003" s="203" t="s">
        <v>437</v>
      </c>
      <c r="C1003" s="191" t="s">
        <v>1757</v>
      </c>
      <c r="D1003" s="40" t="s">
        <v>41</v>
      </c>
      <c r="E1003" s="68">
        <v>646.12</v>
      </c>
      <c r="F1003" s="202">
        <v>77.3</v>
      </c>
      <c r="G1003" s="451">
        <f>F1003*E1003</f>
        <v>49945.076</v>
      </c>
      <c r="H1003" s="203" t="s">
        <v>1095</v>
      </c>
      <c r="I1003" s="203" t="s">
        <v>1751</v>
      </c>
      <c r="J1003" s="191" t="s">
        <v>1758</v>
      </c>
      <c r="K1003" s="203" t="s">
        <v>1759</v>
      </c>
      <c r="L1003" s="236" t="s">
        <v>1284</v>
      </c>
      <c r="M1003" s="203" t="s">
        <v>1638</v>
      </c>
      <c r="N1003" s="203" t="s">
        <v>1760</v>
      </c>
    </row>
    <row r="1004" s="160" customFormat="1" ht="21" customHeight="1" spans="1:14">
      <c r="A1004" s="191"/>
      <c r="B1004" s="203" t="s">
        <v>437</v>
      </c>
      <c r="C1004" s="191" t="s">
        <v>1757</v>
      </c>
      <c r="D1004" s="40" t="s">
        <v>41</v>
      </c>
      <c r="E1004" s="68">
        <v>646.12</v>
      </c>
      <c r="F1004" s="202">
        <v>84.2</v>
      </c>
      <c r="G1004" s="451">
        <f t="shared" ref="G1004:G1026" si="40">F1004*E1004</f>
        <v>54403.304</v>
      </c>
      <c r="H1004" s="203" t="s">
        <v>1095</v>
      </c>
      <c r="I1004" s="203" t="s">
        <v>1751</v>
      </c>
      <c r="J1004" s="191" t="s">
        <v>1758</v>
      </c>
      <c r="K1004" s="203" t="s">
        <v>1761</v>
      </c>
      <c r="L1004" s="236" t="s">
        <v>1284</v>
      </c>
      <c r="M1004" s="203" t="s">
        <v>1638</v>
      </c>
      <c r="N1004" s="203" t="s">
        <v>1760</v>
      </c>
    </row>
    <row r="1005" s="160" customFormat="1" ht="21" customHeight="1" spans="1:14">
      <c r="A1005" s="191"/>
      <c r="B1005" s="203" t="s">
        <v>437</v>
      </c>
      <c r="C1005" s="191" t="s">
        <v>1757</v>
      </c>
      <c r="D1005" s="40" t="s">
        <v>41</v>
      </c>
      <c r="E1005" s="68">
        <v>646.12</v>
      </c>
      <c r="F1005" s="202">
        <v>223.2</v>
      </c>
      <c r="G1005" s="451">
        <f t="shared" si="40"/>
        <v>144213.984</v>
      </c>
      <c r="H1005" s="203" t="s">
        <v>1095</v>
      </c>
      <c r="I1005" s="203" t="s">
        <v>1751</v>
      </c>
      <c r="J1005" s="191" t="s">
        <v>1758</v>
      </c>
      <c r="K1005" s="203" t="s">
        <v>1762</v>
      </c>
      <c r="L1005" s="236" t="s">
        <v>1279</v>
      </c>
      <c r="M1005" s="203" t="s">
        <v>1638</v>
      </c>
      <c r="N1005" s="203" t="s">
        <v>1760</v>
      </c>
    </row>
    <row r="1006" s="160" customFormat="1" ht="21" customHeight="1" spans="1:14">
      <c r="A1006" s="191"/>
      <c r="B1006" s="203" t="s">
        <v>437</v>
      </c>
      <c r="C1006" s="191" t="s">
        <v>1757</v>
      </c>
      <c r="D1006" s="40" t="s">
        <v>41</v>
      </c>
      <c r="E1006" s="68">
        <v>646.12</v>
      </c>
      <c r="F1006" s="202">
        <v>154.3</v>
      </c>
      <c r="G1006" s="451">
        <f t="shared" si="40"/>
        <v>99696.316</v>
      </c>
      <c r="H1006" s="203" t="s">
        <v>1095</v>
      </c>
      <c r="I1006" s="203" t="s">
        <v>1751</v>
      </c>
      <c r="J1006" s="191" t="s">
        <v>1758</v>
      </c>
      <c r="K1006" s="203" t="s">
        <v>1763</v>
      </c>
      <c r="L1006" s="236" t="s">
        <v>1279</v>
      </c>
      <c r="M1006" s="203" t="s">
        <v>1638</v>
      </c>
      <c r="N1006" s="203" t="s">
        <v>1760</v>
      </c>
    </row>
    <row r="1007" s="160" customFormat="1" ht="21" customHeight="1" spans="1:14">
      <c r="A1007" s="191"/>
      <c r="B1007" s="203" t="s">
        <v>437</v>
      </c>
      <c r="C1007" s="191" t="s">
        <v>1757</v>
      </c>
      <c r="D1007" s="40" t="s">
        <v>41</v>
      </c>
      <c r="E1007" s="68">
        <v>646.12</v>
      </c>
      <c r="F1007" s="202">
        <v>152.7</v>
      </c>
      <c r="G1007" s="451">
        <f t="shared" si="40"/>
        <v>98662.524</v>
      </c>
      <c r="H1007" s="203" t="s">
        <v>1095</v>
      </c>
      <c r="I1007" s="203" t="s">
        <v>1751</v>
      </c>
      <c r="J1007" s="191" t="s">
        <v>1758</v>
      </c>
      <c r="K1007" s="203" t="s">
        <v>1764</v>
      </c>
      <c r="L1007" s="236" t="s">
        <v>1284</v>
      </c>
      <c r="M1007" s="203" t="s">
        <v>1638</v>
      </c>
      <c r="N1007" s="203" t="s">
        <v>1760</v>
      </c>
    </row>
    <row r="1008" s="160" customFormat="1" ht="21" customHeight="1" spans="1:14">
      <c r="A1008" s="191"/>
      <c r="B1008" s="203" t="s">
        <v>437</v>
      </c>
      <c r="C1008" s="191" t="s">
        <v>1757</v>
      </c>
      <c r="D1008" s="40" t="s">
        <v>41</v>
      </c>
      <c r="E1008" s="68">
        <v>646.12</v>
      </c>
      <c r="F1008" s="202">
        <v>241.9</v>
      </c>
      <c r="G1008" s="451">
        <f t="shared" si="40"/>
        <v>156296.428</v>
      </c>
      <c r="H1008" s="203" t="s">
        <v>1095</v>
      </c>
      <c r="I1008" s="203" t="s">
        <v>1751</v>
      </c>
      <c r="J1008" s="191" t="s">
        <v>1758</v>
      </c>
      <c r="K1008" s="203" t="s">
        <v>1765</v>
      </c>
      <c r="L1008" s="236" t="s">
        <v>1279</v>
      </c>
      <c r="M1008" s="203" t="s">
        <v>1638</v>
      </c>
      <c r="N1008" s="203" t="s">
        <v>1760</v>
      </c>
    </row>
    <row r="1009" s="160" customFormat="1" ht="21" customHeight="1" spans="1:14">
      <c r="A1009" s="191"/>
      <c r="B1009" s="203" t="s">
        <v>437</v>
      </c>
      <c r="C1009" s="191" t="s">
        <v>1757</v>
      </c>
      <c r="D1009" s="40" t="s">
        <v>41</v>
      </c>
      <c r="E1009" s="68">
        <v>646.12</v>
      </c>
      <c r="F1009" s="202">
        <v>175.5</v>
      </c>
      <c r="G1009" s="451">
        <f t="shared" si="40"/>
        <v>113394.06</v>
      </c>
      <c r="H1009" s="203" t="s">
        <v>1095</v>
      </c>
      <c r="I1009" s="203" t="s">
        <v>1751</v>
      </c>
      <c r="J1009" s="191" t="s">
        <v>1758</v>
      </c>
      <c r="K1009" s="203" t="s">
        <v>1766</v>
      </c>
      <c r="L1009" s="236" t="s">
        <v>1279</v>
      </c>
      <c r="M1009" s="203" t="s">
        <v>1638</v>
      </c>
      <c r="N1009" s="203" t="s">
        <v>1760</v>
      </c>
    </row>
    <row r="1010" s="160" customFormat="1" ht="21" customHeight="1" spans="1:14">
      <c r="A1010" s="191"/>
      <c r="B1010" s="203" t="s">
        <v>437</v>
      </c>
      <c r="C1010" s="191" t="s">
        <v>1757</v>
      </c>
      <c r="D1010" s="40" t="s">
        <v>41</v>
      </c>
      <c r="E1010" s="68">
        <v>646.12</v>
      </c>
      <c r="F1010" s="202">
        <v>138.5</v>
      </c>
      <c r="G1010" s="451">
        <f t="shared" si="40"/>
        <v>89487.62</v>
      </c>
      <c r="H1010" s="203" t="s">
        <v>1095</v>
      </c>
      <c r="I1010" s="203" t="s">
        <v>1751</v>
      </c>
      <c r="J1010" s="191" t="s">
        <v>1758</v>
      </c>
      <c r="K1010" s="203" t="s">
        <v>1767</v>
      </c>
      <c r="L1010" s="236" t="s">
        <v>1279</v>
      </c>
      <c r="M1010" s="203" t="s">
        <v>1638</v>
      </c>
      <c r="N1010" s="203" t="s">
        <v>1760</v>
      </c>
    </row>
    <row r="1011" s="160" customFormat="1" ht="21" customHeight="1" spans="1:14">
      <c r="A1011" s="191"/>
      <c r="B1011" s="203" t="s">
        <v>437</v>
      </c>
      <c r="C1011" s="191" t="s">
        <v>1757</v>
      </c>
      <c r="D1011" s="40" t="s">
        <v>41</v>
      </c>
      <c r="E1011" s="68">
        <v>646.12</v>
      </c>
      <c r="F1011" s="202">
        <v>53</v>
      </c>
      <c r="G1011" s="451">
        <f t="shared" si="40"/>
        <v>34244.36</v>
      </c>
      <c r="H1011" s="203" t="s">
        <v>1095</v>
      </c>
      <c r="I1011" s="203" t="s">
        <v>1751</v>
      </c>
      <c r="J1011" s="191" t="s">
        <v>1758</v>
      </c>
      <c r="K1011" s="203" t="s">
        <v>1768</v>
      </c>
      <c r="L1011" s="236" t="s">
        <v>1279</v>
      </c>
      <c r="M1011" s="203" t="s">
        <v>1638</v>
      </c>
      <c r="N1011" s="203" t="s">
        <v>1760</v>
      </c>
    </row>
    <row r="1012" s="160" customFormat="1" ht="21" customHeight="1" spans="1:14">
      <c r="A1012" s="191"/>
      <c r="B1012" s="203" t="s">
        <v>437</v>
      </c>
      <c r="C1012" s="191" t="s">
        <v>1757</v>
      </c>
      <c r="D1012" s="40" t="s">
        <v>41</v>
      </c>
      <c r="E1012" s="68">
        <v>646.12</v>
      </c>
      <c r="F1012" s="202">
        <v>68.8</v>
      </c>
      <c r="G1012" s="451">
        <f t="shared" si="40"/>
        <v>44453.056</v>
      </c>
      <c r="H1012" s="203" t="s">
        <v>1095</v>
      </c>
      <c r="I1012" s="203" t="s">
        <v>1751</v>
      </c>
      <c r="J1012" s="191" t="s">
        <v>1758</v>
      </c>
      <c r="K1012" s="203" t="s">
        <v>1769</v>
      </c>
      <c r="L1012" s="236" t="s">
        <v>1279</v>
      </c>
      <c r="M1012" s="203" t="s">
        <v>1638</v>
      </c>
      <c r="N1012" s="203" t="s">
        <v>1760</v>
      </c>
    </row>
    <row r="1013" s="160" customFormat="1" ht="21" customHeight="1" spans="1:14">
      <c r="A1013" s="191"/>
      <c r="B1013" s="203" t="s">
        <v>437</v>
      </c>
      <c r="C1013" s="191" t="s">
        <v>1757</v>
      </c>
      <c r="D1013" s="40" t="s">
        <v>41</v>
      </c>
      <c r="E1013" s="68">
        <v>646.12</v>
      </c>
      <c r="F1013" s="202">
        <v>92.8</v>
      </c>
      <c r="G1013" s="451">
        <f t="shared" si="40"/>
        <v>59959.936</v>
      </c>
      <c r="H1013" s="203" t="s">
        <v>1095</v>
      </c>
      <c r="I1013" s="203" t="s">
        <v>1751</v>
      </c>
      <c r="J1013" s="191" t="s">
        <v>1758</v>
      </c>
      <c r="K1013" s="203" t="s">
        <v>1770</v>
      </c>
      <c r="L1013" s="236" t="s">
        <v>1279</v>
      </c>
      <c r="M1013" s="203" t="s">
        <v>1638</v>
      </c>
      <c r="N1013" s="203" t="s">
        <v>1760</v>
      </c>
    </row>
    <row r="1014" s="160" customFormat="1" ht="21" customHeight="1" spans="1:14">
      <c r="A1014" s="191"/>
      <c r="B1014" s="203" t="s">
        <v>437</v>
      </c>
      <c r="C1014" s="191" t="s">
        <v>1757</v>
      </c>
      <c r="D1014" s="40" t="s">
        <v>41</v>
      </c>
      <c r="E1014" s="68">
        <v>646.12</v>
      </c>
      <c r="F1014" s="202">
        <v>87.4</v>
      </c>
      <c r="G1014" s="451">
        <f t="shared" si="40"/>
        <v>56470.888</v>
      </c>
      <c r="H1014" s="203" t="s">
        <v>1095</v>
      </c>
      <c r="I1014" s="203" t="s">
        <v>1751</v>
      </c>
      <c r="J1014" s="191" t="s">
        <v>1758</v>
      </c>
      <c r="K1014" s="203" t="s">
        <v>1771</v>
      </c>
      <c r="L1014" s="236" t="s">
        <v>1279</v>
      </c>
      <c r="M1014" s="203" t="s">
        <v>1638</v>
      </c>
      <c r="N1014" s="203" t="s">
        <v>1760</v>
      </c>
    </row>
    <row r="1015" s="160" customFormat="1" ht="21" customHeight="1" spans="1:14">
      <c r="A1015" s="191"/>
      <c r="B1015" s="203" t="s">
        <v>437</v>
      </c>
      <c r="C1015" s="191" t="s">
        <v>1757</v>
      </c>
      <c r="D1015" s="40" t="s">
        <v>41</v>
      </c>
      <c r="E1015" s="68">
        <v>646.12</v>
      </c>
      <c r="F1015" s="202">
        <v>60.5</v>
      </c>
      <c r="G1015" s="451">
        <f t="shared" si="40"/>
        <v>39090.26</v>
      </c>
      <c r="H1015" s="203" t="s">
        <v>1095</v>
      </c>
      <c r="I1015" s="203" t="s">
        <v>1751</v>
      </c>
      <c r="J1015" s="191" t="s">
        <v>1758</v>
      </c>
      <c r="K1015" s="203" t="s">
        <v>1772</v>
      </c>
      <c r="L1015" s="236" t="s">
        <v>1279</v>
      </c>
      <c r="M1015" s="203" t="s">
        <v>1638</v>
      </c>
      <c r="N1015" s="203" t="s">
        <v>1760</v>
      </c>
    </row>
    <row r="1016" s="160" customFormat="1" ht="21" customHeight="1" spans="1:14">
      <c r="A1016" s="191"/>
      <c r="B1016" s="203" t="s">
        <v>437</v>
      </c>
      <c r="C1016" s="191" t="s">
        <v>1757</v>
      </c>
      <c r="D1016" s="40" t="s">
        <v>41</v>
      </c>
      <c r="E1016" s="68">
        <v>646.12</v>
      </c>
      <c r="F1016" s="202">
        <v>180</v>
      </c>
      <c r="G1016" s="451">
        <f t="shared" si="40"/>
        <v>116301.6</v>
      </c>
      <c r="H1016" s="203" t="s">
        <v>1095</v>
      </c>
      <c r="I1016" s="203" t="s">
        <v>1751</v>
      </c>
      <c r="J1016" s="191" t="s">
        <v>1758</v>
      </c>
      <c r="K1016" s="203" t="s">
        <v>1773</v>
      </c>
      <c r="L1016" s="236" t="s">
        <v>1279</v>
      </c>
      <c r="M1016" s="203" t="s">
        <v>1638</v>
      </c>
      <c r="N1016" s="203" t="s">
        <v>1760</v>
      </c>
    </row>
    <row r="1017" s="160" customFormat="1" ht="21" customHeight="1" spans="1:14">
      <c r="A1017" s="191"/>
      <c r="B1017" s="203" t="s">
        <v>437</v>
      </c>
      <c r="C1017" s="191" t="s">
        <v>1757</v>
      </c>
      <c r="D1017" s="40" t="s">
        <v>41</v>
      </c>
      <c r="E1017" s="68">
        <v>646.12</v>
      </c>
      <c r="F1017" s="202">
        <v>118.1</v>
      </c>
      <c r="G1017" s="451">
        <f t="shared" si="40"/>
        <v>76306.772</v>
      </c>
      <c r="H1017" s="203" t="s">
        <v>1095</v>
      </c>
      <c r="I1017" s="203" t="s">
        <v>1751</v>
      </c>
      <c r="J1017" s="191" t="s">
        <v>1758</v>
      </c>
      <c r="K1017" s="203" t="s">
        <v>1774</v>
      </c>
      <c r="L1017" s="236" t="s">
        <v>1279</v>
      </c>
      <c r="M1017" s="203" t="s">
        <v>1638</v>
      </c>
      <c r="N1017" s="203" t="s">
        <v>1760</v>
      </c>
    </row>
    <row r="1018" s="160" customFormat="1" ht="21" customHeight="1" spans="1:14">
      <c r="A1018" s="191"/>
      <c r="B1018" s="203" t="s">
        <v>437</v>
      </c>
      <c r="C1018" s="191" t="s">
        <v>1757</v>
      </c>
      <c r="D1018" s="40" t="s">
        <v>41</v>
      </c>
      <c r="E1018" s="68">
        <v>646.12</v>
      </c>
      <c r="F1018" s="202">
        <v>124.6</v>
      </c>
      <c r="G1018" s="451">
        <f t="shared" si="40"/>
        <v>80506.552</v>
      </c>
      <c r="H1018" s="203" t="s">
        <v>1095</v>
      </c>
      <c r="I1018" s="203" t="s">
        <v>1751</v>
      </c>
      <c r="J1018" s="191" t="s">
        <v>1758</v>
      </c>
      <c r="K1018" s="203" t="s">
        <v>1775</v>
      </c>
      <c r="L1018" s="236" t="s">
        <v>1279</v>
      </c>
      <c r="M1018" s="203" t="s">
        <v>1638</v>
      </c>
      <c r="N1018" s="203" t="s">
        <v>1760</v>
      </c>
    </row>
    <row r="1019" s="160" customFormat="1" ht="21" customHeight="1" spans="1:14">
      <c r="A1019" s="191"/>
      <c r="B1019" s="203" t="s">
        <v>437</v>
      </c>
      <c r="C1019" s="191" t="s">
        <v>1757</v>
      </c>
      <c r="D1019" s="40" t="s">
        <v>41</v>
      </c>
      <c r="E1019" s="68">
        <v>646.12</v>
      </c>
      <c r="F1019" s="202">
        <v>74.2</v>
      </c>
      <c r="G1019" s="451">
        <f t="shared" si="40"/>
        <v>47942.104</v>
      </c>
      <c r="H1019" s="203" t="s">
        <v>1095</v>
      </c>
      <c r="I1019" s="203" t="s">
        <v>1751</v>
      </c>
      <c r="J1019" s="191" t="s">
        <v>1758</v>
      </c>
      <c r="K1019" s="203" t="s">
        <v>1776</v>
      </c>
      <c r="L1019" s="236" t="s">
        <v>1279</v>
      </c>
      <c r="M1019" s="203" t="s">
        <v>1638</v>
      </c>
      <c r="N1019" s="203" t="s">
        <v>1760</v>
      </c>
    </row>
    <row r="1020" s="160" customFormat="1" ht="21" customHeight="1" spans="1:14">
      <c r="A1020" s="191"/>
      <c r="B1020" s="203" t="s">
        <v>437</v>
      </c>
      <c r="C1020" s="191" t="s">
        <v>1757</v>
      </c>
      <c r="D1020" s="40" t="s">
        <v>41</v>
      </c>
      <c r="E1020" s="68">
        <v>646.12</v>
      </c>
      <c r="F1020" s="202">
        <v>108.9</v>
      </c>
      <c r="G1020" s="451">
        <f t="shared" si="40"/>
        <v>70362.468</v>
      </c>
      <c r="H1020" s="203" t="s">
        <v>1095</v>
      </c>
      <c r="I1020" s="203" t="s">
        <v>1751</v>
      </c>
      <c r="J1020" s="191" t="s">
        <v>1758</v>
      </c>
      <c r="K1020" s="203" t="s">
        <v>1777</v>
      </c>
      <c r="L1020" s="236" t="s">
        <v>1279</v>
      </c>
      <c r="M1020" s="203" t="s">
        <v>1638</v>
      </c>
      <c r="N1020" s="203" t="s">
        <v>1760</v>
      </c>
    </row>
    <row r="1021" s="160" customFormat="1" ht="21" customHeight="1" spans="1:14">
      <c r="A1021" s="191"/>
      <c r="B1021" s="203" t="s">
        <v>437</v>
      </c>
      <c r="C1021" s="191" t="s">
        <v>1757</v>
      </c>
      <c r="D1021" s="40" t="s">
        <v>41</v>
      </c>
      <c r="E1021" s="68">
        <v>646.12</v>
      </c>
      <c r="F1021" s="202">
        <v>125.2</v>
      </c>
      <c r="G1021" s="451">
        <f t="shared" si="40"/>
        <v>80894.224</v>
      </c>
      <c r="H1021" s="203" t="s">
        <v>1095</v>
      </c>
      <c r="I1021" s="203" t="s">
        <v>1751</v>
      </c>
      <c r="J1021" s="191" t="s">
        <v>1758</v>
      </c>
      <c r="K1021" s="203" t="s">
        <v>1778</v>
      </c>
      <c r="L1021" s="236" t="s">
        <v>1279</v>
      </c>
      <c r="M1021" s="203" t="s">
        <v>1638</v>
      </c>
      <c r="N1021" s="203" t="s">
        <v>1760</v>
      </c>
    </row>
    <row r="1022" s="160" customFormat="1" ht="21" customHeight="1" spans="1:14">
      <c r="A1022" s="191"/>
      <c r="B1022" s="203" t="s">
        <v>437</v>
      </c>
      <c r="C1022" s="191" t="s">
        <v>1757</v>
      </c>
      <c r="D1022" s="40" t="s">
        <v>41</v>
      </c>
      <c r="E1022" s="68">
        <v>646.12</v>
      </c>
      <c r="F1022" s="202">
        <v>84.1</v>
      </c>
      <c r="G1022" s="451">
        <f t="shared" si="40"/>
        <v>54338.692</v>
      </c>
      <c r="H1022" s="203" t="s">
        <v>1095</v>
      </c>
      <c r="I1022" s="203" t="s">
        <v>1751</v>
      </c>
      <c r="J1022" s="191" t="s">
        <v>1758</v>
      </c>
      <c r="K1022" s="203" t="s">
        <v>1779</v>
      </c>
      <c r="L1022" s="236" t="s">
        <v>1279</v>
      </c>
      <c r="M1022" s="203" t="s">
        <v>1638</v>
      </c>
      <c r="N1022" s="203" t="s">
        <v>1760</v>
      </c>
    </row>
    <row r="1023" s="160" customFormat="1" ht="21" customHeight="1" spans="1:14">
      <c r="A1023" s="191"/>
      <c r="B1023" s="203" t="s">
        <v>437</v>
      </c>
      <c r="C1023" s="191" t="s">
        <v>1757</v>
      </c>
      <c r="D1023" s="40" t="s">
        <v>41</v>
      </c>
      <c r="E1023" s="68">
        <v>646.12</v>
      </c>
      <c r="F1023" s="202">
        <v>18.1</v>
      </c>
      <c r="G1023" s="451">
        <f t="shared" si="40"/>
        <v>11694.772</v>
      </c>
      <c r="H1023" s="203" t="s">
        <v>1095</v>
      </c>
      <c r="I1023" s="203" t="s">
        <v>1751</v>
      </c>
      <c r="J1023" s="191" t="s">
        <v>1758</v>
      </c>
      <c r="K1023" s="203" t="s">
        <v>1780</v>
      </c>
      <c r="L1023" s="236" t="s">
        <v>1284</v>
      </c>
      <c r="M1023" s="203" t="s">
        <v>1638</v>
      </c>
      <c r="N1023" s="203" t="s">
        <v>1760</v>
      </c>
    </row>
    <row r="1024" s="160" customFormat="1" ht="21" customHeight="1" spans="1:14">
      <c r="A1024" s="191"/>
      <c r="B1024" s="203" t="s">
        <v>437</v>
      </c>
      <c r="C1024" s="191" t="s">
        <v>1757</v>
      </c>
      <c r="D1024" s="40" t="s">
        <v>41</v>
      </c>
      <c r="E1024" s="68">
        <v>646.12</v>
      </c>
      <c r="F1024" s="202">
        <v>41.6</v>
      </c>
      <c r="G1024" s="451">
        <f t="shared" si="40"/>
        <v>26878.592</v>
      </c>
      <c r="H1024" s="203" t="s">
        <v>1095</v>
      </c>
      <c r="I1024" s="203" t="s">
        <v>1751</v>
      </c>
      <c r="J1024" s="191" t="s">
        <v>1758</v>
      </c>
      <c r="K1024" s="203" t="s">
        <v>1781</v>
      </c>
      <c r="L1024" s="236" t="s">
        <v>1279</v>
      </c>
      <c r="M1024" s="203" t="s">
        <v>1638</v>
      </c>
      <c r="N1024" s="203" t="s">
        <v>1760</v>
      </c>
    </row>
    <row r="1025" s="160" customFormat="1" ht="21" customHeight="1" spans="1:14">
      <c r="A1025" s="191"/>
      <c r="B1025" s="203" t="s">
        <v>437</v>
      </c>
      <c r="C1025" s="191" t="s">
        <v>1757</v>
      </c>
      <c r="D1025" s="40" t="s">
        <v>41</v>
      </c>
      <c r="E1025" s="68">
        <v>646.12</v>
      </c>
      <c r="F1025" s="202">
        <v>52.3</v>
      </c>
      <c r="G1025" s="451">
        <f t="shared" si="40"/>
        <v>33792.076</v>
      </c>
      <c r="H1025" s="203" t="s">
        <v>1095</v>
      </c>
      <c r="I1025" s="203" t="s">
        <v>1751</v>
      </c>
      <c r="J1025" s="191" t="s">
        <v>1758</v>
      </c>
      <c r="K1025" s="203" t="s">
        <v>1781</v>
      </c>
      <c r="L1025" s="236" t="s">
        <v>1284</v>
      </c>
      <c r="M1025" s="203" t="s">
        <v>1638</v>
      </c>
      <c r="N1025" s="203" t="s">
        <v>1760</v>
      </c>
    </row>
    <row r="1026" s="160" customFormat="1" ht="21" customHeight="1" spans="1:14">
      <c r="A1026" s="191"/>
      <c r="B1026" s="203" t="s">
        <v>437</v>
      </c>
      <c r="C1026" s="191" t="s">
        <v>1757</v>
      </c>
      <c r="D1026" s="40" t="s">
        <v>41</v>
      </c>
      <c r="E1026" s="68">
        <v>646.12</v>
      </c>
      <c r="F1026" s="202">
        <v>581.2</v>
      </c>
      <c r="G1026" s="451">
        <f t="shared" si="40"/>
        <v>375524.944</v>
      </c>
      <c r="H1026" s="203" t="s">
        <v>1095</v>
      </c>
      <c r="I1026" s="203" t="s">
        <v>1751</v>
      </c>
      <c r="J1026" s="191" t="s">
        <v>1758</v>
      </c>
      <c r="K1026" s="203" t="s">
        <v>1782</v>
      </c>
      <c r="L1026" s="236" t="s">
        <v>1279</v>
      </c>
      <c r="M1026" s="203" t="s">
        <v>1638</v>
      </c>
      <c r="N1026" s="203" t="s">
        <v>1760</v>
      </c>
    </row>
    <row r="1027" s="160" customFormat="1" ht="21" customHeight="1" spans="1:14">
      <c r="A1027" s="191"/>
      <c r="B1027" s="219" t="s">
        <v>1112</v>
      </c>
      <c r="C1027" s="220"/>
      <c r="D1027" s="196"/>
      <c r="E1027" s="197"/>
      <c r="F1027" s="190">
        <f>SUM(F1003:F1026)</f>
        <v>3118.4</v>
      </c>
      <c r="G1027" s="448">
        <f>SUM(G1003:G1026)</f>
        <v>2014860.608</v>
      </c>
      <c r="H1027" s="203"/>
      <c r="I1027" s="203"/>
      <c r="J1027" s="203"/>
      <c r="K1027" s="203"/>
      <c r="L1027" s="236"/>
      <c r="M1027" s="203"/>
      <c r="N1027" s="203"/>
    </row>
    <row r="1028" s="160" customFormat="1" ht="21" customHeight="1" spans="1:14">
      <c r="A1028" s="191"/>
      <c r="B1028" s="203" t="s">
        <v>440</v>
      </c>
      <c r="C1028" s="191" t="s">
        <v>1783</v>
      </c>
      <c r="D1028" s="40" t="s">
        <v>41</v>
      </c>
      <c r="E1028" s="68">
        <v>587.21</v>
      </c>
      <c r="F1028" s="202">
        <v>764.4</v>
      </c>
      <c r="G1028" s="447">
        <f>E1028*F1028</f>
        <v>448863.324</v>
      </c>
      <c r="H1028" s="203" t="s">
        <v>1095</v>
      </c>
      <c r="I1028" s="203" t="s">
        <v>1751</v>
      </c>
      <c r="J1028" s="191" t="s">
        <v>1784</v>
      </c>
      <c r="K1028" s="203" t="s">
        <v>1785</v>
      </c>
      <c r="L1028" s="236" t="s">
        <v>1279</v>
      </c>
      <c r="M1028" s="203" t="s">
        <v>1638</v>
      </c>
      <c r="N1028" s="203" t="s">
        <v>1760</v>
      </c>
    </row>
    <row r="1029" s="160" customFormat="1" ht="21" customHeight="1" spans="1:14">
      <c r="A1029" s="191"/>
      <c r="B1029" s="203" t="s">
        <v>440</v>
      </c>
      <c r="C1029" s="191" t="s">
        <v>1783</v>
      </c>
      <c r="D1029" s="40" t="s">
        <v>41</v>
      </c>
      <c r="E1029" s="68">
        <v>587.21</v>
      </c>
      <c r="F1029" s="202">
        <v>434.9</v>
      </c>
      <c r="G1029" s="447">
        <f t="shared" ref="G1029:G1069" si="41">E1029*F1029</f>
        <v>255377.629</v>
      </c>
      <c r="H1029" s="203" t="s">
        <v>1095</v>
      </c>
      <c r="I1029" s="203" t="s">
        <v>1751</v>
      </c>
      <c r="J1029" s="191" t="s">
        <v>1784</v>
      </c>
      <c r="K1029" s="203" t="s">
        <v>1786</v>
      </c>
      <c r="L1029" s="236" t="s">
        <v>1279</v>
      </c>
      <c r="M1029" s="203" t="s">
        <v>1638</v>
      </c>
      <c r="N1029" s="203" t="s">
        <v>1760</v>
      </c>
    </row>
    <row r="1030" s="160" customFormat="1" ht="21" customHeight="1" spans="1:14">
      <c r="A1030" s="191"/>
      <c r="B1030" s="203" t="s">
        <v>440</v>
      </c>
      <c r="C1030" s="191" t="s">
        <v>1783</v>
      </c>
      <c r="D1030" s="40" t="s">
        <v>41</v>
      </c>
      <c r="E1030" s="68">
        <v>587.21</v>
      </c>
      <c r="F1030" s="202">
        <v>225.8</v>
      </c>
      <c r="G1030" s="447">
        <f t="shared" si="41"/>
        <v>132592.018</v>
      </c>
      <c r="H1030" s="203" t="s">
        <v>1095</v>
      </c>
      <c r="I1030" s="203" t="s">
        <v>1751</v>
      </c>
      <c r="J1030" s="191" t="s">
        <v>1784</v>
      </c>
      <c r="K1030" s="203" t="s">
        <v>1787</v>
      </c>
      <c r="L1030" s="236" t="s">
        <v>1279</v>
      </c>
      <c r="M1030" s="203" t="s">
        <v>1638</v>
      </c>
      <c r="N1030" s="203" t="s">
        <v>1760</v>
      </c>
    </row>
    <row r="1031" s="160" customFormat="1" ht="21" customHeight="1" spans="1:14">
      <c r="A1031" s="191"/>
      <c r="B1031" s="203" t="s">
        <v>440</v>
      </c>
      <c r="C1031" s="191" t="s">
        <v>1783</v>
      </c>
      <c r="D1031" s="40" t="s">
        <v>41</v>
      </c>
      <c r="E1031" s="68">
        <v>587.21</v>
      </c>
      <c r="F1031" s="202">
        <v>85.65</v>
      </c>
      <c r="G1031" s="447">
        <f t="shared" si="41"/>
        <v>50294.5365</v>
      </c>
      <c r="H1031" s="203" t="s">
        <v>1095</v>
      </c>
      <c r="I1031" s="203" t="s">
        <v>1751</v>
      </c>
      <c r="J1031" s="191" t="s">
        <v>1784</v>
      </c>
      <c r="K1031" s="203" t="s">
        <v>1788</v>
      </c>
      <c r="L1031" s="236" t="s">
        <v>1279</v>
      </c>
      <c r="M1031" s="203" t="s">
        <v>1638</v>
      </c>
      <c r="N1031" s="203" t="s">
        <v>1760</v>
      </c>
    </row>
    <row r="1032" s="160" customFormat="1" ht="21" customHeight="1" spans="1:14">
      <c r="A1032" s="191"/>
      <c r="B1032" s="203" t="s">
        <v>440</v>
      </c>
      <c r="C1032" s="191" t="s">
        <v>1783</v>
      </c>
      <c r="D1032" s="40" t="s">
        <v>41</v>
      </c>
      <c r="E1032" s="68">
        <v>587.21</v>
      </c>
      <c r="F1032" s="202">
        <v>309.75</v>
      </c>
      <c r="G1032" s="447">
        <f t="shared" si="41"/>
        <v>181888.2975</v>
      </c>
      <c r="H1032" s="203" t="s">
        <v>1095</v>
      </c>
      <c r="I1032" s="203" t="s">
        <v>1751</v>
      </c>
      <c r="J1032" s="191" t="s">
        <v>1784</v>
      </c>
      <c r="K1032" s="203" t="s">
        <v>1789</v>
      </c>
      <c r="L1032" s="236" t="s">
        <v>1284</v>
      </c>
      <c r="M1032" s="203" t="s">
        <v>1638</v>
      </c>
      <c r="N1032" s="203" t="s">
        <v>1760</v>
      </c>
    </row>
    <row r="1033" s="160" customFormat="1" ht="21" customHeight="1" spans="1:14">
      <c r="A1033" s="191"/>
      <c r="B1033" s="203" t="s">
        <v>440</v>
      </c>
      <c r="C1033" s="191" t="s">
        <v>1783</v>
      </c>
      <c r="D1033" s="40" t="s">
        <v>41</v>
      </c>
      <c r="E1033" s="68">
        <v>587.21</v>
      </c>
      <c r="F1033" s="202">
        <v>783.1</v>
      </c>
      <c r="G1033" s="447">
        <f t="shared" si="41"/>
        <v>459844.151</v>
      </c>
      <c r="H1033" s="203" t="s">
        <v>1095</v>
      </c>
      <c r="I1033" s="203" t="s">
        <v>1751</v>
      </c>
      <c r="J1033" s="191" t="s">
        <v>1784</v>
      </c>
      <c r="K1033" s="203" t="s">
        <v>1790</v>
      </c>
      <c r="L1033" s="236" t="s">
        <v>1284</v>
      </c>
      <c r="M1033" s="203" t="s">
        <v>1638</v>
      </c>
      <c r="N1033" s="203" t="s">
        <v>1760</v>
      </c>
    </row>
    <row r="1034" s="160" customFormat="1" ht="21" customHeight="1" spans="1:14">
      <c r="A1034" s="191"/>
      <c r="B1034" s="203" t="s">
        <v>440</v>
      </c>
      <c r="C1034" s="191" t="s">
        <v>1783</v>
      </c>
      <c r="D1034" s="40" t="s">
        <v>41</v>
      </c>
      <c r="E1034" s="68">
        <v>587.21</v>
      </c>
      <c r="F1034" s="202">
        <v>846.8</v>
      </c>
      <c r="G1034" s="447">
        <f t="shared" si="41"/>
        <v>497249.428</v>
      </c>
      <c r="H1034" s="203" t="s">
        <v>1095</v>
      </c>
      <c r="I1034" s="203" t="s">
        <v>1751</v>
      </c>
      <c r="J1034" s="191" t="s">
        <v>1784</v>
      </c>
      <c r="K1034" s="203" t="s">
        <v>1102</v>
      </c>
      <c r="L1034" s="236" t="s">
        <v>1284</v>
      </c>
      <c r="M1034" s="203" t="s">
        <v>1638</v>
      </c>
      <c r="N1034" s="203" t="s">
        <v>1760</v>
      </c>
    </row>
    <row r="1035" s="160" customFormat="1" ht="21" customHeight="1" spans="1:14">
      <c r="A1035" s="191"/>
      <c r="B1035" s="203" t="s">
        <v>440</v>
      </c>
      <c r="C1035" s="191" t="s">
        <v>1783</v>
      </c>
      <c r="D1035" s="40" t="s">
        <v>41</v>
      </c>
      <c r="E1035" s="68">
        <v>587.21</v>
      </c>
      <c r="F1035" s="202">
        <v>934.6</v>
      </c>
      <c r="G1035" s="447">
        <f t="shared" si="41"/>
        <v>548806.466</v>
      </c>
      <c r="H1035" s="203" t="s">
        <v>1095</v>
      </c>
      <c r="I1035" s="203" t="s">
        <v>1751</v>
      </c>
      <c r="J1035" s="191" t="s">
        <v>1784</v>
      </c>
      <c r="K1035" s="203" t="s">
        <v>1791</v>
      </c>
      <c r="L1035" s="236" t="s">
        <v>1284</v>
      </c>
      <c r="M1035" s="203" t="s">
        <v>1638</v>
      </c>
      <c r="N1035" s="203" t="s">
        <v>1760</v>
      </c>
    </row>
    <row r="1036" s="160" customFormat="1" ht="21" customHeight="1" spans="1:14">
      <c r="A1036" s="191"/>
      <c r="B1036" s="203" t="s">
        <v>440</v>
      </c>
      <c r="C1036" s="191" t="s">
        <v>1783</v>
      </c>
      <c r="D1036" s="40" t="s">
        <v>41</v>
      </c>
      <c r="E1036" s="68">
        <v>587.21</v>
      </c>
      <c r="F1036" s="202">
        <v>131.8</v>
      </c>
      <c r="G1036" s="447">
        <f t="shared" si="41"/>
        <v>77394.278</v>
      </c>
      <c r="H1036" s="203" t="s">
        <v>1095</v>
      </c>
      <c r="I1036" s="203" t="s">
        <v>1751</v>
      </c>
      <c r="J1036" s="191" t="s">
        <v>1784</v>
      </c>
      <c r="K1036" s="203" t="s">
        <v>1792</v>
      </c>
      <c r="L1036" s="236" t="s">
        <v>1279</v>
      </c>
      <c r="M1036" s="203" t="s">
        <v>1638</v>
      </c>
      <c r="N1036" s="203" t="s">
        <v>1760</v>
      </c>
    </row>
    <row r="1037" s="160" customFormat="1" ht="21" customHeight="1" spans="1:14">
      <c r="A1037" s="191"/>
      <c r="B1037" s="203" t="s">
        <v>440</v>
      </c>
      <c r="C1037" s="191" t="s">
        <v>1783</v>
      </c>
      <c r="D1037" s="40" t="s">
        <v>41</v>
      </c>
      <c r="E1037" s="68">
        <v>587.21</v>
      </c>
      <c r="F1037" s="202">
        <v>63</v>
      </c>
      <c r="G1037" s="447">
        <f t="shared" si="41"/>
        <v>36994.23</v>
      </c>
      <c r="H1037" s="203" t="s">
        <v>1095</v>
      </c>
      <c r="I1037" s="203" t="s">
        <v>1751</v>
      </c>
      <c r="J1037" s="191" t="s">
        <v>1784</v>
      </c>
      <c r="K1037" s="203" t="s">
        <v>1793</v>
      </c>
      <c r="L1037" s="236" t="s">
        <v>1279</v>
      </c>
      <c r="M1037" s="203" t="s">
        <v>1638</v>
      </c>
      <c r="N1037" s="203" t="s">
        <v>1760</v>
      </c>
    </row>
    <row r="1038" s="160" customFormat="1" ht="21" customHeight="1" spans="1:14">
      <c r="A1038" s="191"/>
      <c r="B1038" s="203" t="s">
        <v>440</v>
      </c>
      <c r="C1038" s="191" t="s">
        <v>1783</v>
      </c>
      <c r="D1038" s="40" t="s">
        <v>41</v>
      </c>
      <c r="E1038" s="68">
        <v>587.21</v>
      </c>
      <c r="F1038" s="202">
        <v>485.5</v>
      </c>
      <c r="G1038" s="447">
        <f t="shared" si="41"/>
        <v>285090.455</v>
      </c>
      <c r="H1038" s="203" t="s">
        <v>1095</v>
      </c>
      <c r="I1038" s="203" t="s">
        <v>1751</v>
      </c>
      <c r="J1038" s="191" t="s">
        <v>1784</v>
      </c>
      <c r="K1038" s="203" t="s">
        <v>1794</v>
      </c>
      <c r="L1038" s="236" t="s">
        <v>1284</v>
      </c>
      <c r="M1038" s="203" t="s">
        <v>1638</v>
      </c>
      <c r="N1038" s="203" t="s">
        <v>1760</v>
      </c>
    </row>
    <row r="1039" s="160" customFormat="1" ht="21" customHeight="1" spans="1:14">
      <c r="A1039" s="191"/>
      <c r="B1039" s="203" t="s">
        <v>440</v>
      </c>
      <c r="C1039" s="191" t="s">
        <v>1783</v>
      </c>
      <c r="D1039" s="40" t="s">
        <v>41</v>
      </c>
      <c r="E1039" s="68">
        <v>587.21</v>
      </c>
      <c r="F1039" s="202">
        <v>250.4</v>
      </c>
      <c r="G1039" s="447">
        <f t="shared" si="41"/>
        <v>147037.384</v>
      </c>
      <c r="H1039" s="203" t="s">
        <v>1095</v>
      </c>
      <c r="I1039" s="203" t="s">
        <v>1751</v>
      </c>
      <c r="J1039" s="191" t="s">
        <v>1784</v>
      </c>
      <c r="K1039" s="203" t="s">
        <v>1795</v>
      </c>
      <c r="L1039" s="236" t="s">
        <v>1284</v>
      </c>
      <c r="M1039" s="203" t="s">
        <v>1638</v>
      </c>
      <c r="N1039" s="203" t="s">
        <v>1760</v>
      </c>
    </row>
    <row r="1040" s="160" customFormat="1" ht="21" customHeight="1" spans="1:14">
      <c r="A1040" s="191"/>
      <c r="B1040" s="203" t="s">
        <v>440</v>
      </c>
      <c r="C1040" s="191" t="s">
        <v>1783</v>
      </c>
      <c r="D1040" s="40" t="s">
        <v>41</v>
      </c>
      <c r="E1040" s="68">
        <v>587.21</v>
      </c>
      <c r="F1040" s="202">
        <v>56.7</v>
      </c>
      <c r="G1040" s="447">
        <f t="shared" si="41"/>
        <v>33294.807</v>
      </c>
      <c r="H1040" s="203" t="s">
        <v>1095</v>
      </c>
      <c r="I1040" s="203" t="s">
        <v>1751</v>
      </c>
      <c r="J1040" s="191" t="s">
        <v>1784</v>
      </c>
      <c r="K1040" s="203" t="s">
        <v>1581</v>
      </c>
      <c r="L1040" s="236" t="s">
        <v>1284</v>
      </c>
      <c r="M1040" s="203" t="s">
        <v>1638</v>
      </c>
      <c r="N1040" s="203" t="s">
        <v>1760</v>
      </c>
    </row>
    <row r="1041" s="160" customFormat="1" ht="21" customHeight="1" spans="1:14">
      <c r="A1041" s="191"/>
      <c r="B1041" s="203" t="s">
        <v>440</v>
      </c>
      <c r="C1041" s="191" t="s">
        <v>1783</v>
      </c>
      <c r="D1041" s="40" t="s">
        <v>41</v>
      </c>
      <c r="E1041" s="68">
        <v>587.21</v>
      </c>
      <c r="F1041" s="202">
        <v>461.3</v>
      </c>
      <c r="G1041" s="447">
        <f t="shared" si="41"/>
        <v>270879.973</v>
      </c>
      <c r="H1041" s="203" t="s">
        <v>1095</v>
      </c>
      <c r="I1041" s="203" t="s">
        <v>1751</v>
      </c>
      <c r="J1041" s="191" t="s">
        <v>1784</v>
      </c>
      <c r="K1041" s="203" t="s">
        <v>1796</v>
      </c>
      <c r="L1041" s="236" t="s">
        <v>1284</v>
      </c>
      <c r="M1041" s="203" t="s">
        <v>1638</v>
      </c>
      <c r="N1041" s="203" t="s">
        <v>1760</v>
      </c>
    </row>
    <row r="1042" s="160" customFormat="1" ht="21" customHeight="1" spans="1:14">
      <c r="A1042" s="191"/>
      <c r="B1042" s="203" t="s">
        <v>440</v>
      </c>
      <c r="C1042" s="191" t="s">
        <v>1783</v>
      </c>
      <c r="D1042" s="40" t="s">
        <v>41</v>
      </c>
      <c r="E1042" s="68">
        <v>587.21</v>
      </c>
      <c r="F1042" s="202">
        <v>59.35</v>
      </c>
      <c r="G1042" s="447">
        <f t="shared" si="41"/>
        <v>34850.9135</v>
      </c>
      <c r="H1042" s="203" t="s">
        <v>1095</v>
      </c>
      <c r="I1042" s="203" t="s">
        <v>1751</v>
      </c>
      <c r="J1042" s="191" t="s">
        <v>1784</v>
      </c>
      <c r="K1042" s="203" t="s">
        <v>1585</v>
      </c>
      <c r="L1042" s="236" t="s">
        <v>1284</v>
      </c>
      <c r="M1042" s="203" t="s">
        <v>1638</v>
      </c>
      <c r="N1042" s="203" t="s">
        <v>1760</v>
      </c>
    </row>
    <row r="1043" s="160" customFormat="1" ht="21" customHeight="1" spans="1:14">
      <c r="A1043" s="191"/>
      <c r="B1043" s="203" t="s">
        <v>440</v>
      </c>
      <c r="C1043" s="191" t="s">
        <v>1783</v>
      </c>
      <c r="D1043" s="40" t="s">
        <v>41</v>
      </c>
      <c r="E1043" s="68">
        <v>587.21</v>
      </c>
      <c r="F1043" s="202">
        <v>85.65</v>
      </c>
      <c r="G1043" s="447">
        <f t="shared" si="41"/>
        <v>50294.5365</v>
      </c>
      <c r="H1043" s="203" t="s">
        <v>1095</v>
      </c>
      <c r="I1043" s="203" t="s">
        <v>1751</v>
      </c>
      <c r="J1043" s="191" t="s">
        <v>1784</v>
      </c>
      <c r="K1043" s="203" t="s">
        <v>1797</v>
      </c>
      <c r="L1043" s="236" t="s">
        <v>1284</v>
      </c>
      <c r="M1043" s="203" t="s">
        <v>1638</v>
      </c>
      <c r="N1043" s="203" t="s">
        <v>1760</v>
      </c>
    </row>
    <row r="1044" s="160" customFormat="1" ht="21" customHeight="1" spans="1:14">
      <c r="A1044" s="191"/>
      <c r="B1044" s="203" t="s">
        <v>440</v>
      </c>
      <c r="C1044" s="191" t="s">
        <v>1783</v>
      </c>
      <c r="D1044" s="40" t="s">
        <v>41</v>
      </c>
      <c r="E1044" s="68">
        <v>587.21</v>
      </c>
      <c r="F1044" s="202">
        <v>85.65</v>
      </c>
      <c r="G1044" s="447">
        <f t="shared" si="41"/>
        <v>50294.5365</v>
      </c>
      <c r="H1044" s="203" t="s">
        <v>1095</v>
      </c>
      <c r="I1044" s="203" t="s">
        <v>1751</v>
      </c>
      <c r="J1044" s="191" t="s">
        <v>1784</v>
      </c>
      <c r="K1044" s="203" t="s">
        <v>1587</v>
      </c>
      <c r="L1044" s="236" t="s">
        <v>1284</v>
      </c>
      <c r="M1044" s="203" t="s">
        <v>1638</v>
      </c>
      <c r="N1044" s="203" t="s">
        <v>1760</v>
      </c>
    </row>
    <row r="1045" s="160" customFormat="1" ht="21" customHeight="1" spans="1:14">
      <c r="A1045" s="191"/>
      <c r="B1045" s="203" t="s">
        <v>440</v>
      </c>
      <c r="C1045" s="191" t="s">
        <v>1783</v>
      </c>
      <c r="D1045" s="40" t="s">
        <v>41</v>
      </c>
      <c r="E1045" s="68">
        <v>587.21</v>
      </c>
      <c r="F1045" s="202">
        <v>158.2</v>
      </c>
      <c r="G1045" s="447">
        <f t="shared" si="41"/>
        <v>92896.622</v>
      </c>
      <c r="H1045" s="203" t="s">
        <v>1095</v>
      </c>
      <c r="I1045" s="203" t="s">
        <v>1751</v>
      </c>
      <c r="J1045" s="191" t="s">
        <v>1784</v>
      </c>
      <c r="K1045" s="203" t="s">
        <v>1589</v>
      </c>
      <c r="L1045" s="236" t="s">
        <v>1284</v>
      </c>
      <c r="M1045" s="203" t="s">
        <v>1638</v>
      </c>
      <c r="N1045" s="203" t="s">
        <v>1760</v>
      </c>
    </row>
    <row r="1046" s="160" customFormat="1" ht="21" customHeight="1" spans="1:14">
      <c r="A1046" s="191"/>
      <c r="B1046" s="203" t="s">
        <v>440</v>
      </c>
      <c r="C1046" s="191" t="s">
        <v>1783</v>
      </c>
      <c r="D1046" s="40" t="s">
        <v>41</v>
      </c>
      <c r="E1046" s="68">
        <v>587.21</v>
      </c>
      <c r="F1046" s="202">
        <v>224.1</v>
      </c>
      <c r="G1046" s="447">
        <f t="shared" si="41"/>
        <v>131593.761</v>
      </c>
      <c r="H1046" s="203" t="s">
        <v>1095</v>
      </c>
      <c r="I1046" s="203" t="s">
        <v>1751</v>
      </c>
      <c r="J1046" s="191" t="s">
        <v>1784</v>
      </c>
      <c r="K1046" s="203" t="s">
        <v>1798</v>
      </c>
      <c r="L1046" s="236" t="s">
        <v>1284</v>
      </c>
      <c r="M1046" s="203" t="s">
        <v>1638</v>
      </c>
      <c r="N1046" s="203" t="s">
        <v>1760</v>
      </c>
    </row>
    <row r="1047" s="160" customFormat="1" ht="21" customHeight="1" spans="1:14">
      <c r="A1047" s="191"/>
      <c r="B1047" s="203" t="s">
        <v>440</v>
      </c>
      <c r="C1047" s="191" t="s">
        <v>1783</v>
      </c>
      <c r="D1047" s="40" t="s">
        <v>41</v>
      </c>
      <c r="E1047" s="68">
        <v>587.21</v>
      </c>
      <c r="F1047" s="202">
        <v>135.5</v>
      </c>
      <c r="G1047" s="447">
        <f t="shared" si="41"/>
        <v>79566.955</v>
      </c>
      <c r="H1047" s="203" t="s">
        <v>1095</v>
      </c>
      <c r="I1047" s="203" t="s">
        <v>1751</v>
      </c>
      <c r="J1047" s="191" t="s">
        <v>1784</v>
      </c>
      <c r="K1047" s="203" t="s">
        <v>1799</v>
      </c>
      <c r="L1047" s="236" t="s">
        <v>1284</v>
      </c>
      <c r="M1047" s="203" t="s">
        <v>1638</v>
      </c>
      <c r="N1047" s="203" t="s">
        <v>1760</v>
      </c>
    </row>
    <row r="1048" s="160" customFormat="1" ht="21" customHeight="1" spans="1:14">
      <c r="A1048" s="191"/>
      <c r="B1048" s="203" t="s">
        <v>440</v>
      </c>
      <c r="C1048" s="191" t="s">
        <v>1783</v>
      </c>
      <c r="D1048" s="40" t="s">
        <v>41</v>
      </c>
      <c r="E1048" s="68">
        <v>587.21</v>
      </c>
      <c r="F1048" s="202">
        <v>329.5</v>
      </c>
      <c r="G1048" s="447">
        <f t="shared" si="41"/>
        <v>193485.695</v>
      </c>
      <c r="H1048" s="203" t="s">
        <v>1095</v>
      </c>
      <c r="I1048" s="203" t="s">
        <v>1751</v>
      </c>
      <c r="J1048" s="191" t="s">
        <v>1784</v>
      </c>
      <c r="K1048" s="38" t="s">
        <v>1800</v>
      </c>
      <c r="L1048" s="236" t="s">
        <v>1284</v>
      </c>
      <c r="M1048" s="203" t="s">
        <v>1638</v>
      </c>
      <c r="N1048" s="203" t="s">
        <v>1760</v>
      </c>
    </row>
    <row r="1049" s="160" customFormat="1" ht="21" customHeight="1" spans="1:14">
      <c r="A1049" s="191"/>
      <c r="B1049" s="203" t="s">
        <v>440</v>
      </c>
      <c r="C1049" s="191" t="s">
        <v>1783</v>
      </c>
      <c r="D1049" s="40" t="s">
        <v>41</v>
      </c>
      <c r="E1049" s="68">
        <v>587.21</v>
      </c>
      <c r="F1049" s="202">
        <v>92.3</v>
      </c>
      <c r="G1049" s="447">
        <f t="shared" si="41"/>
        <v>54199.483</v>
      </c>
      <c r="H1049" s="203" t="s">
        <v>1095</v>
      </c>
      <c r="I1049" s="203" t="s">
        <v>1751</v>
      </c>
      <c r="J1049" s="191" t="s">
        <v>1784</v>
      </c>
      <c r="K1049" s="38" t="s">
        <v>1801</v>
      </c>
      <c r="L1049" s="236" t="s">
        <v>1284</v>
      </c>
      <c r="M1049" s="203" t="s">
        <v>1638</v>
      </c>
      <c r="N1049" s="203" t="s">
        <v>1760</v>
      </c>
    </row>
    <row r="1050" s="160" customFormat="1" ht="21" customHeight="1" spans="1:14">
      <c r="A1050" s="191"/>
      <c r="B1050" s="203" t="s">
        <v>440</v>
      </c>
      <c r="C1050" s="191" t="s">
        <v>1783</v>
      </c>
      <c r="D1050" s="40" t="s">
        <v>41</v>
      </c>
      <c r="E1050" s="68">
        <v>587.21</v>
      </c>
      <c r="F1050" s="202">
        <v>79.1</v>
      </c>
      <c r="G1050" s="447">
        <f t="shared" si="41"/>
        <v>46448.311</v>
      </c>
      <c r="H1050" s="203" t="s">
        <v>1095</v>
      </c>
      <c r="I1050" s="203" t="s">
        <v>1751</v>
      </c>
      <c r="J1050" s="191" t="s">
        <v>1784</v>
      </c>
      <c r="K1050" s="38" t="s">
        <v>1802</v>
      </c>
      <c r="L1050" s="236" t="s">
        <v>1284</v>
      </c>
      <c r="M1050" s="203" t="s">
        <v>1638</v>
      </c>
      <c r="N1050" s="203" t="s">
        <v>1760</v>
      </c>
    </row>
    <row r="1051" s="160" customFormat="1" ht="21" customHeight="1" spans="1:14">
      <c r="A1051" s="191"/>
      <c r="B1051" s="203" t="s">
        <v>440</v>
      </c>
      <c r="C1051" s="191" t="s">
        <v>1783</v>
      </c>
      <c r="D1051" s="40" t="s">
        <v>41</v>
      </c>
      <c r="E1051" s="68">
        <v>587.21</v>
      </c>
      <c r="F1051" s="202">
        <v>177.95</v>
      </c>
      <c r="G1051" s="447">
        <f t="shared" si="41"/>
        <v>104494.0195</v>
      </c>
      <c r="H1051" s="203" t="s">
        <v>1095</v>
      </c>
      <c r="I1051" s="203" t="s">
        <v>1751</v>
      </c>
      <c r="J1051" s="191" t="s">
        <v>1784</v>
      </c>
      <c r="K1051" s="38" t="s">
        <v>1803</v>
      </c>
      <c r="L1051" s="236" t="s">
        <v>1284</v>
      </c>
      <c r="M1051" s="203" t="s">
        <v>1638</v>
      </c>
      <c r="N1051" s="203" t="s">
        <v>1760</v>
      </c>
    </row>
    <row r="1052" s="160" customFormat="1" ht="21" customHeight="1" spans="1:14">
      <c r="A1052" s="191"/>
      <c r="B1052" s="203" t="s">
        <v>440</v>
      </c>
      <c r="C1052" s="191" t="s">
        <v>1783</v>
      </c>
      <c r="D1052" s="40" t="s">
        <v>41</v>
      </c>
      <c r="E1052" s="68">
        <v>587.21</v>
      </c>
      <c r="F1052" s="202">
        <v>210.9</v>
      </c>
      <c r="G1052" s="447">
        <f t="shared" si="41"/>
        <v>123842.589</v>
      </c>
      <c r="H1052" s="203" t="s">
        <v>1095</v>
      </c>
      <c r="I1052" s="203" t="s">
        <v>1751</v>
      </c>
      <c r="J1052" s="191" t="s">
        <v>1784</v>
      </c>
      <c r="K1052" s="38" t="s">
        <v>1804</v>
      </c>
      <c r="L1052" s="236" t="s">
        <v>1284</v>
      </c>
      <c r="M1052" s="203" t="s">
        <v>1638</v>
      </c>
      <c r="N1052" s="203" t="s">
        <v>1760</v>
      </c>
    </row>
    <row r="1053" s="160" customFormat="1" ht="21" customHeight="1" spans="1:14">
      <c r="A1053" s="191"/>
      <c r="B1053" s="203" t="s">
        <v>440</v>
      </c>
      <c r="C1053" s="191" t="s">
        <v>1783</v>
      </c>
      <c r="D1053" s="40" t="s">
        <v>41</v>
      </c>
      <c r="E1053" s="68">
        <v>587.21</v>
      </c>
      <c r="F1053" s="202">
        <v>193.4</v>
      </c>
      <c r="G1053" s="447">
        <f t="shared" si="41"/>
        <v>113566.414</v>
      </c>
      <c r="H1053" s="203" t="s">
        <v>1095</v>
      </c>
      <c r="I1053" s="203" t="s">
        <v>1751</v>
      </c>
      <c r="J1053" s="191" t="s">
        <v>1784</v>
      </c>
      <c r="K1053" s="38" t="s">
        <v>1805</v>
      </c>
      <c r="L1053" s="236" t="s">
        <v>1284</v>
      </c>
      <c r="M1053" s="203" t="s">
        <v>1638</v>
      </c>
      <c r="N1053" s="203" t="s">
        <v>1760</v>
      </c>
    </row>
    <row r="1054" s="160" customFormat="1" ht="21" customHeight="1" spans="1:14">
      <c r="A1054" s="191"/>
      <c r="B1054" s="203" t="s">
        <v>440</v>
      </c>
      <c r="C1054" s="191" t="s">
        <v>1783</v>
      </c>
      <c r="D1054" s="40" t="s">
        <v>41</v>
      </c>
      <c r="E1054" s="68">
        <v>587.21</v>
      </c>
      <c r="F1054" s="202">
        <v>211</v>
      </c>
      <c r="G1054" s="447">
        <f t="shared" si="41"/>
        <v>123901.31</v>
      </c>
      <c r="H1054" s="203" t="s">
        <v>1095</v>
      </c>
      <c r="I1054" s="203" t="s">
        <v>1751</v>
      </c>
      <c r="J1054" s="191" t="s">
        <v>1784</v>
      </c>
      <c r="K1054" s="38" t="s">
        <v>1806</v>
      </c>
      <c r="L1054" s="236" t="s">
        <v>1284</v>
      </c>
      <c r="M1054" s="203" t="s">
        <v>1638</v>
      </c>
      <c r="N1054" s="203" t="s">
        <v>1760</v>
      </c>
    </row>
    <row r="1055" s="160" customFormat="1" ht="21" customHeight="1" spans="1:14">
      <c r="A1055" s="191"/>
      <c r="B1055" s="203" t="s">
        <v>440</v>
      </c>
      <c r="C1055" s="191" t="s">
        <v>1783</v>
      </c>
      <c r="D1055" s="40" t="s">
        <v>41</v>
      </c>
      <c r="E1055" s="68">
        <v>587.21</v>
      </c>
      <c r="F1055" s="202">
        <v>280.13</v>
      </c>
      <c r="G1055" s="447">
        <f t="shared" si="41"/>
        <v>164495.1373</v>
      </c>
      <c r="H1055" s="203" t="s">
        <v>1095</v>
      </c>
      <c r="I1055" s="203" t="s">
        <v>1751</v>
      </c>
      <c r="J1055" s="191" t="s">
        <v>1784</v>
      </c>
      <c r="K1055" s="38" t="s">
        <v>1807</v>
      </c>
      <c r="L1055" s="236" t="s">
        <v>1284</v>
      </c>
      <c r="M1055" s="203" t="s">
        <v>1638</v>
      </c>
      <c r="N1055" s="203" t="s">
        <v>1760</v>
      </c>
    </row>
    <row r="1056" s="160" customFormat="1" ht="21" customHeight="1" spans="1:14">
      <c r="A1056" s="191"/>
      <c r="B1056" s="203" t="s">
        <v>440</v>
      </c>
      <c r="C1056" s="191" t="s">
        <v>1783</v>
      </c>
      <c r="D1056" s="40" t="s">
        <v>41</v>
      </c>
      <c r="E1056" s="68">
        <v>587.21</v>
      </c>
      <c r="F1056" s="202">
        <v>151.55</v>
      </c>
      <c r="G1056" s="447">
        <f t="shared" si="41"/>
        <v>88991.6755</v>
      </c>
      <c r="H1056" s="203" t="s">
        <v>1095</v>
      </c>
      <c r="I1056" s="203" t="s">
        <v>1751</v>
      </c>
      <c r="J1056" s="191" t="s">
        <v>1784</v>
      </c>
      <c r="K1056" s="38" t="s">
        <v>1808</v>
      </c>
      <c r="L1056" s="236" t="s">
        <v>1284</v>
      </c>
      <c r="M1056" s="203" t="s">
        <v>1638</v>
      </c>
      <c r="N1056" s="203" t="s">
        <v>1760</v>
      </c>
    </row>
    <row r="1057" s="160" customFormat="1" ht="21" customHeight="1" spans="1:14">
      <c r="A1057" s="191"/>
      <c r="B1057" s="203" t="s">
        <v>440</v>
      </c>
      <c r="C1057" s="191" t="s">
        <v>1783</v>
      </c>
      <c r="D1057" s="40" t="s">
        <v>41</v>
      </c>
      <c r="E1057" s="68">
        <v>587.21</v>
      </c>
      <c r="F1057" s="202">
        <v>171.3</v>
      </c>
      <c r="G1057" s="447">
        <f t="shared" si="41"/>
        <v>100589.073</v>
      </c>
      <c r="H1057" s="203" t="s">
        <v>1095</v>
      </c>
      <c r="I1057" s="203" t="s">
        <v>1751</v>
      </c>
      <c r="J1057" s="191" t="s">
        <v>1784</v>
      </c>
      <c r="K1057" s="38" t="s">
        <v>1809</v>
      </c>
      <c r="L1057" s="236" t="s">
        <v>1284</v>
      </c>
      <c r="M1057" s="203" t="s">
        <v>1638</v>
      </c>
      <c r="N1057" s="203" t="s">
        <v>1760</v>
      </c>
    </row>
    <row r="1058" s="160" customFormat="1" ht="21" customHeight="1" spans="1:14">
      <c r="A1058" s="191"/>
      <c r="B1058" s="203" t="s">
        <v>440</v>
      </c>
      <c r="C1058" s="191" t="s">
        <v>1783</v>
      </c>
      <c r="D1058" s="40" t="s">
        <v>41</v>
      </c>
      <c r="E1058" s="68">
        <v>587.21</v>
      </c>
      <c r="F1058" s="202">
        <v>122.9</v>
      </c>
      <c r="G1058" s="447">
        <f t="shared" si="41"/>
        <v>72168.109</v>
      </c>
      <c r="H1058" s="203" t="s">
        <v>1095</v>
      </c>
      <c r="I1058" s="203" t="s">
        <v>1751</v>
      </c>
      <c r="J1058" s="191" t="s">
        <v>1784</v>
      </c>
      <c r="K1058" s="38" t="s">
        <v>1608</v>
      </c>
      <c r="L1058" s="236" t="s">
        <v>1284</v>
      </c>
      <c r="M1058" s="203" t="s">
        <v>1638</v>
      </c>
      <c r="N1058" s="203" t="s">
        <v>1760</v>
      </c>
    </row>
    <row r="1059" s="160" customFormat="1" ht="21" customHeight="1" spans="1:14">
      <c r="A1059" s="191"/>
      <c r="B1059" s="203" t="s">
        <v>440</v>
      </c>
      <c r="C1059" s="191" t="s">
        <v>1783</v>
      </c>
      <c r="D1059" s="40" t="s">
        <v>41</v>
      </c>
      <c r="E1059" s="68">
        <v>587.21</v>
      </c>
      <c r="F1059" s="202">
        <v>313.08</v>
      </c>
      <c r="G1059" s="447">
        <f t="shared" si="41"/>
        <v>183843.7068</v>
      </c>
      <c r="H1059" s="203" t="s">
        <v>1095</v>
      </c>
      <c r="I1059" s="203" t="s">
        <v>1751</v>
      </c>
      <c r="J1059" s="191" t="s">
        <v>1784</v>
      </c>
      <c r="K1059" s="38" t="s">
        <v>1810</v>
      </c>
      <c r="L1059" s="236" t="s">
        <v>1284</v>
      </c>
      <c r="M1059" s="203" t="s">
        <v>1638</v>
      </c>
      <c r="N1059" s="203" t="s">
        <v>1760</v>
      </c>
    </row>
    <row r="1060" s="160" customFormat="1" ht="21" customHeight="1" spans="1:14">
      <c r="A1060" s="191"/>
      <c r="B1060" s="203" t="s">
        <v>440</v>
      </c>
      <c r="C1060" s="191" t="s">
        <v>1783</v>
      </c>
      <c r="D1060" s="40" t="s">
        <v>41</v>
      </c>
      <c r="E1060" s="68">
        <v>587.21</v>
      </c>
      <c r="F1060" s="202">
        <v>88.98</v>
      </c>
      <c r="G1060" s="447">
        <f t="shared" si="41"/>
        <v>52249.9458</v>
      </c>
      <c r="H1060" s="203" t="s">
        <v>1095</v>
      </c>
      <c r="I1060" s="203" t="s">
        <v>1751</v>
      </c>
      <c r="J1060" s="191" t="s">
        <v>1784</v>
      </c>
      <c r="K1060" s="38" t="s">
        <v>1811</v>
      </c>
      <c r="L1060" s="236" t="s">
        <v>1284</v>
      </c>
      <c r="M1060" s="203" t="s">
        <v>1638</v>
      </c>
      <c r="N1060" s="203" t="s">
        <v>1760</v>
      </c>
    </row>
    <row r="1061" s="160" customFormat="1" ht="21" customHeight="1" spans="1:14">
      <c r="A1061" s="191"/>
      <c r="B1061" s="203" t="s">
        <v>440</v>
      </c>
      <c r="C1061" s="191" t="s">
        <v>1783</v>
      </c>
      <c r="D1061" s="40" t="s">
        <v>41</v>
      </c>
      <c r="E1061" s="68">
        <v>587.21</v>
      </c>
      <c r="F1061" s="202">
        <v>85.65</v>
      </c>
      <c r="G1061" s="447">
        <f t="shared" si="41"/>
        <v>50294.5365</v>
      </c>
      <c r="H1061" s="203" t="s">
        <v>1095</v>
      </c>
      <c r="I1061" s="203" t="s">
        <v>1751</v>
      </c>
      <c r="J1061" s="191" t="s">
        <v>1784</v>
      </c>
      <c r="K1061" s="38" t="s">
        <v>1812</v>
      </c>
      <c r="L1061" s="236" t="s">
        <v>1284</v>
      </c>
      <c r="M1061" s="203" t="s">
        <v>1638</v>
      </c>
      <c r="N1061" s="203" t="s">
        <v>1760</v>
      </c>
    </row>
    <row r="1062" s="160" customFormat="1" ht="21" customHeight="1" spans="1:14">
      <c r="A1062" s="191"/>
      <c r="B1062" s="203" t="s">
        <v>440</v>
      </c>
      <c r="C1062" s="191" t="s">
        <v>1783</v>
      </c>
      <c r="D1062" s="40" t="s">
        <v>41</v>
      </c>
      <c r="E1062" s="68">
        <v>587.21</v>
      </c>
      <c r="F1062" s="202">
        <v>47.3</v>
      </c>
      <c r="G1062" s="447">
        <f t="shared" si="41"/>
        <v>27775.033</v>
      </c>
      <c r="H1062" s="203" t="s">
        <v>1095</v>
      </c>
      <c r="I1062" s="203" t="s">
        <v>1751</v>
      </c>
      <c r="J1062" s="191" t="s">
        <v>1784</v>
      </c>
      <c r="K1062" s="38" t="s">
        <v>1813</v>
      </c>
      <c r="L1062" s="236" t="s">
        <v>1284</v>
      </c>
      <c r="M1062" s="203" t="s">
        <v>1638</v>
      </c>
      <c r="N1062" s="203" t="s">
        <v>1760</v>
      </c>
    </row>
    <row r="1063" s="160" customFormat="1" ht="21" customHeight="1" spans="1:14">
      <c r="A1063" s="191"/>
      <c r="B1063" s="203" t="s">
        <v>440</v>
      </c>
      <c r="C1063" s="191" t="s">
        <v>1783</v>
      </c>
      <c r="D1063" s="40" t="s">
        <v>41</v>
      </c>
      <c r="E1063" s="68">
        <v>587.21</v>
      </c>
      <c r="F1063" s="202">
        <v>214.5</v>
      </c>
      <c r="G1063" s="447">
        <f t="shared" si="41"/>
        <v>125956.545</v>
      </c>
      <c r="H1063" s="203" t="s">
        <v>1095</v>
      </c>
      <c r="I1063" s="203" t="s">
        <v>1751</v>
      </c>
      <c r="J1063" s="191" t="s">
        <v>1784</v>
      </c>
      <c r="K1063" s="38" t="s">
        <v>1613</v>
      </c>
      <c r="L1063" s="236" t="s">
        <v>1284</v>
      </c>
      <c r="M1063" s="203" t="s">
        <v>1638</v>
      </c>
      <c r="N1063" s="203" t="s">
        <v>1760</v>
      </c>
    </row>
    <row r="1064" s="160" customFormat="1" ht="21" customHeight="1" spans="1:14">
      <c r="A1064" s="191"/>
      <c r="B1064" s="203" t="s">
        <v>440</v>
      </c>
      <c r="C1064" s="191" t="s">
        <v>1783</v>
      </c>
      <c r="D1064" s="40" t="s">
        <v>41</v>
      </c>
      <c r="E1064" s="68">
        <v>587.21</v>
      </c>
      <c r="F1064" s="202">
        <v>47.3</v>
      </c>
      <c r="G1064" s="447">
        <f t="shared" si="41"/>
        <v>27775.033</v>
      </c>
      <c r="H1064" s="203" t="s">
        <v>1095</v>
      </c>
      <c r="I1064" s="203" t="s">
        <v>1751</v>
      </c>
      <c r="J1064" s="191" t="s">
        <v>1784</v>
      </c>
      <c r="K1064" s="38" t="s">
        <v>1615</v>
      </c>
      <c r="L1064" s="236" t="s">
        <v>1279</v>
      </c>
      <c r="M1064" s="203" t="s">
        <v>1638</v>
      </c>
      <c r="N1064" s="203" t="s">
        <v>1760</v>
      </c>
    </row>
    <row r="1065" s="160" customFormat="1" ht="21" customHeight="1" spans="1:14">
      <c r="A1065" s="191"/>
      <c r="B1065" s="203" t="s">
        <v>440</v>
      </c>
      <c r="C1065" s="191" t="s">
        <v>1783</v>
      </c>
      <c r="D1065" s="40" t="s">
        <v>41</v>
      </c>
      <c r="E1065" s="68">
        <v>587.21</v>
      </c>
      <c r="F1065" s="202">
        <v>151.55</v>
      </c>
      <c r="G1065" s="447">
        <f t="shared" si="41"/>
        <v>88991.6755</v>
      </c>
      <c r="H1065" s="203" t="s">
        <v>1095</v>
      </c>
      <c r="I1065" s="203" t="s">
        <v>1751</v>
      </c>
      <c r="J1065" s="191" t="s">
        <v>1784</v>
      </c>
      <c r="K1065" s="38" t="s">
        <v>1814</v>
      </c>
      <c r="L1065" s="236" t="s">
        <v>1284</v>
      </c>
      <c r="M1065" s="203" t="s">
        <v>1638</v>
      </c>
      <c r="N1065" s="203" t="s">
        <v>1760</v>
      </c>
    </row>
    <row r="1066" s="160" customFormat="1" ht="21" customHeight="1" spans="1:14">
      <c r="A1066" s="191"/>
      <c r="B1066" s="203" t="s">
        <v>440</v>
      </c>
      <c r="C1066" s="191" t="s">
        <v>1783</v>
      </c>
      <c r="D1066" s="40" t="s">
        <v>41</v>
      </c>
      <c r="E1066" s="68">
        <v>587.21</v>
      </c>
      <c r="F1066" s="202">
        <v>362.45</v>
      </c>
      <c r="G1066" s="447">
        <f t="shared" si="41"/>
        <v>212834.2645</v>
      </c>
      <c r="H1066" s="203" t="s">
        <v>1095</v>
      </c>
      <c r="I1066" s="203" t="s">
        <v>1751</v>
      </c>
      <c r="J1066" s="191" t="s">
        <v>1784</v>
      </c>
      <c r="K1066" s="38" t="s">
        <v>1815</v>
      </c>
      <c r="L1066" s="236" t="s">
        <v>1284</v>
      </c>
      <c r="M1066" s="203" t="s">
        <v>1638</v>
      </c>
      <c r="N1066" s="203" t="s">
        <v>1760</v>
      </c>
    </row>
    <row r="1067" s="160" customFormat="1" ht="21" customHeight="1" spans="1:14">
      <c r="A1067" s="191"/>
      <c r="B1067" s="203" t="s">
        <v>440</v>
      </c>
      <c r="C1067" s="191" t="s">
        <v>1783</v>
      </c>
      <c r="D1067" s="40" t="s">
        <v>41</v>
      </c>
      <c r="E1067" s="68">
        <v>587.21</v>
      </c>
      <c r="F1067" s="202">
        <v>44.1</v>
      </c>
      <c r="G1067" s="447">
        <f t="shared" si="41"/>
        <v>25895.961</v>
      </c>
      <c r="H1067" s="203" t="s">
        <v>1095</v>
      </c>
      <c r="I1067" s="203" t="s">
        <v>1751</v>
      </c>
      <c r="J1067" s="191" t="s">
        <v>1784</v>
      </c>
      <c r="K1067" s="38" t="s">
        <v>1620</v>
      </c>
      <c r="L1067" s="236" t="s">
        <v>1279</v>
      </c>
      <c r="M1067" s="203" t="s">
        <v>1638</v>
      </c>
      <c r="N1067" s="203" t="s">
        <v>1760</v>
      </c>
    </row>
    <row r="1068" s="160" customFormat="1" ht="21" customHeight="1" spans="1:14">
      <c r="A1068" s="191"/>
      <c r="B1068" s="203" t="s">
        <v>440</v>
      </c>
      <c r="C1068" s="191" t="s">
        <v>1783</v>
      </c>
      <c r="D1068" s="40" t="s">
        <v>41</v>
      </c>
      <c r="E1068" s="68">
        <v>587.21</v>
      </c>
      <c r="F1068" s="202">
        <v>1004.8</v>
      </c>
      <c r="G1068" s="447">
        <f t="shared" si="41"/>
        <v>590028.608</v>
      </c>
      <c r="H1068" s="203" t="s">
        <v>1095</v>
      </c>
      <c r="I1068" s="203" t="s">
        <v>1751</v>
      </c>
      <c r="J1068" s="191" t="s">
        <v>1784</v>
      </c>
      <c r="K1068" s="38" t="s">
        <v>1816</v>
      </c>
      <c r="L1068" s="236" t="s">
        <v>1284</v>
      </c>
      <c r="M1068" s="203" t="s">
        <v>1638</v>
      </c>
      <c r="N1068" s="203" t="s">
        <v>1760</v>
      </c>
    </row>
    <row r="1069" s="160" customFormat="1" ht="21" customHeight="1" spans="1:14">
      <c r="A1069" s="191"/>
      <c r="B1069" s="203" t="s">
        <v>440</v>
      </c>
      <c r="C1069" s="191" t="s">
        <v>1783</v>
      </c>
      <c r="D1069" s="40" t="s">
        <v>41</v>
      </c>
      <c r="E1069" s="68">
        <v>587.21</v>
      </c>
      <c r="F1069" s="202">
        <v>79.1</v>
      </c>
      <c r="G1069" s="447">
        <f t="shared" si="41"/>
        <v>46448.311</v>
      </c>
      <c r="H1069" s="203" t="s">
        <v>1095</v>
      </c>
      <c r="I1069" s="203" t="s">
        <v>1751</v>
      </c>
      <c r="J1069" s="191" t="s">
        <v>1784</v>
      </c>
      <c r="K1069" s="38" t="s">
        <v>1817</v>
      </c>
      <c r="L1069" s="236" t="s">
        <v>1284</v>
      </c>
      <c r="M1069" s="203" t="s">
        <v>1638</v>
      </c>
      <c r="N1069" s="203" t="s">
        <v>1760</v>
      </c>
    </row>
    <row r="1070" s="160" customFormat="1" ht="21" customHeight="1" spans="1:14">
      <c r="A1070" s="191"/>
      <c r="B1070" s="219" t="s">
        <v>1112</v>
      </c>
      <c r="C1070" s="220"/>
      <c r="D1070" s="196"/>
      <c r="E1070" s="197"/>
      <c r="F1070" s="190">
        <f>SUM(F1028:F1069)</f>
        <v>11040.99</v>
      </c>
      <c r="G1070" s="448">
        <f>SUM(G1028:G1069)</f>
        <v>6483379.7379</v>
      </c>
      <c r="H1070" s="203"/>
      <c r="I1070" s="203"/>
      <c r="J1070" s="203"/>
      <c r="K1070" s="203"/>
      <c r="L1070" s="236"/>
      <c r="M1070" s="203"/>
      <c r="N1070" s="203"/>
    </row>
    <row r="1071" s="160" customFormat="1" ht="21" customHeight="1" spans="1:14">
      <c r="A1071" s="191"/>
      <c r="B1071" s="437" t="s">
        <v>1818</v>
      </c>
      <c r="C1071" s="438" t="s">
        <v>1635</v>
      </c>
      <c r="D1071" s="40"/>
      <c r="E1071" s="67"/>
      <c r="F1071" s="202"/>
      <c r="G1071" s="194"/>
      <c r="H1071" s="203"/>
      <c r="I1071" s="203"/>
      <c r="J1071" s="203"/>
      <c r="K1071" s="203"/>
      <c r="L1071" s="236"/>
      <c r="M1071" s="203"/>
      <c r="N1071" s="203"/>
    </row>
    <row r="1072" s="160" customFormat="1" ht="21" customHeight="1" spans="1:14">
      <c r="A1072" s="191"/>
      <c r="B1072" s="435" t="s">
        <v>1819</v>
      </c>
      <c r="C1072" s="68" t="s">
        <v>1820</v>
      </c>
      <c r="D1072" s="40" t="s">
        <v>224</v>
      </c>
      <c r="E1072" s="67">
        <v>494.2167</v>
      </c>
      <c r="F1072" s="202">
        <v>1236</v>
      </c>
      <c r="G1072" s="447">
        <f>E1072*F1072</f>
        <v>610851.8412</v>
      </c>
      <c r="H1072" s="203" t="s">
        <v>1095</v>
      </c>
      <c r="I1072" s="203" t="s">
        <v>1635</v>
      </c>
      <c r="J1072" s="191" t="s">
        <v>1821</v>
      </c>
      <c r="K1072" s="203" t="s">
        <v>1822</v>
      </c>
      <c r="L1072" s="236" t="s">
        <v>1097</v>
      </c>
      <c r="M1072" s="203" t="s">
        <v>1638</v>
      </c>
      <c r="N1072" s="203" t="s">
        <v>1823</v>
      </c>
    </row>
    <row r="1073" s="160" customFormat="1" ht="21" customHeight="1" spans="1:14">
      <c r="A1073" s="191"/>
      <c r="B1073" s="435" t="s">
        <v>1819</v>
      </c>
      <c r="C1073" s="68" t="s">
        <v>1820</v>
      </c>
      <c r="D1073" s="40" t="s">
        <v>224</v>
      </c>
      <c r="E1073" s="67">
        <v>494.2167</v>
      </c>
      <c r="F1073" s="202">
        <v>351</v>
      </c>
      <c r="G1073" s="447">
        <f t="shared" ref="G1073:G1079" si="42">E1073*F1073</f>
        <v>173470.0617</v>
      </c>
      <c r="H1073" s="203" t="s">
        <v>1095</v>
      </c>
      <c r="I1073" s="203" t="s">
        <v>1824</v>
      </c>
      <c r="J1073" s="191" t="s">
        <v>1821</v>
      </c>
      <c r="K1073" s="203" t="s">
        <v>1825</v>
      </c>
      <c r="L1073" s="236" t="s">
        <v>1101</v>
      </c>
      <c r="M1073" s="203" t="s">
        <v>1638</v>
      </c>
      <c r="N1073" s="203" t="s">
        <v>1823</v>
      </c>
    </row>
    <row r="1074" s="160" customFormat="1" ht="21" customHeight="1" spans="1:14">
      <c r="A1074" s="191"/>
      <c r="B1074" s="435" t="s">
        <v>1819</v>
      </c>
      <c r="C1074" s="68" t="s">
        <v>1820</v>
      </c>
      <c r="D1074" s="40" t="s">
        <v>224</v>
      </c>
      <c r="E1074" s="67">
        <v>494.2167</v>
      </c>
      <c r="F1074" s="202">
        <v>309</v>
      </c>
      <c r="G1074" s="447">
        <f t="shared" si="42"/>
        <v>152712.9603</v>
      </c>
      <c r="H1074" s="203" t="s">
        <v>1095</v>
      </c>
      <c r="I1074" s="203" t="s">
        <v>1635</v>
      </c>
      <c r="J1074" s="191" t="s">
        <v>1821</v>
      </c>
      <c r="K1074" s="203" t="s">
        <v>1389</v>
      </c>
      <c r="L1074" s="236" t="s">
        <v>1101</v>
      </c>
      <c r="M1074" s="203" t="s">
        <v>1638</v>
      </c>
      <c r="N1074" s="203" t="s">
        <v>1823</v>
      </c>
    </row>
    <row r="1075" s="160" customFormat="1" ht="21" customHeight="1" spans="1:14">
      <c r="A1075" s="191"/>
      <c r="B1075" s="435" t="s">
        <v>1819</v>
      </c>
      <c r="C1075" s="68" t="s">
        <v>1820</v>
      </c>
      <c r="D1075" s="40" t="s">
        <v>224</v>
      </c>
      <c r="E1075" s="67">
        <v>494.2167</v>
      </c>
      <c r="F1075" s="202">
        <v>615</v>
      </c>
      <c r="G1075" s="447">
        <f t="shared" si="42"/>
        <v>303943.2705</v>
      </c>
      <c r="H1075" s="203" t="s">
        <v>1095</v>
      </c>
      <c r="I1075" s="203" t="s">
        <v>1824</v>
      </c>
      <c r="J1075" s="191" t="s">
        <v>1821</v>
      </c>
      <c r="K1075" s="203" t="s">
        <v>1826</v>
      </c>
      <c r="L1075" s="236" t="s">
        <v>1101</v>
      </c>
      <c r="M1075" s="203" t="s">
        <v>1638</v>
      </c>
      <c r="N1075" s="203" t="s">
        <v>1827</v>
      </c>
    </row>
    <row r="1076" s="160" customFormat="1" ht="21" customHeight="1" spans="1:14">
      <c r="A1076" s="191"/>
      <c r="B1076" s="435" t="s">
        <v>1819</v>
      </c>
      <c r="C1076" s="68" t="s">
        <v>1820</v>
      </c>
      <c r="D1076" s="40" t="s">
        <v>224</v>
      </c>
      <c r="E1076" s="67">
        <v>494.2167</v>
      </c>
      <c r="F1076" s="202">
        <v>551</v>
      </c>
      <c r="G1076" s="447">
        <f t="shared" si="42"/>
        <v>272313.4017</v>
      </c>
      <c r="H1076" s="203" t="s">
        <v>1095</v>
      </c>
      <c r="I1076" s="203" t="s">
        <v>1635</v>
      </c>
      <c r="J1076" s="191" t="s">
        <v>1821</v>
      </c>
      <c r="K1076" s="203" t="s">
        <v>1828</v>
      </c>
      <c r="L1076" s="236" t="s">
        <v>1101</v>
      </c>
      <c r="M1076" s="203" t="s">
        <v>1638</v>
      </c>
      <c r="N1076" s="203" t="s">
        <v>1823</v>
      </c>
    </row>
    <row r="1077" s="160" customFormat="1" ht="21" customHeight="1" spans="1:14">
      <c r="A1077" s="191"/>
      <c r="B1077" s="435" t="s">
        <v>1819</v>
      </c>
      <c r="C1077" s="68" t="s">
        <v>1820</v>
      </c>
      <c r="D1077" s="40" t="s">
        <v>224</v>
      </c>
      <c r="E1077" s="67">
        <v>494.2167</v>
      </c>
      <c r="F1077" s="202">
        <v>184</v>
      </c>
      <c r="G1077" s="447">
        <f t="shared" si="42"/>
        <v>90935.8728</v>
      </c>
      <c r="H1077" s="203" t="s">
        <v>1095</v>
      </c>
      <c r="I1077" s="203" t="s">
        <v>1824</v>
      </c>
      <c r="J1077" s="191" t="s">
        <v>1821</v>
      </c>
      <c r="K1077" s="203" t="s">
        <v>1829</v>
      </c>
      <c r="L1077" s="236" t="s">
        <v>1101</v>
      </c>
      <c r="M1077" s="203" t="s">
        <v>1638</v>
      </c>
      <c r="N1077" s="203" t="s">
        <v>1823</v>
      </c>
    </row>
    <row r="1078" s="160" customFormat="1" ht="21" customHeight="1" spans="1:14">
      <c r="A1078" s="191"/>
      <c r="B1078" s="435" t="s">
        <v>1819</v>
      </c>
      <c r="C1078" s="68" t="s">
        <v>1820</v>
      </c>
      <c r="D1078" s="40" t="s">
        <v>224</v>
      </c>
      <c r="E1078" s="67">
        <v>494.2167</v>
      </c>
      <c r="F1078" s="202">
        <v>960</v>
      </c>
      <c r="G1078" s="447">
        <f t="shared" si="42"/>
        <v>474448.032</v>
      </c>
      <c r="H1078" s="203" t="s">
        <v>1095</v>
      </c>
      <c r="I1078" s="203" t="s">
        <v>1635</v>
      </c>
      <c r="J1078" s="191" t="s">
        <v>1821</v>
      </c>
      <c r="K1078" s="203" t="s">
        <v>1830</v>
      </c>
      <c r="L1078" s="236" t="s">
        <v>1097</v>
      </c>
      <c r="M1078" s="203" t="s">
        <v>1638</v>
      </c>
      <c r="N1078" s="203" t="s">
        <v>1827</v>
      </c>
    </row>
    <row r="1079" s="160" customFormat="1" ht="21" customHeight="1" spans="1:14">
      <c r="A1079" s="191"/>
      <c r="B1079" s="435" t="s">
        <v>1819</v>
      </c>
      <c r="C1079" s="68" t="s">
        <v>1820</v>
      </c>
      <c r="D1079" s="40" t="s">
        <v>224</v>
      </c>
      <c r="E1079" s="67">
        <v>494.2167</v>
      </c>
      <c r="F1079" s="202">
        <v>1248</v>
      </c>
      <c r="G1079" s="447">
        <f t="shared" si="42"/>
        <v>616782.4416</v>
      </c>
      <c r="H1079" s="203" t="s">
        <v>1095</v>
      </c>
      <c r="I1079" s="203" t="s">
        <v>1824</v>
      </c>
      <c r="J1079" s="191" t="s">
        <v>1821</v>
      </c>
      <c r="K1079" s="203" t="s">
        <v>1831</v>
      </c>
      <c r="L1079" s="236" t="s">
        <v>1109</v>
      </c>
      <c r="M1079" s="203" t="s">
        <v>1638</v>
      </c>
      <c r="N1079" s="203" t="s">
        <v>1827</v>
      </c>
    </row>
    <row r="1080" s="160" customFormat="1" ht="21" customHeight="1" spans="1:14">
      <c r="A1080" s="191"/>
      <c r="B1080" s="219" t="s">
        <v>1112</v>
      </c>
      <c r="C1080" s="220"/>
      <c r="D1080" s="196"/>
      <c r="E1080" s="197"/>
      <c r="F1080" s="190">
        <f>SUM(F1072:F1079)</f>
        <v>5454</v>
      </c>
      <c r="G1080" s="447">
        <f>SUM(G1072:G1079)</f>
        <v>2695457.8818</v>
      </c>
      <c r="H1080" s="203"/>
      <c r="I1080" s="203"/>
      <c r="J1080" s="203"/>
      <c r="K1080" s="203"/>
      <c r="L1080" s="236"/>
      <c r="M1080" s="203"/>
      <c r="N1080" s="203"/>
    </row>
    <row r="1081" s="160" customFormat="1" ht="21" hidden="1" customHeight="1" spans="1:14">
      <c r="A1081" s="191"/>
      <c r="B1081" s="203"/>
      <c r="C1081" s="191" t="s">
        <v>1832</v>
      </c>
      <c r="D1081" s="40" t="s">
        <v>224</v>
      </c>
      <c r="E1081" s="67">
        <v>11.85</v>
      </c>
      <c r="F1081" s="202">
        <v>91</v>
      </c>
      <c r="G1081" s="194"/>
      <c r="H1081" s="203" t="s">
        <v>1095</v>
      </c>
      <c r="I1081" s="203" t="s">
        <v>1635</v>
      </c>
      <c r="J1081" s="191" t="s">
        <v>1833</v>
      </c>
      <c r="K1081" s="203" t="s">
        <v>1834</v>
      </c>
      <c r="L1081" s="236"/>
      <c r="M1081" s="203"/>
      <c r="N1081" s="203"/>
    </row>
    <row r="1082" s="160" customFormat="1" ht="21" hidden="1" customHeight="1" spans="1:14">
      <c r="A1082" s="191"/>
      <c r="B1082" s="203"/>
      <c r="C1082" s="191" t="s">
        <v>1832</v>
      </c>
      <c r="D1082" s="40" t="s">
        <v>224</v>
      </c>
      <c r="E1082" s="67">
        <v>11.85</v>
      </c>
      <c r="F1082" s="202">
        <v>297</v>
      </c>
      <c r="G1082" s="194"/>
      <c r="H1082" s="203" t="s">
        <v>1095</v>
      </c>
      <c r="I1082" s="203" t="s">
        <v>1635</v>
      </c>
      <c r="J1082" s="191" t="s">
        <v>1833</v>
      </c>
      <c r="K1082" s="203" t="s">
        <v>1835</v>
      </c>
      <c r="L1082" s="236"/>
      <c r="M1082" s="203"/>
      <c r="N1082" s="203"/>
    </row>
    <row r="1083" s="160" customFormat="1" ht="21" hidden="1" customHeight="1" spans="1:14">
      <c r="A1083" s="191"/>
      <c r="B1083" s="203"/>
      <c r="C1083" s="191" t="s">
        <v>1832</v>
      </c>
      <c r="D1083" s="40" t="s">
        <v>224</v>
      </c>
      <c r="E1083" s="67">
        <v>11.85</v>
      </c>
      <c r="F1083" s="202">
        <v>309</v>
      </c>
      <c r="G1083" s="194"/>
      <c r="H1083" s="203" t="s">
        <v>1095</v>
      </c>
      <c r="I1083" s="203" t="s">
        <v>1635</v>
      </c>
      <c r="J1083" s="191" t="s">
        <v>1833</v>
      </c>
      <c r="K1083" s="203" t="s">
        <v>1836</v>
      </c>
      <c r="L1083" s="236"/>
      <c r="M1083" s="203"/>
      <c r="N1083" s="203"/>
    </row>
    <row r="1084" s="160" customFormat="1" ht="21" hidden="1" customHeight="1" spans="1:14">
      <c r="A1084" s="191"/>
      <c r="B1084" s="203"/>
      <c r="C1084" s="191" t="s">
        <v>1832</v>
      </c>
      <c r="D1084" s="40" t="s">
        <v>224</v>
      </c>
      <c r="E1084" s="67">
        <v>11.85</v>
      </c>
      <c r="F1084" s="202">
        <v>69</v>
      </c>
      <c r="G1084" s="194"/>
      <c r="H1084" s="203" t="s">
        <v>1095</v>
      </c>
      <c r="I1084" s="203" t="s">
        <v>1635</v>
      </c>
      <c r="J1084" s="191" t="s">
        <v>1833</v>
      </c>
      <c r="K1084" s="203" t="s">
        <v>1837</v>
      </c>
      <c r="L1084" s="236"/>
      <c r="M1084" s="203"/>
      <c r="N1084" s="203"/>
    </row>
    <row r="1085" s="160" customFormat="1" ht="21" hidden="1" customHeight="1" spans="1:14">
      <c r="A1085" s="191"/>
      <c r="B1085" s="203"/>
      <c r="C1085" s="191" t="s">
        <v>1832</v>
      </c>
      <c r="D1085" s="40" t="s">
        <v>224</v>
      </c>
      <c r="E1085" s="67">
        <v>11.85</v>
      </c>
      <c r="F1085" s="202">
        <v>128</v>
      </c>
      <c r="G1085" s="194"/>
      <c r="H1085" s="203" t="s">
        <v>1095</v>
      </c>
      <c r="I1085" s="203" t="s">
        <v>1635</v>
      </c>
      <c r="J1085" s="191" t="s">
        <v>1833</v>
      </c>
      <c r="K1085" s="203" t="s">
        <v>1838</v>
      </c>
      <c r="L1085" s="236"/>
      <c r="M1085" s="203"/>
      <c r="N1085" s="203"/>
    </row>
    <row r="1086" s="160" customFormat="1" ht="21" hidden="1" customHeight="1" spans="1:14">
      <c r="A1086" s="191"/>
      <c r="B1086" s="203"/>
      <c r="C1086" s="191" t="s">
        <v>1832</v>
      </c>
      <c r="D1086" s="40" t="s">
        <v>224</v>
      </c>
      <c r="E1086" s="67">
        <v>11.85</v>
      </c>
      <c r="F1086" s="202">
        <v>73</v>
      </c>
      <c r="G1086" s="194"/>
      <c r="H1086" s="203" t="s">
        <v>1095</v>
      </c>
      <c r="I1086" s="203" t="s">
        <v>1635</v>
      </c>
      <c r="J1086" s="191" t="s">
        <v>1833</v>
      </c>
      <c r="K1086" s="203" t="s">
        <v>1839</v>
      </c>
      <c r="L1086" s="236"/>
      <c r="M1086" s="203"/>
      <c r="N1086" s="203"/>
    </row>
    <row r="1087" s="160" customFormat="1" ht="21" hidden="1" customHeight="1" spans="1:14">
      <c r="A1087" s="191"/>
      <c r="B1087" s="203"/>
      <c r="C1087" s="191" t="s">
        <v>1832</v>
      </c>
      <c r="D1087" s="40" t="s">
        <v>224</v>
      </c>
      <c r="E1087" s="67">
        <v>11.85</v>
      </c>
      <c r="F1087" s="202">
        <v>33</v>
      </c>
      <c r="G1087" s="194"/>
      <c r="H1087" s="203" t="s">
        <v>1095</v>
      </c>
      <c r="I1087" s="203" t="s">
        <v>1635</v>
      </c>
      <c r="J1087" s="191" t="s">
        <v>1833</v>
      </c>
      <c r="K1087" s="203" t="s">
        <v>1840</v>
      </c>
      <c r="L1087" s="236"/>
      <c r="M1087" s="203"/>
      <c r="N1087" s="203"/>
    </row>
    <row r="1088" s="160" customFormat="1" ht="21" hidden="1" customHeight="1" spans="1:14">
      <c r="A1088" s="191"/>
      <c r="B1088" s="203"/>
      <c r="C1088" s="191" t="s">
        <v>1832</v>
      </c>
      <c r="D1088" s="40" t="s">
        <v>224</v>
      </c>
      <c r="E1088" s="67">
        <v>11.85</v>
      </c>
      <c r="F1088" s="202">
        <v>32</v>
      </c>
      <c r="G1088" s="194"/>
      <c r="H1088" s="203" t="s">
        <v>1095</v>
      </c>
      <c r="I1088" s="203" t="s">
        <v>1635</v>
      </c>
      <c r="J1088" s="191" t="s">
        <v>1833</v>
      </c>
      <c r="K1088" s="203" t="s">
        <v>1841</v>
      </c>
      <c r="L1088" s="236"/>
      <c r="M1088" s="203"/>
      <c r="N1088" s="203"/>
    </row>
    <row r="1089" s="160" customFormat="1" ht="21" hidden="1" customHeight="1" spans="1:14">
      <c r="A1089" s="191"/>
      <c r="B1089" s="203"/>
      <c r="C1089" s="191" t="s">
        <v>1832</v>
      </c>
      <c r="D1089" s="40" t="s">
        <v>224</v>
      </c>
      <c r="E1089" s="67">
        <v>11.85</v>
      </c>
      <c r="F1089" s="202">
        <v>71</v>
      </c>
      <c r="G1089" s="194"/>
      <c r="H1089" s="203" t="s">
        <v>1095</v>
      </c>
      <c r="I1089" s="203" t="s">
        <v>1635</v>
      </c>
      <c r="J1089" s="191" t="s">
        <v>1833</v>
      </c>
      <c r="K1089" s="203" t="s">
        <v>1842</v>
      </c>
      <c r="L1089" s="236"/>
      <c r="M1089" s="203"/>
      <c r="N1089" s="203"/>
    </row>
    <row r="1090" s="160" customFormat="1" ht="21" hidden="1" customHeight="1" spans="1:14">
      <c r="A1090" s="191"/>
      <c r="B1090" s="203"/>
      <c r="C1090" s="191" t="s">
        <v>1832</v>
      </c>
      <c r="D1090" s="40" t="s">
        <v>224</v>
      </c>
      <c r="E1090" s="67">
        <v>11.85</v>
      </c>
      <c r="F1090" s="202">
        <v>78</v>
      </c>
      <c r="G1090" s="194"/>
      <c r="H1090" s="203" t="s">
        <v>1095</v>
      </c>
      <c r="I1090" s="203" t="s">
        <v>1635</v>
      </c>
      <c r="J1090" s="191" t="s">
        <v>1833</v>
      </c>
      <c r="K1090" s="203" t="s">
        <v>1843</v>
      </c>
      <c r="L1090" s="236"/>
      <c r="M1090" s="203"/>
      <c r="N1090" s="203"/>
    </row>
    <row r="1091" s="160" customFormat="1" ht="21" hidden="1" customHeight="1" spans="1:14">
      <c r="A1091" s="191"/>
      <c r="B1091" s="203"/>
      <c r="C1091" s="191" t="s">
        <v>1832</v>
      </c>
      <c r="D1091" s="40" t="s">
        <v>224</v>
      </c>
      <c r="E1091" s="67">
        <v>11.85</v>
      </c>
      <c r="F1091" s="202">
        <v>330</v>
      </c>
      <c r="G1091" s="194"/>
      <c r="H1091" s="203" t="s">
        <v>1095</v>
      </c>
      <c r="I1091" s="203" t="s">
        <v>1635</v>
      </c>
      <c r="J1091" s="191" t="s">
        <v>1833</v>
      </c>
      <c r="K1091" s="203" t="s">
        <v>1844</v>
      </c>
      <c r="L1091" s="236"/>
      <c r="M1091" s="203"/>
      <c r="N1091" s="203"/>
    </row>
    <row r="1092" s="160" customFormat="1" ht="21" hidden="1" customHeight="1" spans="1:14">
      <c r="A1092" s="191"/>
      <c r="B1092" s="219" t="s">
        <v>1112</v>
      </c>
      <c r="C1092" s="220"/>
      <c r="D1092" s="196"/>
      <c r="E1092" s="197"/>
      <c r="F1092" s="190">
        <f>SUM(F1081:F1091)</f>
        <v>1511</v>
      </c>
      <c r="G1092" s="194"/>
      <c r="H1092" s="203"/>
      <c r="I1092" s="203"/>
      <c r="J1092" s="203"/>
      <c r="K1092" s="203"/>
      <c r="L1092" s="236"/>
      <c r="M1092" s="203"/>
      <c r="N1092" s="203"/>
    </row>
    <row r="1093" s="159" customFormat="1" ht="21" customHeight="1" spans="1:14">
      <c r="A1093" s="191"/>
      <c r="B1093" s="437">
        <v>216</v>
      </c>
      <c r="C1093" s="438" t="s">
        <v>471</v>
      </c>
      <c r="D1093" s="40"/>
      <c r="E1093" s="67"/>
      <c r="F1093" s="192"/>
      <c r="G1093" s="194"/>
      <c r="H1093" s="192"/>
      <c r="I1093" s="191"/>
      <c r="J1093" s="192"/>
      <c r="K1093" s="192"/>
      <c r="L1093" s="69"/>
      <c r="M1093" s="192"/>
      <c r="N1093" s="192"/>
    </row>
    <row r="1094" s="159" customFormat="1" ht="21" customHeight="1" spans="1:14">
      <c r="A1094" s="191"/>
      <c r="B1094" s="234" t="s">
        <v>474</v>
      </c>
      <c r="C1094" s="191" t="s">
        <v>475</v>
      </c>
      <c r="D1094" s="40" t="s">
        <v>859</v>
      </c>
      <c r="E1094" s="67">
        <v>977.67</v>
      </c>
      <c r="F1094" s="192">
        <v>73</v>
      </c>
      <c r="G1094" s="447">
        <f t="shared" ref="G1094:G1098" si="43">F1094*E1094</f>
        <v>71369.91</v>
      </c>
      <c r="H1094" s="192" t="s">
        <v>1845</v>
      </c>
      <c r="I1094" s="192" t="s">
        <v>1845</v>
      </c>
      <c r="J1094" s="192" t="s">
        <v>1846</v>
      </c>
      <c r="K1094" s="192" t="s">
        <v>1847</v>
      </c>
      <c r="L1094" s="69"/>
      <c r="M1094" s="192" t="s">
        <v>1848</v>
      </c>
      <c r="N1094" s="192" t="s">
        <v>1849</v>
      </c>
    </row>
    <row r="1095" s="159" customFormat="1" ht="21" customHeight="1" spans="1:14">
      <c r="A1095" s="191"/>
      <c r="B1095" s="234" t="s">
        <v>474</v>
      </c>
      <c r="C1095" s="191" t="s">
        <v>475</v>
      </c>
      <c r="D1095" s="40" t="s">
        <v>859</v>
      </c>
      <c r="E1095" s="68">
        <v>977.67</v>
      </c>
      <c r="F1095" s="192">
        <v>4</v>
      </c>
      <c r="G1095" s="447">
        <f t="shared" si="43"/>
        <v>3910.68</v>
      </c>
      <c r="H1095" s="192" t="s">
        <v>1845</v>
      </c>
      <c r="I1095" s="192" t="s">
        <v>1845</v>
      </c>
      <c r="J1095" s="192" t="s">
        <v>1846</v>
      </c>
      <c r="K1095" s="192" t="s">
        <v>1850</v>
      </c>
      <c r="L1095" s="69"/>
      <c r="M1095" s="192" t="s">
        <v>1848</v>
      </c>
      <c r="N1095" s="192" t="s">
        <v>1851</v>
      </c>
    </row>
    <row r="1096" s="166" customFormat="1" ht="21" customHeight="1" spans="1:14">
      <c r="A1096" s="195"/>
      <c r="B1096" s="362" t="s">
        <v>1112</v>
      </c>
      <c r="C1096" s="299"/>
      <c r="D1096" s="196"/>
      <c r="E1096" s="197"/>
      <c r="F1096" s="188">
        <f>SUM(F1094:F1095)</f>
        <v>77</v>
      </c>
      <c r="G1096" s="448">
        <f>SUM(G1094:G1095)</f>
        <v>75280.59</v>
      </c>
      <c r="H1096" s="188"/>
      <c r="I1096" s="195"/>
      <c r="J1096" s="188"/>
      <c r="K1096" s="188"/>
      <c r="L1096" s="233"/>
      <c r="M1096" s="192"/>
      <c r="N1096" s="188"/>
    </row>
    <row r="1097" s="159" customFormat="1" ht="21" customHeight="1" spans="1:14">
      <c r="A1097" s="191"/>
      <c r="B1097" s="234" t="s">
        <v>477</v>
      </c>
      <c r="C1097" s="191" t="s">
        <v>478</v>
      </c>
      <c r="D1097" s="40" t="s">
        <v>859</v>
      </c>
      <c r="E1097" s="68">
        <v>658.21</v>
      </c>
      <c r="F1097" s="192">
        <v>6</v>
      </c>
      <c r="G1097" s="447">
        <f t="shared" si="43"/>
        <v>3949.26</v>
      </c>
      <c r="H1097" s="192" t="s">
        <v>1845</v>
      </c>
      <c r="I1097" s="192" t="s">
        <v>1845</v>
      </c>
      <c r="J1097" s="192" t="s">
        <v>1846</v>
      </c>
      <c r="K1097" s="192" t="s">
        <v>1852</v>
      </c>
      <c r="L1097" s="69"/>
      <c r="M1097" s="192" t="s">
        <v>1848</v>
      </c>
      <c r="N1097" s="192" t="s">
        <v>1853</v>
      </c>
    </row>
    <row r="1098" s="166" customFormat="1" ht="21" customHeight="1" spans="1:14">
      <c r="A1098" s="195"/>
      <c r="B1098" s="362" t="s">
        <v>1112</v>
      </c>
      <c r="C1098" s="299"/>
      <c r="D1098" s="196"/>
      <c r="E1098" s="197"/>
      <c r="F1098" s="188">
        <f>SUM(F1097:F1097)</f>
        <v>6</v>
      </c>
      <c r="G1098" s="448">
        <f>SUM(G1097:G1097)</f>
        <v>3949.26</v>
      </c>
      <c r="H1098" s="188"/>
      <c r="I1098" s="195"/>
      <c r="J1098" s="188"/>
      <c r="K1098" s="188"/>
      <c r="L1098" s="233"/>
      <c r="M1098" s="192"/>
      <c r="N1098" s="188"/>
    </row>
    <row r="1099" s="159" customFormat="1" ht="21" customHeight="1" spans="1:14">
      <c r="A1099" s="191"/>
      <c r="B1099" s="234" t="s">
        <v>479</v>
      </c>
      <c r="C1099" s="191" t="s">
        <v>480</v>
      </c>
      <c r="D1099" s="40" t="s">
        <v>859</v>
      </c>
      <c r="E1099" s="26">
        <v>99.04</v>
      </c>
      <c r="F1099" s="192">
        <v>32</v>
      </c>
      <c r="G1099" s="447">
        <f>F1099*E1099</f>
        <v>3169.28</v>
      </c>
      <c r="H1099" s="192" t="s">
        <v>1845</v>
      </c>
      <c r="I1099" s="192" t="s">
        <v>1845</v>
      </c>
      <c r="J1099" s="192" t="s">
        <v>1846</v>
      </c>
      <c r="K1099" s="192" t="s">
        <v>1854</v>
      </c>
      <c r="L1099" s="69"/>
      <c r="M1099" s="192" t="s">
        <v>1848</v>
      </c>
      <c r="N1099" s="192" t="s">
        <v>1849</v>
      </c>
    </row>
    <row r="1100" s="166" customFormat="1" ht="21" customHeight="1" spans="1:14">
      <c r="A1100" s="195"/>
      <c r="B1100" s="362" t="s">
        <v>1112</v>
      </c>
      <c r="C1100" s="299"/>
      <c r="D1100" s="196"/>
      <c r="E1100" s="197"/>
      <c r="F1100" s="188">
        <f>SUM(F1099:F1099)</f>
        <v>32</v>
      </c>
      <c r="G1100" s="448">
        <f>SUM(G1099:G1099)</f>
        <v>3169.28</v>
      </c>
      <c r="H1100" s="188"/>
      <c r="I1100" s="195"/>
      <c r="J1100" s="188"/>
      <c r="K1100" s="188"/>
      <c r="L1100" s="233"/>
      <c r="M1100" s="192"/>
      <c r="N1100" s="188"/>
    </row>
    <row r="1101" s="158" customFormat="1" ht="21" customHeight="1" spans="1:14">
      <c r="A1101" s="278"/>
      <c r="B1101" s="438">
        <v>300</v>
      </c>
      <c r="C1101" s="201" t="s">
        <v>1148</v>
      </c>
      <c r="D1101" s="309"/>
      <c r="E1101" s="309"/>
      <c r="F1101" s="309"/>
      <c r="G1101" s="310"/>
      <c r="H1101" s="309"/>
      <c r="I1101" s="309"/>
      <c r="J1101" s="309"/>
      <c r="K1101" s="309"/>
      <c r="L1101" s="38"/>
      <c r="M1101" s="309"/>
      <c r="N1101" s="309"/>
    </row>
    <row r="1102" s="160" customFormat="1" ht="21" customHeight="1" spans="1:14">
      <c r="A1102" s="262"/>
      <c r="B1102" s="437" t="s">
        <v>1855</v>
      </c>
      <c r="C1102" s="438" t="s">
        <v>485</v>
      </c>
      <c r="D1102" s="280"/>
      <c r="E1102" s="263"/>
      <c r="F1102" s="264"/>
      <c r="G1102" s="265"/>
      <c r="H1102" s="270"/>
      <c r="I1102" s="270"/>
      <c r="J1102" s="270"/>
      <c r="K1102" s="270"/>
      <c r="L1102" s="290"/>
      <c r="M1102" s="270"/>
      <c r="N1102" s="270"/>
    </row>
    <row r="1103" s="160" customFormat="1" ht="21" customHeight="1" spans="1:14">
      <c r="A1103" s="262"/>
      <c r="B1103" s="437" t="s">
        <v>484</v>
      </c>
      <c r="C1103" s="438" t="s">
        <v>1856</v>
      </c>
      <c r="D1103" s="280"/>
      <c r="E1103" s="263"/>
      <c r="F1103" s="264"/>
      <c r="G1103" s="265"/>
      <c r="H1103" s="270"/>
      <c r="I1103" s="270"/>
      <c r="J1103" s="270"/>
      <c r="K1103" s="270"/>
      <c r="L1103" s="290"/>
      <c r="M1103" s="270"/>
      <c r="N1103" s="270"/>
    </row>
    <row r="1104" s="160" customFormat="1" ht="21" customHeight="1" spans="1:14">
      <c r="A1104" s="191"/>
      <c r="B1104" s="435" t="s">
        <v>1857</v>
      </c>
      <c r="C1104" s="293" t="s">
        <v>1858</v>
      </c>
      <c r="D1104" s="40" t="s">
        <v>224</v>
      </c>
      <c r="E1104" s="31">
        <v>83.9</v>
      </c>
      <c r="F1104" s="202">
        <v>8334</v>
      </c>
      <c r="G1104" s="194">
        <f t="shared" ref="G1104:G1114" si="44">F1104*E1104</f>
        <v>699222.6</v>
      </c>
      <c r="H1104" s="203" t="s">
        <v>1148</v>
      </c>
      <c r="I1104" s="203" t="s">
        <v>1148</v>
      </c>
      <c r="J1104" s="203" t="s">
        <v>487</v>
      </c>
      <c r="K1104" s="203" t="s">
        <v>1859</v>
      </c>
      <c r="L1104" s="236"/>
      <c r="M1104" s="203" t="s">
        <v>1151</v>
      </c>
      <c r="N1104" s="203"/>
    </row>
    <row r="1105" s="160" customFormat="1" ht="21" customHeight="1" spans="1:14">
      <c r="A1105" s="191"/>
      <c r="B1105" s="435" t="s">
        <v>1857</v>
      </c>
      <c r="C1105" s="293" t="s">
        <v>1858</v>
      </c>
      <c r="D1105" s="40" t="s">
        <v>224</v>
      </c>
      <c r="E1105" s="31">
        <v>83.9</v>
      </c>
      <c r="F1105" s="202">
        <v>2944</v>
      </c>
      <c r="G1105" s="194">
        <f t="shared" si="44"/>
        <v>247001.6</v>
      </c>
      <c r="H1105" s="203" t="s">
        <v>1148</v>
      </c>
      <c r="I1105" s="203" t="s">
        <v>1148</v>
      </c>
      <c r="J1105" s="203" t="s">
        <v>487</v>
      </c>
      <c r="K1105" s="203" t="s">
        <v>1860</v>
      </c>
      <c r="L1105" s="236"/>
      <c r="M1105" s="203" t="s">
        <v>1151</v>
      </c>
      <c r="N1105" s="203"/>
    </row>
    <row r="1106" s="160" customFormat="1" ht="21" customHeight="1" spans="1:14">
      <c r="A1106" s="191"/>
      <c r="B1106" s="435" t="s">
        <v>1857</v>
      </c>
      <c r="C1106" s="293" t="s">
        <v>1858</v>
      </c>
      <c r="D1106" s="40" t="s">
        <v>224</v>
      </c>
      <c r="E1106" s="31">
        <v>83.9</v>
      </c>
      <c r="F1106" s="202">
        <v>2516</v>
      </c>
      <c r="G1106" s="194">
        <f t="shared" si="44"/>
        <v>211092.4</v>
      </c>
      <c r="H1106" s="203" t="s">
        <v>1148</v>
      </c>
      <c r="I1106" s="203" t="s">
        <v>1148</v>
      </c>
      <c r="J1106" s="203" t="s">
        <v>487</v>
      </c>
      <c r="K1106" s="203" t="s">
        <v>1861</v>
      </c>
      <c r="L1106" s="236"/>
      <c r="M1106" s="203" t="s">
        <v>1151</v>
      </c>
      <c r="N1106" s="203"/>
    </row>
    <row r="1107" s="160" customFormat="1" ht="21" customHeight="1" spans="1:14">
      <c r="A1107" s="191"/>
      <c r="B1107" s="435" t="s">
        <v>1857</v>
      </c>
      <c r="C1107" s="293" t="s">
        <v>1858</v>
      </c>
      <c r="D1107" s="40" t="s">
        <v>224</v>
      </c>
      <c r="E1107" s="31">
        <v>83.9</v>
      </c>
      <c r="F1107" s="202">
        <v>8643</v>
      </c>
      <c r="G1107" s="194">
        <f t="shared" si="44"/>
        <v>725147.7</v>
      </c>
      <c r="H1107" s="203" t="s">
        <v>1148</v>
      </c>
      <c r="I1107" s="203" t="s">
        <v>1148</v>
      </c>
      <c r="J1107" s="203" t="s">
        <v>487</v>
      </c>
      <c r="K1107" s="203" t="s">
        <v>1862</v>
      </c>
      <c r="L1107" s="236"/>
      <c r="M1107" s="203" t="s">
        <v>1151</v>
      </c>
      <c r="N1107" s="203"/>
    </row>
    <row r="1108" s="160" customFormat="1" ht="21" customHeight="1" spans="1:14">
      <c r="A1108" s="191"/>
      <c r="B1108" s="435" t="s">
        <v>1857</v>
      </c>
      <c r="C1108" s="293" t="s">
        <v>1858</v>
      </c>
      <c r="D1108" s="40" t="s">
        <v>224</v>
      </c>
      <c r="E1108" s="31">
        <v>83.9</v>
      </c>
      <c r="F1108" s="202">
        <v>6215</v>
      </c>
      <c r="G1108" s="194">
        <f t="shared" si="44"/>
        <v>521438.5</v>
      </c>
      <c r="H1108" s="203" t="s">
        <v>1148</v>
      </c>
      <c r="I1108" s="203" t="s">
        <v>1148</v>
      </c>
      <c r="J1108" s="203" t="s">
        <v>487</v>
      </c>
      <c r="K1108" s="203" t="s">
        <v>1863</v>
      </c>
      <c r="L1108" s="236"/>
      <c r="M1108" s="203" t="s">
        <v>1151</v>
      </c>
      <c r="N1108" s="203"/>
    </row>
    <row r="1109" s="160" customFormat="1" ht="21" customHeight="1" spans="1:14">
      <c r="A1109" s="191"/>
      <c r="B1109" s="435" t="s">
        <v>1857</v>
      </c>
      <c r="C1109" s="293" t="s">
        <v>1858</v>
      </c>
      <c r="D1109" s="40" t="s">
        <v>224</v>
      </c>
      <c r="E1109" s="31">
        <v>83.9</v>
      </c>
      <c r="F1109" s="202">
        <v>9131</v>
      </c>
      <c r="G1109" s="194">
        <f t="shared" si="44"/>
        <v>766090.9</v>
      </c>
      <c r="H1109" s="203" t="s">
        <v>1148</v>
      </c>
      <c r="I1109" s="203" t="s">
        <v>1148</v>
      </c>
      <c r="J1109" s="203" t="s">
        <v>487</v>
      </c>
      <c r="K1109" s="203" t="s">
        <v>1864</v>
      </c>
      <c r="L1109" s="236"/>
      <c r="M1109" s="203" t="s">
        <v>1151</v>
      </c>
      <c r="N1109" s="203"/>
    </row>
    <row r="1110" s="160" customFormat="1" ht="21" customHeight="1" spans="1:14">
      <c r="A1110" s="191"/>
      <c r="B1110" s="435" t="s">
        <v>1857</v>
      </c>
      <c r="C1110" s="293" t="s">
        <v>1858</v>
      </c>
      <c r="D1110" s="40" t="s">
        <v>224</v>
      </c>
      <c r="E1110" s="31">
        <v>83.9</v>
      </c>
      <c r="F1110" s="202">
        <v>20668</v>
      </c>
      <c r="G1110" s="194">
        <f t="shared" si="44"/>
        <v>1734045.2</v>
      </c>
      <c r="H1110" s="203" t="s">
        <v>1148</v>
      </c>
      <c r="I1110" s="203" t="s">
        <v>1148</v>
      </c>
      <c r="J1110" s="203" t="s">
        <v>487</v>
      </c>
      <c r="K1110" s="203" t="s">
        <v>1865</v>
      </c>
      <c r="L1110" s="236"/>
      <c r="M1110" s="203" t="s">
        <v>1151</v>
      </c>
      <c r="N1110" s="203"/>
    </row>
    <row r="1111" s="160" customFormat="1" ht="21" customHeight="1" spans="1:14">
      <c r="A1111" s="191"/>
      <c r="B1111" s="435" t="s">
        <v>1857</v>
      </c>
      <c r="C1111" s="293" t="s">
        <v>1858</v>
      </c>
      <c r="D1111" s="40" t="s">
        <v>224</v>
      </c>
      <c r="E1111" s="31">
        <v>83.9</v>
      </c>
      <c r="F1111" s="202">
        <v>12292</v>
      </c>
      <c r="G1111" s="194">
        <f t="shared" si="44"/>
        <v>1031298.8</v>
      </c>
      <c r="H1111" s="203" t="s">
        <v>1148</v>
      </c>
      <c r="I1111" s="203" t="s">
        <v>1148</v>
      </c>
      <c r="J1111" s="203" t="s">
        <v>487</v>
      </c>
      <c r="K1111" s="203" t="s">
        <v>1866</v>
      </c>
      <c r="L1111" s="236"/>
      <c r="M1111" s="203" t="s">
        <v>1151</v>
      </c>
      <c r="N1111" s="203"/>
    </row>
    <row r="1112" s="160" customFormat="1" ht="21" customHeight="1" spans="1:14">
      <c r="A1112" s="191"/>
      <c r="B1112" s="435" t="s">
        <v>1857</v>
      </c>
      <c r="C1112" s="293" t="s">
        <v>1858</v>
      </c>
      <c r="D1112" s="40" t="s">
        <v>224</v>
      </c>
      <c r="E1112" s="31">
        <v>83.9</v>
      </c>
      <c r="F1112" s="202">
        <v>9750</v>
      </c>
      <c r="G1112" s="194">
        <f t="shared" si="44"/>
        <v>818025</v>
      </c>
      <c r="H1112" s="203" t="s">
        <v>1148</v>
      </c>
      <c r="I1112" s="203" t="s">
        <v>1148</v>
      </c>
      <c r="J1112" s="203" t="s">
        <v>487</v>
      </c>
      <c r="K1112" s="203" t="s">
        <v>1867</v>
      </c>
      <c r="L1112" s="236"/>
      <c r="M1112" s="203" t="s">
        <v>1151</v>
      </c>
      <c r="N1112" s="203"/>
    </row>
    <row r="1113" s="160" customFormat="1" ht="21" customHeight="1" spans="1:14">
      <c r="A1113" s="191"/>
      <c r="B1113" s="435" t="s">
        <v>1857</v>
      </c>
      <c r="C1113" s="293" t="s">
        <v>1858</v>
      </c>
      <c r="D1113" s="40" t="s">
        <v>224</v>
      </c>
      <c r="E1113" s="31">
        <v>83.9</v>
      </c>
      <c r="F1113" s="202">
        <v>2650</v>
      </c>
      <c r="G1113" s="194">
        <f t="shared" si="44"/>
        <v>222335</v>
      </c>
      <c r="H1113" s="203" t="s">
        <v>1148</v>
      </c>
      <c r="I1113" s="203" t="s">
        <v>1148</v>
      </c>
      <c r="J1113" s="203" t="s">
        <v>487</v>
      </c>
      <c r="K1113" s="203" t="s">
        <v>1868</v>
      </c>
      <c r="L1113" s="236"/>
      <c r="M1113" s="203" t="s">
        <v>1151</v>
      </c>
      <c r="N1113" s="203"/>
    </row>
    <row r="1114" s="160" customFormat="1" ht="21" customHeight="1" spans="1:14">
      <c r="A1114" s="191"/>
      <c r="B1114" s="435" t="s">
        <v>1857</v>
      </c>
      <c r="C1114" s="293" t="s">
        <v>1858</v>
      </c>
      <c r="D1114" s="40" t="s">
        <v>224</v>
      </c>
      <c r="E1114" s="31">
        <v>83.9</v>
      </c>
      <c r="F1114" s="202">
        <v>1168</v>
      </c>
      <c r="G1114" s="194">
        <f t="shared" si="44"/>
        <v>97995.2</v>
      </c>
      <c r="H1114" s="203" t="s">
        <v>1148</v>
      </c>
      <c r="I1114" s="203" t="s">
        <v>1148</v>
      </c>
      <c r="J1114" s="203" t="s">
        <v>487</v>
      </c>
      <c r="K1114" s="203" t="s">
        <v>1869</v>
      </c>
      <c r="L1114" s="236"/>
      <c r="M1114" s="203" t="s">
        <v>1151</v>
      </c>
      <c r="N1114" s="203"/>
    </row>
    <row r="1115" s="163" customFormat="1" ht="21" customHeight="1" spans="1:14">
      <c r="A1115" s="195"/>
      <c r="B1115" s="219" t="s">
        <v>1112</v>
      </c>
      <c r="C1115" s="220"/>
      <c r="D1115" s="196"/>
      <c r="E1115" s="197"/>
      <c r="F1115" s="190">
        <f>SUM(F1104:F1114)</f>
        <v>84311</v>
      </c>
      <c r="G1115" s="453">
        <f>SUM(G1104:G1114)</f>
        <v>7073692.9</v>
      </c>
      <c r="H1115" s="189"/>
      <c r="I1115" s="189"/>
      <c r="J1115" s="189"/>
      <c r="K1115" s="189"/>
      <c r="L1115" s="232"/>
      <c r="M1115" s="189"/>
      <c r="N1115" s="189"/>
    </row>
    <row r="1116" s="160" customFormat="1" ht="21" customHeight="1" spans="1:14">
      <c r="A1116" s="191"/>
      <c r="B1116" s="435" t="s">
        <v>1870</v>
      </c>
      <c r="C1116" s="293" t="s">
        <v>1858</v>
      </c>
      <c r="D1116" s="40" t="s">
        <v>224</v>
      </c>
      <c r="E1116" s="67">
        <v>83.9</v>
      </c>
      <c r="F1116" s="38">
        <v>379</v>
      </c>
      <c r="G1116" s="447">
        <f>E1116*F1116</f>
        <v>31798.1</v>
      </c>
      <c r="H1116" s="203" t="s">
        <v>1148</v>
      </c>
      <c r="I1116" s="203" t="s">
        <v>1148</v>
      </c>
      <c r="J1116" s="203" t="s">
        <v>487</v>
      </c>
      <c r="K1116" s="38" t="s">
        <v>1293</v>
      </c>
      <c r="L1116" s="38" t="s">
        <v>1284</v>
      </c>
      <c r="M1116" s="203" t="s">
        <v>1280</v>
      </c>
      <c r="N1116" s="203" t="s">
        <v>1277</v>
      </c>
    </row>
    <row r="1117" s="160" customFormat="1" ht="21" customHeight="1" spans="1:14">
      <c r="A1117" s="191"/>
      <c r="B1117" s="435" t="s">
        <v>1870</v>
      </c>
      <c r="C1117" s="293" t="s">
        <v>1858</v>
      </c>
      <c r="D1117" s="40" t="s">
        <v>224</v>
      </c>
      <c r="E1117" s="67">
        <v>83.9</v>
      </c>
      <c r="F1117" s="38">
        <v>324</v>
      </c>
      <c r="G1117" s="447">
        <f t="shared" ref="G1117:G1145" si="45">E1117*F1117</f>
        <v>27183.6</v>
      </c>
      <c r="H1117" s="203" t="s">
        <v>1148</v>
      </c>
      <c r="I1117" s="203" t="s">
        <v>1148</v>
      </c>
      <c r="J1117" s="203" t="s">
        <v>487</v>
      </c>
      <c r="K1117" s="38" t="s">
        <v>1294</v>
      </c>
      <c r="L1117" s="38" t="s">
        <v>1284</v>
      </c>
      <c r="M1117" s="203" t="s">
        <v>1280</v>
      </c>
      <c r="N1117" s="203" t="s">
        <v>1277</v>
      </c>
    </row>
    <row r="1118" s="160" customFormat="1" ht="21" customHeight="1" spans="1:14">
      <c r="A1118" s="191"/>
      <c r="B1118" s="435" t="s">
        <v>1870</v>
      </c>
      <c r="C1118" s="293" t="s">
        <v>1858</v>
      </c>
      <c r="D1118" s="40" t="s">
        <v>224</v>
      </c>
      <c r="E1118" s="67">
        <v>83.9</v>
      </c>
      <c r="F1118" s="38">
        <v>282</v>
      </c>
      <c r="G1118" s="447">
        <f t="shared" si="45"/>
        <v>23659.8</v>
      </c>
      <c r="H1118" s="203" t="s">
        <v>1148</v>
      </c>
      <c r="I1118" s="203" t="s">
        <v>1148</v>
      </c>
      <c r="J1118" s="203" t="s">
        <v>487</v>
      </c>
      <c r="K1118" s="38" t="s">
        <v>1278</v>
      </c>
      <c r="L1118" s="69" t="s">
        <v>1279</v>
      </c>
      <c r="M1118" s="203" t="s">
        <v>1280</v>
      </c>
      <c r="N1118" s="203" t="s">
        <v>1277</v>
      </c>
    </row>
    <row r="1119" s="160" customFormat="1" ht="21" customHeight="1" spans="1:14">
      <c r="A1119" s="191"/>
      <c r="B1119" s="435" t="s">
        <v>1870</v>
      </c>
      <c r="C1119" s="293" t="s">
        <v>1858</v>
      </c>
      <c r="D1119" s="40" t="s">
        <v>224</v>
      </c>
      <c r="E1119" s="67">
        <v>83.9</v>
      </c>
      <c r="F1119" s="38">
        <v>714</v>
      </c>
      <c r="G1119" s="447">
        <f t="shared" si="45"/>
        <v>59904.6</v>
      </c>
      <c r="H1119" s="203" t="s">
        <v>1148</v>
      </c>
      <c r="I1119" s="203" t="s">
        <v>1148</v>
      </c>
      <c r="J1119" s="203" t="s">
        <v>487</v>
      </c>
      <c r="K1119" s="38" t="s">
        <v>1281</v>
      </c>
      <c r="L1119" s="69" t="s">
        <v>1279</v>
      </c>
      <c r="M1119" s="203" t="s">
        <v>1280</v>
      </c>
      <c r="N1119" s="203" t="s">
        <v>1277</v>
      </c>
    </row>
    <row r="1120" s="160" customFormat="1" ht="21" customHeight="1" spans="1:14">
      <c r="A1120" s="191"/>
      <c r="B1120" s="435" t="s">
        <v>1870</v>
      </c>
      <c r="C1120" s="293" t="s">
        <v>1858</v>
      </c>
      <c r="D1120" s="40" t="s">
        <v>224</v>
      </c>
      <c r="E1120" s="67">
        <v>83.9</v>
      </c>
      <c r="F1120" s="38">
        <v>294</v>
      </c>
      <c r="G1120" s="447">
        <f t="shared" si="45"/>
        <v>24666.6</v>
      </c>
      <c r="H1120" s="203" t="s">
        <v>1148</v>
      </c>
      <c r="I1120" s="203" t="s">
        <v>1148</v>
      </c>
      <c r="J1120" s="203" t="s">
        <v>487</v>
      </c>
      <c r="K1120" s="38" t="s">
        <v>1871</v>
      </c>
      <c r="L1120" s="69" t="s">
        <v>1279</v>
      </c>
      <c r="M1120" s="203" t="s">
        <v>1280</v>
      </c>
      <c r="N1120" s="203" t="s">
        <v>1277</v>
      </c>
    </row>
    <row r="1121" s="160" customFormat="1" ht="21" customHeight="1" spans="1:14">
      <c r="A1121" s="191"/>
      <c r="B1121" s="435" t="s">
        <v>1870</v>
      </c>
      <c r="C1121" s="293" t="s">
        <v>1858</v>
      </c>
      <c r="D1121" s="40" t="s">
        <v>224</v>
      </c>
      <c r="E1121" s="67">
        <v>83.9</v>
      </c>
      <c r="F1121" s="38">
        <v>204</v>
      </c>
      <c r="G1121" s="447">
        <f t="shared" si="45"/>
        <v>17115.6</v>
      </c>
      <c r="H1121" s="203" t="s">
        <v>1148</v>
      </c>
      <c r="I1121" s="203" t="s">
        <v>1148</v>
      </c>
      <c r="J1121" s="203" t="s">
        <v>487</v>
      </c>
      <c r="K1121" s="38" t="s">
        <v>1282</v>
      </c>
      <c r="L1121" s="69" t="s">
        <v>1279</v>
      </c>
      <c r="M1121" s="203" t="s">
        <v>1280</v>
      </c>
      <c r="N1121" s="203" t="s">
        <v>1277</v>
      </c>
    </row>
    <row r="1122" s="160" customFormat="1" ht="21" customHeight="1" spans="1:14">
      <c r="A1122" s="191"/>
      <c r="B1122" s="435" t="s">
        <v>1870</v>
      </c>
      <c r="C1122" s="293" t="s">
        <v>1858</v>
      </c>
      <c r="D1122" s="40" t="s">
        <v>224</v>
      </c>
      <c r="E1122" s="67">
        <v>83.9</v>
      </c>
      <c r="F1122" s="38">
        <v>692</v>
      </c>
      <c r="G1122" s="447">
        <f t="shared" si="45"/>
        <v>58058.8</v>
      </c>
      <c r="H1122" s="203" t="s">
        <v>1148</v>
      </c>
      <c r="I1122" s="203" t="s">
        <v>1148</v>
      </c>
      <c r="J1122" s="203" t="s">
        <v>487</v>
      </c>
      <c r="K1122" s="38" t="s">
        <v>1283</v>
      </c>
      <c r="L1122" s="38" t="s">
        <v>1284</v>
      </c>
      <c r="M1122" s="203" t="s">
        <v>1280</v>
      </c>
      <c r="N1122" s="203" t="s">
        <v>1277</v>
      </c>
    </row>
    <row r="1123" s="160" customFormat="1" ht="21" customHeight="1" spans="1:14">
      <c r="A1123" s="191"/>
      <c r="B1123" s="435" t="s">
        <v>1870</v>
      </c>
      <c r="C1123" s="293" t="s">
        <v>1858</v>
      </c>
      <c r="D1123" s="40" t="s">
        <v>224</v>
      </c>
      <c r="E1123" s="67">
        <v>83.9</v>
      </c>
      <c r="F1123" s="38">
        <v>294</v>
      </c>
      <c r="G1123" s="447">
        <f t="shared" si="45"/>
        <v>24666.6</v>
      </c>
      <c r="H1123" s="203" t="s">
        <v>1148</v>
      </c>
      <c r="I1123" s="203" t="s">
        <v>1148</v>
      </c>
      <c r="J1123" s="203" t="s">
        <v>487</v>
      </c>
      <c r="K1123" s="38" t="s">
        <v>1285</v>
      </c>
      <c r="L1123" s="69" t="s">
        <v>1279</v>
      </c>
      <c r="M1123" s="203" t="s">
        <v>1280</v>
      </c>
      <c r="N1123" s="203" t="s">
        <v>1277</v>
      </c>
    </row>
    <row r="1124" s="160" customFormat="1" ht="21" customHeight="1" spans="1:14">
      <c r="A1124" s="191"/>
      <c r="B1124" s="435" t="s">
        <v>1870</v>
      </c>
      <c r="C1124" s="293" t="s">
        <v>1858</v>
      </c>
      <c r="D1124" s="40" t="s">
        <v>224</v>
      </c>
      <c r="E1124" s="67">
        <v>83.9</v>
      </c>
      <c r="F1124" s="38">
        <v>383</v>
      </c>
      <c r="G1124" s="447">
        <f t="shared" si="45"/>
        <v>32133.7</v>
      </c>
      <c r="H1124" s="203" t="s">
        <v>1148</v>
      </c>
      <c r="I1124" s="203" t="s">
        <v>1148</v>
      </c>
      <c r="J1124" s="203" t="s">
        <v>487</v>
      </c>
      <c r="K1124" s="38" t="s">
        <v>1286</v>
      </c>
      <c r="L1124" s="69" t="s">
        <v>1279</v>
      </c>
      <c r="M1124" s="203" t="s">
        <v>1280</v>
      </c>
      <c r="N1124" s="203" t="s">
        <v>1277</v>
      </c>
    </row>
    <row r="1125" s="160" customFormat="1" ht="21" customHeight="1" spans="1:14">
      <c r="A1125" s="191"/>
      <c r="B1125" s="435" t="s">
        <v>1870</v>
      </c>
      <c r="C1125" s="293" t="s">
        <v>1858</v>
      </c>
      <c r="D1125" s="40" t="s">
        <v>224</v>
      </c>
      <c r="E1125" s="67">
        <v>83.9</v>
      </c>
      <c r="F1125" s="38">
        <v>383</v>
      </c>
      <c r="G1125" s="447">
        <f t="shared" si="45"/>
        <v>32133.7</v>
      </c>
      <c r="H1125" s="203" t="s">
        <v>1148</v>
      </c>
      <c r="I1125" s="203" t="s">
        <v>1148</v>
      </c>
      <c r="J1125" s="203" t="s">
        <v>487</v>
      </c>
      <c r="K1125" s="38" t="s">
        <v>1287</v>
      </c>
      <c r="L1125" s="69" t="s">
        <v>1279</v>
      </c>
      <c r="M1125" s="203" t="s">
        <v>1280</v>
      </c>
      <c r="N1125" s="203" t="s">
        <v>1277</v>
      </c>
    </row>
    <row r="1126" s="160" customFormat="1" ht="21" customHeight="1" spans="1:14">
      <c r="A1126" s="191"/>
      <c r="B1126" s="435" t="s">
        <v>1870</v>
      </c>
      <c r="C1126" s="293" t="s">
        <v>1858</v>
      </c>
      <c r="D1126" s="40" t="s">
        <v>224</v>
      </c>
      <c r="E1126" s="67">
        <v>83.9</v>
      </c>
      <c r="F1126" s="38">
        <v>490</v>
      </c>
      <c r="G1126" s="447">
        <f t="shared" si="45"/>
        <v>41111</v>
      </c>
      <c r="H1126" s="203" t="s">
        <v>1148</v>
      </c>
      <c r="I1126" s="203" t="s">
        <v>1148</v>
      </c>
      <c r="J1126" s="203" t="s">
        <v>487</v>
      </c>
      <c r="K1126" s="38" t="s">
        <v>1295</v>
      </c>
      <c r="L1126" s="38" t="s">
        <v>1284</v>
      </c>
      <c r="M1126" s="203" t="s">
        <v>1280</v>
      </c>
      <c r="N1126" s="203" t="s">
        <v>1277</v>
      </c>
    </row>
    <row r="1127" s="160" customFormat="1" ht="21" customHeight="1" spans="1:14">
      <c r="A1127" s="191"/>
      <c r="B1127" s="435" t="s">
        <v>1870</v>
      </c>
      <c r="C1127" s="293" t="s">
        <v>1858</v>
      </c>
      <c r="D1127" s="40" t="s">
        <v>224</v>
      </c>
      <c r="E1127" s="67">
        <v>83.9</v>
      </c>
      <c r="F1127" s="38">
        <v>964</v>
      </c>
      <c r="G1127" s="447">
        <f t="shared" si="45"/>
        <v>80879.6</v>
      </c>
      <c r="H1127" s="203" t="s">
        <v>1148</v>
      </c>
      <c r="I1127" s="203" t="s">
        <v>1148</v>
      </c>
      <c r="J1127" s="203" t="s">
        <v>487</v>
      </c>
      <c r="K1127" s="38" t="s">
        <v>1296</v>
      </c>
      <c r="L1127" s="69" t="s">
        <v>1279</v>
      </c>
      <c r="M1127" s="203" t="s">
        <v>1280</v>
      </c>
      <c r="N1127" s="203" t="s">
        <v>1277</v>
      </c>
    </row>
    <row r="1128" s="160" customFormat="1" ht="21" customHeight="1" spans="1:14">
      <c r="A1128" s="191"/>
      <c r="B1128" s="435" t="s">
        <v>1870</v>
      </c>
      <c r="C1128" s="293" t="s">
        <v>1858</v>
      </c>
      <c r="D1128" s="40" t="s">
        <v>224</v>
      </c>
      <c r="E1128" s="67">
        <v>83.9</v>
      </c>
      <c r="F1128" s="38">
        <v>692</v>
      </c>
      <c r="G1128" s="447">
        <f t="shared" si="45"/>
        <v>58058.8</v>
      </c>
      <c r="H1128" s="203" t="s">
        <v>1148</v>
      </c>
      <c r="I1128" s="203" t="s">
        <v>1148</v>
      </c>
      <c r="J1128" s="203" t="s">
        <v>487</v>
      </c>
      <c r="K1128" s="38" t="s">
        <v>1297</v>
      </c>
      <c r="L1128" s="69" t="s">
        <v>1279</v>
      </c>
      <c r="M1128" s="203" t="s">
        <v>1280</v>
      </c>
      <c r="N1128" s="203" t="s">
        <v>1277</v>
      </c>
    </row>
    <row r="1129" s="160" customFormat="1" ht="21" customHeight="1" spans="1:14">
      <c r="A1129" s="191"/>
      <c r="B1129" s="435" t="s">
        <v>1870</v>
      </c>
      <c r="C1129" s="293" t="s">
        <v>1858</v>
      </c>
      <c r="D1129" s="40" t="s">
        <v>224</v>
      </c>
      <c r="E1129" s="67">
        <v>83.9</v>
      </c>
      <c r="F1129" s="38">
        <v>423</v>
      </c>
      <c r="G1129" s="447">
        <f t="shared" si="45"/>
        <v>35489.7</v>
      </c>
      <c r="H1129" s="203" t="s">
        <v>1148</v>
      </c>
      <c r="I1129" s="203" t="s">
        <v>1148</v>
      </c>
      <c r="J1129" s="203" t="s">
        <v>487</v>
      </c>
      <c r="K1129" s="38" t="s">
        <v>1288</v>
      </c>
      <c r="L1129" s="69" t="s">
        <v>1279</v>
      </c>
      <c r="M1129" s="203" t="s">
        <v>1280</v>
      </c>
      <c r="N1129" s="203" t="s">
        <v>1277</v>
      </c>
    </row>
    <row r="1130" s="160" customFormat="1" ht="21" customHeight="1" spans="1:14">
      <c r="A1130" s="191"/>
      <c r="B1130" s="435" t="s">
        <v>1870</v>
      </c>
      <c r="C1130" s="293" t="s">
        <v>1858</v>
      </c>
      <c r="D1130" s="40" t="s">
        <v>224</v>
      </c>
      <c r="E1130" s="67">
        <v>83.9</v>
      </c>
      <c r="F1130" s="202">
        <v>100</v>
      </c>
      <c r="G1130" s="447">
        <f t="shared" si="45"/>
        <v>8390</v>
      </c>
      <c r="H1130" s="203" t="s">
        <v>1148</v>
      </c>
      <c r="I1130" s="203" t="s">
        <v>1148</v>
      </c>
      <c r="J1130" s="203" t="s">
        <v>487</v>
      </c>
      <c r="K1130" s="203" t="s">
        <v>1258</v>
      </c>
      <c r="L1130" s="236" t="s">
        <v>1257</v>
      </c>
      <c r="M1130" s="203" t="s">
        <v>1157</v>
      </c>
      <c r="N1130" s="203"/>
    </row>
    <row r="1131" s="160" customFormat="1" ht="21" customHeight="1" spans="1:14">
      <c r="A1131" s="191"/>
      <c r="B1131" s="435" t="s">
        <v>1870</v>
      </c>
      <c r="C1131" s="293" t="s">
        <v>1858</v>
      </c>
      <c r="D1131" s="40" t="s">
        <v>224</v>
      </c>
      <c r="E1131" s="67">
        <v>83.9</v>
      </c>
      <c r="F1131" s="202">
        <v>106</v>
      </c>
      <c r="G1131" s="447">
        <f t="shared" si="45"/>
        <v>8893.4</v>
      </c>
      <c r="H1131" s="203" t="s">
        <v>1148</v>
      </c>
      <c r="I1131" s="203" t="s">
        <v>1148</v>
      </c>
      <c r="J1131" s="203" t="s">
        <v>487</v>
      </c>
      <c r="K1131" s="203" t="s">
        <v>1260</v>
      </c>
      <c r="L1131" s="236" t="s">
        <v>1257</v>
      </c>
      <c r="M1131" s="203" t="s">
        <v>1157</v>
      </c>
      <c r="N1131" s="203"/>
    </row>
    <row r="1132" s="160" customFormat="1" ht="21" customHeight="1" spans="1:14">
      <c r="A1132" s="191"/>
      <c r="B1132" s="435" t="s">
        <v>1870</v>
      </c>
      <c r="C1132" s="293" t="s">
        <v>1858</v>
      </c>
      <c r="D1132" s="40" t="s">
        <v>224</v>
      </c>
      <c r="E1132" s="67">
        <v>83.9</v>
      </c>
      <c r="F1132" s="202">
        <v>256</v>
      </c>
      <c r="G1132" s="447">
        <f t="shared" si="45"/>
        <v>21478.4</v>
      </c>
      <c r="H1132" s="203" t="s">
        <v>1148</v>
      </c>
      <c r="I1132" s="203" t="s">
        <v>1148</v>
      </c>
      <c r="J1132" s="203" t="s">
        <v>487</v>
      </c>
      <c r="K1132" s="203" t="s">
        <v>1261</v>
      </c>
      <c r="L1132" s="236" t="s">
        <v>1257</v>
      </c>
      <c r="M1132" s="203" t="s">
        <v>1157</v>
      </c>
      <c r="N1132" s="203"/>
    </row>
    <row r="1133" s="160" customFormat="1" ht="21" customHeight="1" spans="1:14">
      <c r="A1133" s="191"/>
      <c r="B1133" s="435" t="s">
        <v>1870</v>
      </c>
      <c r="C1133" s="293" t="s">
        <v>1858</v>
      </c>
      <c r="D1133" s="40" t="s">
        <v>224</v>
      </c>
      <c r="E1133" s="67">
        <v>83.9</v>
      </c>
      <c r="F1133" s="202">
        <v>174</v>
      </c>
      <c r="G1133" s="447">
        <f t="shared" si="45"/>
        <v>14598.6</v>
      </c>
      <c r="H1133" s="203" t="s">
        <v>1148</v>
      </c>
      <c r="I1133" s="203" t="s">
        <v>1148</v>
      </c>
      <c r="J1133" s="203" t="s">
        <v>487</v>
      </c>
      <c r="K1133" s="203" t="s">
        <v>1262</v>
      </c>
      <c r="L1133" s="236" t="s">
        <v>1257</v>
      </c>
      <c r="M1133" s="203" t="s">
        <v>1157</v>
      </c>
      <c r="N1133" s="203"/>
    </row>
    <row r="1134" s="160" customFormat="1" ht="21" customHeight="1" spans="1:14">
      <c r="A1134" s="191"/>
      <c r="B1134" s="435" t="s">
        <v>1870</v>
      </c>
      <c r="C1134" s="293" t="s">
        <v>1858</v>
      </c>
      <c r="D1134" s="40" t="s">
        <v>224</v>
      </c>
      <c r="E1134" s="67">
        <v>83.9</v>
      </c>
      <c r="F1134" s="202">
        <v>116</v>
      </c>
      <c r="G1134" s="447">
        <f t="shared" si="45"/>
        <v>9732.4</v>
      </c>
      <c r="H1134" s="203" t="s">
        <v>1148</v>
      </c>
      <c r="I1134" s="203" t="s">
        <v>1148</v>
      </c>
      <c r="J1134" s="203" t="s">
        <v>487</v>
      </c>
      <c r="K1134" s="203" t="s">
        <v>1263</v>
      </c>
      <c r="L1134" s="236" t="s">
        <v>1257</v>
      </c>
      <c r="M1134" s="203" t="s">
        <v>1157</v>
      </c>
      <c r="N1134" s="203"/>
    </row>
    <row r="1135" s="160" customFormat="1" ht="21" customHeight="1" spans="1:14">
      <c r="A1135" s="191"/>
      <c r="B1135" s="435" t="s">
        <v>1870</v>
      </c>
      <c r="C1135" s="293" t="s">
        <v>1858</v>
      </c>
      <c r="D1135" s="40" t="s">
        <v>224</v>
      </c>
      <c r="E1135" s="67">
        <v>83.9</v>
      </c>
      <c r="F1135" s="202">
        <v>20</v>
      </c>
      <c r="G1135" s="447">
        <f t="shared" si="45"/>
        <v>1678</v>
      </c>
      <c r="H1135" s="203" t="s">
        <v>1148</v>
      </c>
      <c r="I1135" s="203" t="s">
        <v>1148</v>
      </c>
      <c r="J1135" s="203" t="s">
        <v>487</v>
      </c>
      <c r="K1135" s="203" t="s">
        <v>1264</v>
      </c>
      <c r="L1135" s="236" t="s">
        <v>1257</v>
      </c>
      <c r="M1135" s="203" t="s">
        <v>1157</v>
      </c>
      <c r="N1135" s="203"/>
    </row>
    <row r="1136" s="160" customFormat="1" ht="21" customHeight="1" spans="1:14">
      <c r="A1136" s="191"/>
      <c r="B1136" s="435" t="s">
        <v>1870</v>
      </c>
      <c r="C1136" s="293" t="s">
        <v>1858</v>
      </c>
      <c r="D1136" s="40" t="s">
        <v>224</v>
      </c>
      <c r="E1136" s="67">
        <v>83.9</v>
      </c>
      <c r="F1136" s="202">
        <v>57</v>
      </c>
      <c r="G1136" s="447">
        <f t="shared" si="45"/>
        <v>4782.3</v>
      </c>
      <c r="H1136" s="203" t="s">
        <v>1148</v>
      </c>
      <c r="I1136" s="203" t="s">
        <v>1148</v>
      </c>
      <c r="J1136" s="203" t="s">
        <v>487</v>
      </c>
      <c r="K1136" s="203" t="s">
        <v>1265</v>
      </c>
      <c r="L1136" s="236" t="s">
        <v>1257</v>
      </c>
      <c r="M1136" s="203" t="s">
        <v>1157</v>
      </c>
      <c r="N1136" s="203"/>
    </row>
    <row r="1137" s="160" customFormat="1" ht="21" customHeight="1" spans="1:14">
      <c r="A1137" s="191"/>
      <c r="B1137" s="435" t="s">
        <v>1870</v>
      </c>
      <c r="C1137" s="293" t="s">
        <v>1858</v>
      </c>
      <c r="D1137" s="40" t="s">
        <v>224</v>
      </c>
      <c r="E1137" s="67">
        <v>83.9</v>
      </c>
      <c r="F1137" s="202">
        <v>280</v>
      </c>
      <c r="G1137" s="447">
        <f t="shared" si="45"/>
        <v>23492</v>
      </c>
      <c r="H1137" s="203" t="s">
        <v>1148</v>
      </c>
      <c r="I1137" s="203" t="s">
        <v>1148</v>
      </c>
      <c r="J1137" s="203" t="s">
        <v>487</v>
      </c>
      <c r="K1137" s="203" t="s">
        <v>1266</v>
      </c>
      <c r="L1137" s="236" t="s">
        <v>1257</v>
      </c>
      <c r="M1137" s="203" t="s">
        <v>1157</v>
      </c>
      <c r="N1137" s="203"/>
    </row>
    <row r="1138" s="160" customFormat="1" ht="21" customHeight="1" spans="1:14">
      <c r="A1138" s="191"/>
      <c r="B1138" s="435" t="s">
        <v>1870</v>
      </c>
      <c r="C1138" s="293" t="s">
        <v>1858</v>
      </c>
      <c r="D1138" s="40" t="s">
        <v>224</v>
      </c>
      <c r="E1138" s="67">
        <v>83.9</v>
      </c>
      <c r="F1138" s="202">
        <v>67</v>
      </c>
      <c r="G1138" s="447">
        <f t="shared" si="45"/>
        <v>5621.3</v>
      </c>
      <c r="H1138" s="203" t="s">
        <v>1148</v>
      </c>
      <c r="I1138" s="203" t="s">
        <v>1148</v>
      </c>
      <c r="J1138" s="203" t="s">
        <v>487</v>
      </c>
      <c r="K1138" s="203" t="s">
        <v>1268</v>
      </c>
      <c r="L1138" s="236" t="s">
        <v>1257</v>
      </c>
      <c r="M1138" s="203" t="s">
        <v>1157</v>
      </c>
      <c r="N1138" s="203"/>
    </row>
    <row r="1139" s="160" customFormat="1" ht="21" customHeight="1" spans="1:14">
      <c r="A1139" s="191"/>
      <c r="B1139" s="435" t="s">
        <v>1870</v>
      </c>
      <c r="C1139" s="293" t="s">
        <v>1858</v>
      </c>
      <c r="D1139" s="40" t="s">
        <v>224</v>
      </c>
      <c r="E1139" s="67">
        <v>83.9</v>
      </c>
      <c r="F1139" s="202">
        <v>58</v>
      </c>
      <c r="G1139" s="447">
        <f t="shared" si="45"/>
        <v>4866.2</v>
      </c>
      <c r="H1139" s="203" t="s">
        <v>1148</v>
      </c>
      <c r="I1139" s="203" t="s">
        <v>1148</v>
      </c>
      <c r="J1139" s="203" t="s">
        <v>487</v>
      </c>
      <c r="K1139" s="203" t="s">
        <v>1269</v>
      </c>
      <c r="L1139" s="236" t="s">
        <v>1257</v>
      </c>
      <c r="M1139" s="203" t="s">
        <v>1157</v>
      </c>
      <c r="N1139" s="203"/>
    </row>
    <row r="1140" s="160" customFormat="1" ht="21" customHeight="1" spans="1:14">
      <c r="A1140" s="191"/>
      <c r="B1140" s="435" t="s">
        <v>1870</v>
      </c>
      <c r="C1140" s="293" t="s">
        <v>1858</v>
      </c>
      <c r="D1140" s="40" t="s">
        <v>224</v>
      </c>
      <c r="E1140" s="67">
        <v>83.9</v>
      </c>
      <c r="F1140" s="202">
        <v>68</v>
      </c>
      <c r="G1140" s="447">
        <f t="shared" si="45"/>
        <v>5705.2</v>
      </c>
      <c r="H1140" s="203" t="s">
        <v>1148</v>
      </c>
      <c r="I1140" s="203" t="s">
        <v>1148</v>
      </c>
      <c r="J1140" s="203" t="s">
        <v>487</v>
      </c>
      <c r="K1140" s="203" t="s">
        <v>1270</v>
      </c>
      <c r="L1140" s="236" t="s">
        <v>1257</v>
      </c>
      <c r="M1140" s="203" t="s">
        <v>1157</v>
      </c>
      <c r="N1140" s="203"/>
    </row>
    <row r="1141" s="160" customFormat="1" ht="21" customHeight="1" spans="1:14">
      <c r="A1141" s="191"/>
      <c r="B1141" s="435" t="s">
        <v>1870</v>
      </c>
      <c r="C1141" s="293" t="s">
        <v>1858</v>
      </c>
      <c r="D1141" s="40" t="s">
        <v>224</v>
      </c>
      <c r="E1141" s="67">
        <v>83.9</v>
      </c>
      <c r="F1141" s="202">
        <v>98</v>
      </c>
      <c r="G1141" s="447">
        <f t="shared" si="45"/>
        <v>8222.2</v>
      </c>
      <c r="H1141" s="203" t="s">
        <v>1148</v>
      </c>
      <c r="I1141" s="203" t="s">
        <v>1148</v>
      </c>
      <c r="J1141" s="203" t="s">
        <v>487</v>
      </c>
      <c r="K1141" s="203" t="s">
        <v>1271</v>
      </c>
      <c r="L1141" s="236" t="s">
        <v>1257</v>
      </c>
      <c r="M1141" s="203" t="s">
        <v>1157</v>
      </c>
      <c r="N1141" s="203"/>
    </row>
    <row r="1142" s="160" customFormat="1" ht="21" customHeight="1" spans="1:14">
      <c r="A1142" s="191"/>
      <c r="B1142" s="435" t="s">
        <v>1870</v>
      </c>
      <c r="C1142" s="293" t="s">
        <v>1858</v>
      </c>
      <c r="D1142" s="40" t="s">
        <v>224</v>
      </c>
      <c r="E1142" s="67">
        <v>83.9</v>
      </c>
      <c r="F1142" s="202">
        <v>1054</v>
      </c>
      <c r="G1142" s="447">
        <f t="shared" si="45"/>
        <v>88430.6</v>
      </c>
      <c r="H1142" s="203" t="s">
        <v>1148</v>
      </c>
      <c r="I1142" s="203" t="s">
        <v>1148</v>
      </c>
      <c r="J1142" s="203" t="s">
        <v>487</v>
      </c>
      <c r="K1142" s="203" t="s">
        <v>1273</v>
      </c>
      <c r="L1142" s="236" t="s">
        <v>1257</v>
      </c>
      <c r="M1142" s="203" t="s">
        <v>1157</v>
      </c>
      <c r="N1142" s="203"/>
    </row>
    <row r="1143" s="160" customFormat="1" ht="21" customHeight="1" spans="1:14">
      <c r="A1143" s="191"/>
      <c r="B1143" s="435" t="s">
        <v>1870</v>
      </c>
      <c r="C1143" s="293" t="s">
        <v>1858</v>
      </c>
      <c r="D1143" s="40" t="s">
        <v>224</v>
      </c>
      <c r="E1143" s="67">
        <v>83.9</v>
      </c>
      <c r="F1143" s="202">
        <v>115</v>
      </c>
      <c r="G1143" s="447">
        <f t="shared" si="45"/>
        <v>9648.5</v>
      </c>
      <c r="H1143" s="203" t="s">
        <v>1148</v>
      </c>
      <c r="I1143" s="203" t="s">
        <v>1148</v>
      </c>
      <c r="J1143" s="203" t="s">
        <v>487</v>
      </c>
      <c r="K1143" s="203" t="s">
        <v>1274</v>
      </c>
      <c r="L1143" s="236" t="s">
        <v>1257</v>
      </c>
      <c r="M1143" s="203" t="s">
        <v>1157</v>
      </c>
      <c r="N1143" s="203"/>
    </row>
    <row r="1144" s="160" customFormat="1" ht="21" customHeight="1" spans="1:14">
      <c r="A1144" s="191"/>
      <c r="B1144" s="435" t="s">
        <v>1870</v>
      </c>
      <c r="C1144" s="293" t="s">
        <v>1858</v>
      </c>
      <c r="D1144" s="40" t="s">
        <v>224</v>
      </c>
      <c r="E1144" s="67">
        <v>83.9</v>
      </c>
      <c r="F1144" s="202">
        <v>88</v>
      </c>
      <c r="G1144" s="447">
        <f t="shared" si="45"/>
        <v>7383.2</v>
      </c>
      <c r="H1144" s="203" t="s">
        <v>1148</v>
      </c>
      <c r="I1144" s="203" t="s">
        <v>1148</v>
      </c>
      <c r="J1144" s="203" t="s">
        <v>487</v>
      </c>
      <c r="K1144" s="203" t="s">
        <v>1275</v>
      </c>
      <c r="L1144" s="236" t="s">
        <v>1257</v>
      </c>
      <c r="M1144" s="203" t="s">
        <v>1157</v>
      </c>
      <c r="N1144" s="203"/>
    </row>
    <row r="1145" s="160" customFormat="1" ht="21" customHeight="1" spans="1:14">
      <c r="A1145" s="191"/>
      <c r="B1145" s="435" t="s">
        <v>1870</v>
      </c>
      <c r="C1145" s="293" t="s">
        <v>1858</v>
      </c>
      <c r="D1145" s="40" t="s">
        <v>224</v>
      </c>
      <c r="E1145" s="67">
        <v>83.9</v>
      </c>
      <c r="F1145" s="202">
        <v>36</v>
      </c>
      <c r="G1145" s="447">
        <f t="shared" si="45"/>
        <v>3020.4</v>
      </c>
      <c r="H1145" s="203" t="s">
        <v>1148</v>
      </c>
      <c r="I1145" s="203" t="s">
        <v>1148</v>
      </c>
      <c r="J1145" s="203" t="s">
        <v>487</v>
      </c>
      <c r="K1145" s="203" t="s">
        <v>1276</v>
      </c>
      <c r="L1145" s="236" t="s">
        <v>1257</v>
      </c>
      <c r="M1145" s="203" t="s">
        <v>1157</v>
      </c>
      <c r="N1145" s="203"/>
    </row>
    <row r="1146" s="163" customFormat="1" ht="21" customHeight="1" spans="1:14">
      <c r="A1146" s="195"/>
      <c r="B1146" s="219" t="s">
        <v>1112</v>
      </c>
      <c r="C1146" s="220"/>
      <c r="D1146" s="196"/>
      <c r="E1146" s="197"/>
      <c r="F1146" s="190">
        <f>SUM(F1116:F1145)</f>
        <v>9211</v>
      </c>
      <c r="G1146" s="448">
        <f>SUM(G1116:G1145)</f>
        <v>772802.9</v>
      </c>
      <c r="H1146" s="189"/>
      <c r="I1146" s="189"/>
      <c r="J1146" s="189"/>
      <c r="K1146" s="189"/>
      <c r="L1146" s="232"/>
      <c r="M1146" s="189"/>
      <c r="N1146" s="189"/>
    </row>
    <row r="1147" s="160" customFormat="1" ht="21" customHeight="1" spans="1:14">
      <c r="A1147" s="191"/>
      <c r="B1147" s="437" t="s">
        <v>494</v>
      </c>
      <c r="C1147" s="201" t="s">
        <v>495</v>
      </c>
      <c r="D1147" s="40"/>
      <c r="E1147" s="67"/>
      <c r="F1147" s="202"/>
      <c r="G1147" s="194"/>
      <c r="H1147" s="203"/>
      <c r="I1147" s="203"/>
      <c r="J1147" s="203"/>
      <c r="K1147" s="203"/>
      <c r="L1147" s="236"/>
      <c r="M1147" s="203"/>
      <c r="N1147" s="203"/>
    </row>
    <row r="1148" s="160" customFormat="1" ht="21" customHeight="1" spans="1:14">
      <c r="A1148" s="191"/>
      <c r="B1148" s="435" t="s">
        <v>496</v>
      </c>
      <c r="C1148" s="293" t="s">
        <v>1872</v>
      </c>
      <c r="D1148" s="40" t="s">
        <v>224</v>
      </c>
      <c r="E1148" s="67">
        <v>38.31</v>
      </c>
      <c r="F1148" s="202">
        <v>2650</v>
      </c>
      <c r="G1148" s="447">
        <f>E1148*F1148</f>
        <v>101521.5</v>
      </c>
      <c r="H1148" s="203" t="s">
        <v>1148</v>
      </c>
      <c r="I1148" s="203" t="s">
        <v>1148</v>
      </c>
      <c r="J1148" s="203" t="s">
        <v>495</v>
      </c>
      <c r="K1148" s="203" t="s">
        <v>1868</v>
      </c>
      <c r="L1148" s="236"/>
      <c r="M1148" s="203" t="s">
        <v>1151</v>
      </c>
      <c r="N1148" s="203"/>
    </row>
    <row r="1149" s="160" customFormat="1" ht="21" customHeight="1" spans="1:14">
      <c r="A1149" s="191"/>
      <c r="B1149" s="435" t="s">
        <v>496</v>
      </c>
      <c r="C1149" s="293" t="s">
        <v>1872</v>
      </c>
      <c r="D1149" s="40" t="s">
        <v>224</v>
      </c>
      <c r="E1149" s="67">
        <v>38.31</v>
      </c>
      <c r="F1149" s="202">
        <v>1168</v>
      </c>
      <c r="G1149" s="447">
        <f>E1149*F1149</f>
        <v>44746.08</v>
      </c>
      <c r="H1149" s="203" t="s">
        <v>1148</v>
      </c>
      <c r="I1149" s="203" t="s">
        <v>1148</v>
      </c>
      <c r="J1149" s="203" t="s">
        <v>495</v>
      </c>
      <c r="K1149" s="203" t="s">
        <v>1869</v>
      </c>
      <c r="L1149" s="236"/>
      <c r="M1149" s="203" t="s">
        <v>1151</v>
      </c>
      <c r="N1149" s="203"/>
    </row>
    <row r="1150" s="163" customFormat="1" ht="21" customHeight="1" spans="1:14">
      <c r="A1150" s="195"/>
      <c r="B1150" s="219" t="s">
        <v>1112</v>
      </c>
      <c r="C1150" s="220"/>
      <c r="D1150" s="196"/>
      <c r="E1150" s="197"/>
      <c r="F1150" s="190">
        <f>SUM(F1148:F1149)</f>
        <v>3818</v>
      </c>
      <c r="G1150" s="448">
        <f>SUM(G1148:G1149)</f>
        <v>146267.58</v>
      </c>
      <c r="H1150" s="189"/>
      <c r="I1150" s="189"/>
      <c r="J1150" s="189"/>
      <c r="K1150" s="189"/>
      <c r="L1150" s="232"/>
      <c r="M1150" s="189"/>
      <c r="N1150" s="189"/>
    </row>
    <row r="1151" s="160" customFormat="1" ht="21" customHeight="1" spans="1:14">
      <c r="A1151" s="191"/>
      <c r="B1151" s="435" t="s">
        <v>498</v>
      </c>
      <c r="C1151" s="293" t="s">
        <v>1872</v>
      </c>
      <c r="D1151" s="40" t="s">
        <v>224</v>
      </c>
      <c r="E1151" s="67">
        <v>38.31</v>
      </c>
      <c r="F1151" s="38">
        <v>379</v>
      </c>
      <c r="G1151" s="447">
        <f>F1151*E1151</f>
        <v>14519.49</v>
      </c>
      <c r="H1151" s="203" t="s">
        <v>1148</v>
      </c>
      <c r="I1151" s="203" t="s">
        <v>1148</v>
      </c>
      <c r="J1151" s="203" t="s">
        <v>495</v>
      </c>
      <c r="K1151" s="38" t="s">
        <v>1293</v>
      </c>
      <c r="L1151" s="38" t="s">
        <v>1284</v>
      </c>
      <c r="M1151" s="203" t="s">
        <v>1280</v>
      </c>
      <c r="N1151" s="203" t="s">
        <v>1277</v>
      </c>
    </row>
    <row r="1152" s="160" customFormat="1" ht="21" customHeight="1" spans="1:14">
      <c r="A1152" s="191"/>
      <c r="B1152" s="435" t="s">
        <v>498</v>
      </c>
      <c r="C1152" s="293" t="s">
        <v>1872</v>
      </c>
      <c r="D1152" s="40" t="s">
        <v>224</v>
      </c>
      <c r="E1152" s="67">
        <v>38.31</v>
      </c>
      <c r="F1152" s="38">
        <v>324</v>
      </c>
      <c r="G1152" s="447">
        <f t="shared" ref="G1152:G1166" si="46">F1152*E1152</f>
        <v>12412.44</v>
      </c>
      <c r="H1152" s="203" t="s">
        <v>1148</v>
      </c>
      <c r="I1152" s="203" t="s">
        <v>1148</v>
      </c>
      <c r="J1152" s="203" t="s">
        <v>495</v>
      </c>
      <c r="K1152" s="38" t="s">
        <v>1294</v>
      </c>
      <c r="L1152" s="38" t="s">
        <v>1284</v>
      </c>
      <c r="M1152" s="203" t="s">
        <v>1280</v>
      </c>
      <c r="N1152" s="203" t="s">
        <v>1277</v>
      </c>
    </row>
    <row r="1153" s="160" customFormat="1" ht="21" customHeight="1" spans="1:14">
      <c r="A1153" s="191"/>
      <c r="B1153" s="435" t="s">
        <v>498</v>
      </c>
      <c r="C1153" s="293" t="s">
        <v>1872</v>
      </c>
      <c r="D1153" s="40" t="s">
        <v>224</v>
      </c>
      <c r="E1153" s="67">
        <v>38.31</v>
      </c>
      <c r="F1153" s="38">
        <v>282</v>
      </c>
      <c r="G1153" s="447">
        <f t="shared" si="46"/>
        <v>10803.42</v>
      </c>
      <c r="H1153" s="203" t="s">
        <v>1148</v>
      </c>
      <c r="I1153" s="203" t="s">
        <v>1148</v>
      </c>
      <c r="J1153" s="203" t="s">
        <v>495</v>
      </c>
      <c r="K1153" s="38" t="s">
        <v>1278</v>
      </c>
      <c r="L1153" s="69" t="s">
        <v>1279</v>
      </c>
      <c r="M1153" s="203" t="s">
        <v>1280</v>
      </c>
      <c r="N1153" s="203" t="s">
        <v>1277</v>
      </c>
    </row>
    <row r="1154" s="160" customFormat="1" ht="21" customHeight="1" spans="1:14">
      <c r="A1154" s="191"/>
      <c r="B1154" s="435" t="s">
        <v>498</v>
      </c>
      <c r="C1154" s="293" t="s">
        <v>1872</v>
      </c>
      <c r="D1154" s="40" t="s">
        <v>224</v>
      </c>
      <c r="E1154" s="67">
        <v>38.31</v>
      </c>
      <c r="F1154" s="38">
        <v>714</v>
      </c>
      <c r="G1154" s="447">
        <f t="shared" si="46"/>
        <v>27353.34</v>
      </c>
      <c r="H1154" s="203" t="s">
        <v>1148</v>
      </c>
      <c r="I1154" s="203" t="s">
        <v>1148</v>
      </c>
      <c r="J1154" s="203" t="s">
        <v>495</v>
      </c>
      <c r="K1154" s="38" t="s">
        <v>1281</v>
      </c>
      <c r="L1154" s="69" t="s">
        <v>1279</v>
      </c>
      <c r="M1154" s="203" t="s">
        <v>1280</v>
      </c>
      <c r="N1154" s="203" t="s">
        <v>1277</v>
      </c>
    </row>
    <row r="1155" s="160" customFormat="1" ht="21" customHeight="1" spans="1:14">
      <c r="A1155" s="191"/>
      <c r="B1155" s="435" t="s">
        <v>498</v>
      </c>
      <c r="C1155" s="293" t="s">
        <v>1872</v>
      </c>
      <c r="D1155" s="40" t="s">
        <v>224</v>
      </c>
      <c r="E1155" s="67">
        <v>38.31</v>
      </c>
      <c r="F1155" s="38">
        <v>294</v>
      </c>
      <c r="G1155" s="447">
        <f t="shared" si="46"/>
        <v>11263.14</v>
      </c>
      <c r="H1155" s="203" t="s">
        <v>1148</v>
      </c>
      <c r="I1155" s="203" t="s">
        <v>1148</v>
      </c>
      <c r="J1155" s="203" t="s">
        <v>495</v>
      </c>
      <c r="K1155" s="38" t="s">
        <v>1871</v>
      </c>
      <c r="L1155" s="69" t="s">
        <v>1279</v>
      </c>
      <c r="M1155" s="203" t="s">
        <v>1280</v>
      </c>
      <c r="N1155" s="203" t="s">
        <v>1277</v>
      </c>
    </row>
    <row r="1156" s="160" customFormat="1" ht="21" customHeight="1" spans="1:14">
      <c r="A1156" s="191"/>
      <c r="B1156" s="435" t="s">
        <v>498</v>
      </c>
      <c r="C1156" s="293" t="s">
        <v>1872</v>
      </c>
      <c r="D1156" s="40" t="s">
        <v>224</v>
      </c>
      <c r="E1156" s="67">
        <v>38.31</v>
      </c>
      <c r="F1156" s="38">
        <v>204</v>
      </c>
      <c r="G1156" s="447">
        <f t="shared" si="46"/>
        <v>7815.24</v>
      </c>
      <c r="H1156" s="203" t="s">
        <v>1148</v>
      </c>
      <c r="I1156" s="203" t="s">
        <v>1148</v>
      </c>
      <c r="J1156" s="203" t="s">
        <v>495</v>
      </c>
      <c r="K1156" s="38" t="s">
        <v>1282</v>
      </c>
      <c r="L1156" s="69" t="s">
        <v>1279</v>
      </c>
      <c r="M1156" s="203" t="s">
        <v>1280</v>
      </c>
      <c r="N1156" s="203" t="s">
        <v>1277</v>
      </c>
    </row>
    <row r="1157" s="160" customFormat="1" ht="21" customHeight="1" spans="1:14">
      <c r="A1157" s="191"/>
      <c r="B1157" s="435" t="s">
        <v>498</v>
      </c>
      <c r="C1157" s="293" t="s">
        <v>1872</v>
      </c>
      <c r="D1157" s="40" t="s">
        <v>224</v>
      </c>
      <c r="E1157" s="67">
        <v>38.31</v>
      </c>
      <c r="F1157" s="38">
        <v>692</v>
      </c>
      <c r="G1157" s="447">
        <f t="shared" si="46"/>
        <v>26510.52</v>
      </c>
      <c r="H1157" s="203" t="s">
        <v>1148</v>
      </c>
      <c r="I1157" s="203" t="s">
        <v>1148</v>
      </c>
      <c r="J1157" s="203" t="s">
        <v>495</v>
      </c>
      <c r="K1157" s="38" t="s">
        <v>1283</v>
      </c>
      <c r="L1157" s="38" t="s">
        <v>1284</v>
      </c>
      <c r="M1157" s="203" t="s">
        <v>1280</v>
      </c>
      <c r="N1157" s="203" t="s">
        <v>1277</v>
      </c>
    </row>
    <row r="1158" s="160" customFormat="1" ht="21" customHeight="1" spans="1:14">
      <c r="A1158" s="191"/>
      <c r="B1158" s="435" t="s">
        <v>498</v>
      </c>
      <c r="C1158" s="293" t="s">
        <v>1872</v>
      </c>
      <c r="D1158" s="40" t="s">
        <v>224</v>
      </c>
      <c r="E1158" s="67">
        <v>38.31</v>
      </c>
      <c r="F1158" s="38">
        <v>294</v>
      </c>
      <c r="G1158" s="447">
        <f t="shared" si="46"/>
        <v>11263.14</v>
      </c>
      <c r="H1158" s="203" t="s">
        <v>1148</v>
      </c>
      <c r="I1158" s="203" t="s">
        <v>1148</v>
      </c>
      <c r="J1158" s="203" t="s">
        <v>495</v>
      </c>
      <c r="K1158" s="38" t="s">
        <v>1285</v>
      </c>
      <c r="L1158" s="69" t="s">
        <v>1279</v>
      </c>
      <c r="M1158" s="203" t="s">
        <v>1280</v>
      </c>
      <c r="N1158" s="203" t="s">
        <v>1277</v>
      </c>
    </row>
    <row r="1159" s="160" customFormat="1" ht="21" customHeight="1" spans="1:14">
      <c r="A1159" s="191"/>
      <c r="B1159" s="435" t="s">
        <v>498</v>
      </c>
      <c r="C1159" s="293" t="s">
        <v>1872</v>
      </c>
      <c r="D1159" s="40" t="s">
        <v>224</v>
      </c>
      <c r="E1159" s="67">
        <v>38.31</v>
      </c>
      <c r="F1159" s="38">
        <v>383</v>
      </c>
      <c r="G1159" s="447">
        <f t="shared" si="46"/>
        <v>14672.73</v>
      </c>
      <c r="H1159" s="203" t="s">
        <v>1148</v>
      </c>
      <c r="I1159" s="203" t="s">
        <v>1148</v>
      </c>
      <c r="J1159" s="203" t="s">
        <v>495</v>
      </c>
      <c r="K1159" s="38" t="s">
        <v>1286</v>
      </c>
      <c r="L1159" s="69" t="s">
        <v>1279</v>
      </c>
      <c r="M1159" s="203" t="s">
        <v>1280</v>
      </c>
      <c r="N1159" s="203" t="s">
        <v>1277</v>
      </c>
    </row>
    <row r="1160" s="160" customFormat="1" ht="21" customHeight="1" spans="1:14">
      <c r="A1160" s="191"/>
      <c r="B1160" s="435" t="s">
        <v>498</v>
      </c>
      <c r="C1160" s="293" t="s">
        <v>1872</v>
      </c>
      <c r="D1160" s="40" t="s">
        <v>224</v>
      </c>
      <c r="E1160" s="67">
        <v>38.31</v>
      </c>
      <c r="F1160" s="38">
        <v>383</v>
      </c>
      <c r="G1160" s="447">
        <f t="shared" si="46"/>
        <v>14672.73</v>
      </c>
      <c r="H1160" s="203" t="s">
        <v>1148</v>
      </c>
      <c r="I1160" s="203" t="s">
        <v>1148</v>
      </c>
      <c r="J1160" s="203" t="s">
        <v>495</v>
      </c>
      <c r="K1160" s="38" t="s">
        <v>1287</v>
      </c>
      <c r="L1160" s="69" t="s">
        <v>1279</v>
      </c>
      <c r="M1160" s="203" t="s">
        <v>1280</v>
      </c>
      <c r="N1160" s="203" t="s">
        <v>1277</v>
      </c>
    </row>
    <row r="1161" s="160" customFormat="1" ht="21" customHeight="1" spans="1:14">
      <c r="A1161" s="191"/>
      <c r="B1161" s="435" t="s">
        <v>498</v>
      </c>
      <c r="C1161" s="293" t="s">
        <v>1872</v>
      </c>
      <c r="D1161" s="40" t="s">
        <v>224</v>
      </c>
      <c r="E1161" s="67">
        <v>38.31</v>
      </c>
      <c r="F1161" s="38">
        <v>490</v>
      </c>
      <c r="G1161" s="447">
        <f t="shared" si="46"/>
        <v>18771.9</v>
      </c>
      <c r="H1161" s="203" t="s">
        <v>1148</v>
      </c>
      <c r="I1161" s="203" t="s">
        <v>1148</v>
      </c>
      <c r="J1161" s="203" t="s">
        <v>495</v>
      </c>
      <c r="K1161" s="38" t="s">
        <v>1295</v>
      </c>
      <c r="L1161" s="38" t="s">
        <v>1284</v>
      </c>
      <c r="M1161" s="203" t="s">
        <v>1280</v>
      </c>
      <c r="N1161" s="203" t="s">
        <v>1277</v>
      </c>
    </row>
    <row r="1162" s="160" customFormat="1" ht="21" customHeight="1" spans="1:14">
      <c r="A1162" s="191"/>
      <c r="B1162" s="435" t="s">
        <v>498</v>
      </c>
      <c r="C1162" s="293" t="s">
        <v>1872</v>
      </c>
      <c r="D1162" s="40" t="s">
        <v>224</v>
      </c>
      <c r="E1162" s="67">
        <v>38.31</v>
      </c>
      <c r="F1162" s="38">
        <v>964</v>
      </c>
      <c r="G1162" s="447">
        <f t="shared" si="46"/>
        <v>36930.84</v>
      </c>
      <c r="H1162" s="203" t="s">
        <v>1148</v>
      </c>
      <c r="I1162" s="203" t="s">
        <v>1148</v>
      </c>
      <c r="J1162" s="203" t="s">
        <v>495</v>
      </c>
      <c r="K1162" s="38" t="s">
        <v>1296</v>
      </c>
      <c r="L1162" s="69" t="s">
        <v>1279</v>
      </c>
      <c r="M1162" s="203" t="s">
        <v>1280</v>
      </c>
      <c r="N1162" s="203" t="s">
        <v>1277</v>
      </c>
    </row>
    <row r="1163" s="160" customFormat="1" ht="21" customHeight="1" spans="1:14">
      <c r="A1163" s="191"/>
      <c r="B1163" s="435" t="s">
        <v>498</v>
      </c>
      <c r="C1163" s="293" t="s">
        <v>1872</v>
      </c>
      <c r="D1163" s="40" t="s">
        <v>224</v>
      </c>
      <c r="E1163" s="67">
        <v>38.31</v>
      </c>
      <c r="F1163" s="38">
        <v>692</v>
      </c>
      <c r="G1163" s="447">
        <f t="shared" si="46"/>
        <v>26510.52</v>
      </c>
      <c r="H1163" s="203" t="s">
        <v>1148</v>
      </c>
      <c r="I1163" s="203" t="s">
        <v>1148</v>
      </c>
      <c r="J1163" s="203" t="s">
        <v>495</v>
      </c>
      <c r="K1163" s="38" t="s">
        <v>1297</v>
      </c>
      <c r="L1163" s="69" t="s">
        <v>1279</v>
      </c>
      <c r="M1163" s="203" t="s">
        <v>1280</v>
      </c>
      <c r="N1163" s="203" t="s">
        <v>1277</v>
      </c>
    </row>
    <row r="1164" s="160" customFormat="1" ht="21" customHeight="1" spans="1:14">
      <c r="A1164" s="191"/>
      <c r="B1164" s="435" t="s">
        <v>498</v>
      </c>
      <c r="C1164" s="293" t="s">
        <v>1872</v>
      </c>
      <c r="D1164" s="40" t="s">
        <v>224</v>
      </c>
      <c r="E1164" s="67">
        <v>38.31</v>
      </c>
      <c r="F1164" s="38">
        <v>423</v>
      </c>
      <c r="G1164" s="447">
        <f t="shared" si="46"/>
        <v>16205.13</v>
      </c>
      <c r="H1164" s="203" t="s">
        <v>1148</v>
      </c>
      <c r="I1164" s="203" t="s">
        <v>1148</v>
      </c>
      <c r="J1164" s="203" t="s">
        <v>495</v>
      </c>
      <c r="K1164" s="38" t="s">
        <v>1288</v>
      </c>
      <c r="L1164" s="69" t="s">
        <v>1279</v>
      </c>
      <c r="M1164" s="203" t="s">
        <v>1280</v>
      </c>
      <c r="N1164" s="203" t="s">
        <v>1277</v>
      </c>
    </row>
    <row r="1165" s="160" customFormat="1" ht="21" customHeight="1" spans="1:14">
      <c r="A1165" s="191"/>
      <c r="B1165" s="435" t="s">
        <v>498</v>
      </c>
      <c r="C1165" s="293" t="s">
        <v>1872</v>
      </c>
      <c r="D1165" s="40" t="s">
        <v>224</v>
      </c>
      <c r="E1165" s="67">
        <v>38.31</v>
      </c>
      <c r="F1165" s="202">
        <v>1054</v>
      </c>
      <c r="G1165" s="447">
        <f t="shared" si="46"/>
        <v>40378.74</v>
      </c>
      <c r="H1165" s="203" t="s">
        <v>1148</v>
      </c>
      <c r="I1165" s="203" t="s">
        <v>1148</v>
      </c>
      <c r="J1165" s="203" t="s">
        <v>495</v>
      </c>
      <c r="K1165" s="203" t="s">
        <v>1273</v>
      </c>
      <c r="L1165" s="236" t="s">
        <v>1257</v>
      </c>
      <c r="M1165" s="203" t="s">
        <v>1157</v>
      </c>
      <c r="N1165" s="203"/>
    </row>
    <row r="1166" s="160" customFormat="1" ht="21" customHeight="1" spans="1:14">
      <c r="A1166" s="191"/>
      <c r="B1166" s="435" t="s">
        <v>498</v>
      </c>
      <c r="C1166" s="293" t="s">
        <v>1872</v>
      </c>
      <c r="D1166" s="40" t="s">
        <v>224</v>
      </c>
      <c r="E1166" s="67">
        <v>38.31</v>
      </c>
      <c r="F1166" s="202">
        <v>115</v>
      </c>
      <c r="G1166" s="447">
        <f t="shared" si="46"/>
        <v>4405.65</v>
      </c>
      <c r="H1166" s="203" t="s">
        <v>1148</v>
      </c>
      <c r="I1166" s="203" t="s">
        <v>1148</v>
      </c>
      <c r="J1166" s="203" t="s">
        <v>495</v>
      </c>
      <c r="K1166" s="203" t="s">
        <v>1274</v>
      </c>
      <c r="L1166" s="236" t="s">
        <v>1257</v>
      </c>
      <c r="M1166" s="203" t="s">
        <v>1157</v>
      </c>
      <c r="N1166" s="203"/>
    </row>
    <row r="1167" s="163" customFormat="1" ht="21" customHeight="1" spans="1:14">
      <c r="A1167" s="195"/>
      <c r="B1167" s="219" t="s">
        <v>1112</v>
      </c>
      <c r="C1167" s="220"/>
      <c r="D1167" s="196"/>
      <c r="E1167" s="197"/>
      <c r="F1167" s="190">
        <f>SUM(F1151:F1166)</f>
        <v>7687</v>
      </c>
      <c r="G1167" s="448">
        <f>SUM(G1151:G1166)</f>
        <v>294488.97</v>
      </c>
      <c r="H1167" s="189"/>
      <c r="I1167" s="189"/>
      <c r="J1167" s="189"/>
      <c r="K1167" s="189"/>
      <c r="L1167" s="232"/>
      <c r="M1167" s="189"/>
      <c r="N1167" s="189"/>
    </row>
    <row r="1168" s="160" customFormat="1" ht="22" customHeight="1" spans="1:14">
      <c r="A1168" s="191"/>
      <c r="B1168" s="437">
        <v>308</v>
      </c>
      <c r="C1168" s="201" t="s">
        <v>1873</v>
      </c>
      <c r="D1168" s="40"/>
      <c r="E1168" s="67"/>
      <c r="F1168" s="202"/>
      <c r="G1168" s="194"/>
      <c r="H1168" s="203"/>
      <c r="I1168" s="203"/>
      <c r="J1168" s="203"/>
      <c r="K1168" s="203"/>
      <c r="L1168" s="236"/>
      <c r="M1168" s="203"/>
      <c r="N1168" s="203"/>
    </row>
    <row r="1169" s="160" customFormat="1" ht="21" customHeight="1" spans="1:14">
      <c r="A1169" s="191"/>
      <c r="B1169" s="189" t="s">
        <v>501</v>
      </c>
      <c r="C1169" s="195" t="s">
        <v>502</v>
      </c>
      <c r="D1169" s="40"/>
      <c r="E1169" s="67"/>
      <c r="F1169" s="202"/>
      <c r="G1169" s="194"/>
      <c r="H1169" s="203"/>
      <c r="I1169" s="203"/>
      <c r="J1169" s="203"/>
      <c r="K1169" s="203"/>
      <c r="L1169" s="236"/>
      <c r="M1169" s="203"/>
      <c r="N1169" s="203"/>
    </row>
    <row r="1170" s="160" customFormat="1" ht="21" customHeight="1" spans="1:14">
      <c r="A1170" s="191"/>
      <c r="B1170" s="203" t="s">
        <v>503</v>
      </c>
      <c r="C1170" s="191" t="s">
        <v>502</v>
      </c>
      <c r="D1170" s="40" t="s">
        <v>224</v>
      </c>
      <c r="E1170" s="67">
        <v>5.9</v>
      </c>
      <c r="F1170" s="202">
        <v>8334</v>
      </c>
      <c r="G1170" s="447">
        <f>E1170*F1170</f>
        <v>49170.6</v>
      </c>
      <c r="H1170" s="203" t="s">
        <v>1148</v>
      </c>
      <c r="I1170" s="203" t="s">
        <v>1148</v>
      </c>
      <c r="J1170" s="191" t="s">
        <v>502</v>
      </c>
      <c r="K1170" s="203" t="s">
        <v>1859</v>
      </c>
      <c r="L1170" s="236"/>
      <c r="M1170" s="203" t="s">
        <v>1151</v>
      </c>
      <c r="N1170" s="203"/>
    </row>
    <row r="1171" s="160" customFormat="1" ht="21" customHeight="1" spans="1:14">
      <c r="A1171" s="191"/>
      <c r="B1171" s="203" t="s">
        <v>503</v>
      </c>
      <c r="C1171" s="191" t="s">
        <v>502</v>
      </c>
      <c r="D1171" s="40" t="s">
        <v>224</v>
      </c>
      <c r="E1171" s="67">
        <v>5.9</v>
      </c>
      <c r="F1171" s="202">
        <v>2944</v>
      </c>
      <c r="G1171" s="447">
        <f t="shared" ref="G1171:G1180" si="47">E1171*F1171</f>
        <v>17369.6</v>
      </c>
      <c r="H1171" s="203" t="s">
        <v>1148</v>
      </c>
      <c r="I1171" s="203" t="s">
        <v>1148</v>
      </c>
      <c r="J1171" s="191" t="s">
        <v>502</v>
      </c>
      <c r="K1171" s="203" t="s">
        <v>1860</v>
      </c>
      <c r="L1171" s="236"/>
      <c r="M1171" s="203" t="s">
        <v>1151</v>
      </c>
      <c r="N1171" s="203"/>
    </row>
    <row r="1172" s="160" customFormat="1" ht="21" customHeight="1" spans="1:14">
      <c r="A1172" s="191"/>
      <c r="B1172" s="203" t="s">
        <v>503</v>
      </c>
      <c r="C1172" s="191" t="s">
        <v>502</v>
      </c>
      <c r="D1172" s="40" t="s">
        <v>224</v>
      </c>
      <c r="E1172" s="67">
        <v>5.9</v>
      </c>
      <c r="F1172" s="202">
        <v>2516</v>
      </c>
      <c r="G1172" s="447">
        <f t="shared" si="47"/>
        <v>14844.4</v>
      </c>
      <c r="H1172" s="203" t="s">
        <v>1148</v>
      </c>
      <c r="I1172" s="203" t="s">
        <v>1148</v>
      </c>
      <c r="J1172" s="191" t="s">
        <v>502</v>
      </c>
      <c r="K1172" s="203" t="s">
        <v>1861</v>
      </c>
      <c r="L1172" s="236"/>
      <c r="M1172" s="203" t="s">
        <v>1151</v>
      </c>
      <c r="N1172" s="203"/>
    </row>
    <row r="1173" s="160" customFormat="1" ht="21" customHeight="1" spans="1:14">
      <c r="A1173" s="191"/>
      <c r="B1173" s="203" t="s">
        <v>503</v>
      </c>
      <c r="C1173" s="191" t="s">
        <v>502</v>
      </c>
      <c r="D1173" s="40" t="s">
        <v>224</v>
      </c>
      <c r="E1173" s="67">
        <v>5.9</v>
      </c>
      <c r="F1173" s="202">
        <v>8643</v>
      </c>
      <c r="G1173" s="447">
        <f t="shared" si="47"/>
        <v>50993.7</v>
      </c>
      <c r="H1173" s="203" t="s">
        <v>1148</v>
      </c>
      <c r="I1173" s="203" t="s">
        <v>1148</v>
      </c>
      <c r="J1173" s="191" t="s">
        <v>502</v>
      </c>
      <c r="K1173" s="203" t="s">
        <v>1862</v>
      </c>
      <c r="L1173" s="236"/>
      <c r="M1173" s="203" t="s">
        <v>1151</v>
      </c>
      <c r="N1173" s="203"/>
    </row>
    <row r="1174" s="160" customFormat="1" ht="21" customHeight="1" spans="1:14">
      <c r="A1174" s="191"/>
      <c r="B1174" s="203" t="s">
        <v>503</v>
      </c>
      <c r="C1174" s="191" t="s">
        <v>502</v>
      </c>
      <c r="D1174" s="40" t="s">
        <v>224</v>
      </c>
      <c r="E1174" s="67">
        <v>5.9</v>
      </c>
      <c r="F1174" s="202">
        <v>6215</v>
      </c>
      <c r="G1174" s="447">
        <f t="shared" si="47"/>
        <v>36668.5</v>
      </c>
      <c r="H1174" s="203" t="s">
        <v>1148</v>
      </c>
      <c r="I1174" s="203" t="s">
        <v>1148</v>
      </c>
      <c r="J1174" s="191" t="s">
        <v>502</v>
      </c>
      <c r="K1174" s="203" t="s">
        <v>1863</v>
      </c>
      <c r="L1174" s="236"/>
      <c r="M1174" s="203" t="s">
        <v>1151</v>
      </c>
      <c r="N1174" s="203"/>
    </row>
    <row r="1175" s="160" customFormat="1" ht="21" customHeight="1" spans="1:14">
      <c r="A1175" s="191"/>
      <c r="B1175" s="203" t="s">
        <v>503</v>
      </c>
      <c r="C1175" s="191" t="s">
        <v>502</v>
      </c>
      <c r="D1175" s="40" t="s">
        <v>224</v>
      </c>
      <c r="E1175" s="67">
        <v>5.9</v>
      </c>
      <c r="F1175" s="202">
        <v>9131</v>
      </c>
      <c r="G1175" s="447">
        <f t="shared" si="47"/>
        <v>53872.9</v>
      </c>
      <c r="H1175" s="203" t="s">
        <v>1148</v>
      </c>
      <c r="I1175" s="203" t="s">
        <v>1148</v>
      </c>
      <c r="J1175" s="191" t="s">
        <v>502</v>
      </c>
      <c r="K1175" s="203" t="s">
        <v>1864</v>
      </c>
      <c r="L1175" s="236"/>
      <c r="M1175" s="203" t="s">
        <v>1151</v>
      </c>
      <c r="N1175" s="203"/>
    </row>
    <row r="1176" s="160" customFormat="1" ht="21" customHeight="1" spans="1:14">
      <c r="A1176" s="191"/>
      <c r="B1176" s="203" t="s">
        <v>503</v>
      </c>
      <c r="C1176" s="191" t="s">
        <v>502</v>
      </c>
      <c r="D1176" s="40" t="s">
        <v>224</v>
      </c>
      <c r="E1176" s="67">
        <v>5.9</v>
      </c>
      <c r="F1176" s="202">
        <v>20668</v>
      </c>
      <c r="G1176" s="447">
        <f t="shared" si="47"/>
        <v>121941.2</v>
      </c>
      <c r="H1176" s="203" t="s">
        <v>1148</v>
      </c>
      <c r="I1176" s="203" t="s">
        <v>1148</v>
      </c>
      <c r="J1176" s="191" t="s">
        <v>502</v>
      </c>
      <c r="K1176" s="203" t="s">
        <v>1865</v>
      </c>
      <c r="L1176" s="236"/>
      <c r="M1176" s="203" t="s">
        <v>1151</v>
      </c>
      <c r="N1176" s="203"/>
    </row>
    <row r="1177" s="160" customFormat="1" ht="21" customHeight="1" spans="1:14">
      <c r="A1177" s="191"/>
      <c r="B1177" s="203" t="s">
        <v>503</v>
      </c>
      <c r="C1177" s="191" t="s">
        <v>502</v>
      </c>
      <c r="D1177" s="40" t="s">
        <v>224</v>
      </c>
      <c r="E1177" s="67">
        <v>5.9</v>
      </c>
      <c r="F1177" s="202">
        <v>12292</v>
      </c>
      <c r="G1177" s="447">
        <f t="shared" si="47"/>
        <v>72522.8</v>
      </c>
      <c r="H1177" s="203" t="s">
        <v>1148</v>
      </c>
      <c r="I1177" s="203" t="s">
        <v>1148</v>
      </c>
      <c r="J1177" s="191" t="s">
        <v>502</v>
      </c>
      <c r="K1177" s="203" t="s">
        <v>1866</v>
      </c>
      <c r="L1177" s="236"/>
      <c r="M1177" s="203" t="s">
        <v>1151</v>
      </c>
      <c r="N1177" s="203"/>
    </row>
    <row r="1178" s="160" customFormat="1" ht="21" customHeight="1" spans="1:14">
      <c r="A1178" s="191"/>
      <c r="B1178" s="203" t="s">
        <v>503</v>
      </c>
      <c r="C1178" s="191" t="s">
        <v>502</v>
      </c>
      <c r="D1178" s="40" t="s">
        <v>224</v>
      </c>
      <c r="E1178" s="67">
        <v>5.9</v>
      </c>
      <c r="F1178" s="202">
        <v>9750</v>
      </c>
      <c r="G1178" s="447">
        <f t="shared" si="47"/>
        <v>57525</v>
      </c>
      <c r="H1178" s="203" t="s">
        <v>1148</v>
      </c>
      <c r="I1178" s="203" t="s">
        <v>1148</v>
      </c>
      <c r="J1178" s="191" t="s">
        <v>502</v>
      </c>
      <c r="K1178" s="203" t="s">
        <v>1867</v>
      </c>
      <c r="L1178" s="236"/>
      <c r="M1178" s="203" t="s">
        <v>1151</v>
      </c>
      <c r="N1178" s="203"/>
    </row>
    <row r="1179" s="160" customFormat="1" ht="21" customHeight="1" spans="1:14">
      <c r="A1179" s="191"/>
      <c r="B1179" s="203" t="s">
        <v>503</v>
      </c>
      <c r="C1179" s="191" t="s">
        <v>502</v>
      </c>
      <c r="D1179" s="40" t="s">
        <v>224</v>
      </c>
      <c r="E1179" s="67">
        <v>5.9</v>
      </c>
      <c r="F1179" s="202">
        <v>2650</v>
      </c>
      <c r="G1179" s="447">
        <f t="shared" si="47"/>
        <v>15635</v>
      </c>
      <c r="H1179" s="203" t="s">
        <v>1148</v>
      </c>
      <c r="I1179" s="203" t="s">
        <v>1148</v>
      </c>
      <c r="J1179" s="191" t="s">
        <v>502</v>
      </c>
      <c r="K1179" s="203" t="s">
        <v>1868</v>
      </c>
      <c r="L1179" s="236"/>
      <c r="M1179" s="203" t="s">
        <v>1151</v>
      </c>
      <c r="N1179" s="203"/>
    </row>
    <row r="1180" s="160" customFormat="1" ht="21" customHeight="1" spans="1:14">
      <c r="A1180" s="191"/>
      <c r="B1180" s="203" t="s">
        <v>503</v>
      </c>
      <c r="C1180" s="191" t="s">
        <v>502</v>
      </c>
      <c r="D1180" s="40" t="s">
        <v>224</v>
      </c>
      <c r="E1180" s="67">
        <v>5.9</v>
      </c>
      <c r="F1180" s="202">
        <v>1168</v>
      </c>
      <c r="G1180" s="447">
        <f t="shared" si="47"/>
        <v>6891.2</v>
      </c>
      <c r="H1180" s="203" t="s">
        <v>1148</v>
      </c>
      <c r="I1180" s="203" t="s">
        <v>1148</v>
      </c>
      <c r="J1180" s="191" t="s">
        <v>502</v>
      </c>
      <c r="K1180" s="203" t="s">
        <v>1869</v>
      </c>
      <c r="L1180" s="236"/>
      <c r="M1180" s="203" t="s">
        <v>1151</v>
      </c>
      <c r="N1180" s="203"/>
    </row>
    <row r="1181" s="163" customFormat="1" ht="21" customHeight="1" spans="1:14">
      <c r="A1181" s="195"/>
      <c r="B1181" s="219" t="s">
        <v>1112</v>
      </c>
      <c r="C1181" s="220"/>
      <c r="D1181" s="196"/>
      <c r="E1181" s="197"/>
      <c r="F1181" s="190">
        <f>SUM(F1170:F1180)</f>
        <v>84311</v>
      </c>
      <c r="G1181" s="448">
        <f>SUM(G1170:G1180)</f>
        <v>497434.9</v>
      </c>
      <c r="H1181" s="189"/>
      <c r="I1181" s="189"/>
      <c r="J1181" s="189"/>
      <c r="K1181" s="189"/>
      <c r="L1181" s="232"/>
      <c r="M1181" s="189"/>
      <c r="N1181" s="189"/>
    </row>
    <row r="1182" s="163" customFormat="1" ht="21" customHeight="1" spans="1:14">
      <c r="A1182" s="195"/>
      <c r="B1182" s="435" t="s">
        <v>504</v>
      </c>
      <c r="C1182" s="68" t="s">
        <v>505</v>
      </c>
      <c r="D1182" s="196"/>
      <c r="E1182" s="197"/>
      <c r="F1182" s="190"/>
      <c r="G1182" s="199"/>
      <c r="H1182" s="189"/>
      <c r="I1182" s="189"/>
      <c r="J1182" s="189"/>
      <c r="K1182" s="189"/>
      <c r="L1182" s="232"/>
      <c r="M1182" s="189"/>
      <c r="N1182" s="189"/>
    </row>
    <row r="1183" s="160" customFormat="1" ht="21" customHeight="1" spans="1:14">
      <c r="A1183" s="191"/>
      <c r="B1183" s="435" t="s">
        <v>504</v>
      </c>
      <c r="C1183" s="68" t="s">
        <v>505</v>
      </c>
      <c r="D1183" s="40" t="s">
        <v>224</v>
      </c>
      <c r="E1183" s="67">
        <v>5.9</v>
      </c>
      <c r="F1183" s="38">
        <v>379</v>
      </c>
      <c r="G1183" s="447">
        <f>F1183*E1183</f>
        <v>2236.1</v>
      </c>
      <c r="H1183" s="203" t="s">
        <v>1148</v>
      </c>
      <c r="I1183" s="203" t="s">
        <v>1148</v>
      </c>
      <c r="J1183" s="203" t="s">
        <v>495</v>
      </c>
      <c r="K1183" s="38" t="s">
        <v>1293</v>
      </c>
      <c r="L1183" s="38" t="s">
        <v>1284</v>
      </c>
      <c r="M1183" s="203" t="s">
        <v>1280</v>
      </c>
      <c r="N1183" s="203" t="s">
        <v>1277</v>
      </c>
    </row>
    <row r="1184" s="160" customFormat="1" ht="21" customHeight="1" spans="1:14">
      <c r="A1184" s="191"/>
      <c r="B1184" s="435" t="s">
        <v>504</v>
      </c>
      <c r="C1184" s="68" t="s">
        <v>505</v>
      </c>
      <c r="D1184" s="40" t="s">
        <v>224</v>
      </c>
      <c r="E1184" s="67">
        <v>5.9</v>
      </c>
      <c r="F1184" s="38">
        <v>324</v>
      </c>
      <c r="G1184" s="447">
        <f t="shared" ref="G1184:G1212" si="48">F1184*E1184</f>
        <v>1911.6</v>
      </c>
      <c r="H1184" s="203" t="s">
        <v>1148</v>
      </c>
      <c r="I1184" s="203" t="s">
        <v>1148</v>
      </c>
      <c r="J1184" s="203" t="s">
        <v>495</v>
      </c>
      <c r="K1184" s="38" t="s">
        <v>1294</v>
      </c>
      <c r="L1184" s="38" t="s">
        <v>1284</v>
      </c>
      <c r="M1184" s="203" t="s">
        <v>1280</v>
      </c>
      <c r="N1184" s="203" t="s">
        <v>1277</v>
      </c>
    </row>
    <row r="1185" s="160" customFormat="1" ht="21" customHeight="1" spans="1:14">
      <c r="A1185" s="191"/>
      <c r="B1185" s="435" t="s">
        <v>504</v>
      </c>
      <c r="C1185" s="68" t="s">
        <v>505</v>
      </c>
      <c r="D1185" s="40" t="s">
        <v>224</v>
      </c>
      <c r="E1185" s="67">
        <v>5.9</v>
      </c>
      <c r="F1185" s="38">
        <v>282</v>
      </c>
      <c r="G1185" s="447">
        <f t="shared" si="48"/>
        <v>1663.8</v>
      </c>
      <c r="H1185" s="203" t="s">
        <v>1148</v>
      </c>
      <c r="I1185" s="203" t="s">
        <v>1148</v>
      </c>
      <c r="J1185" s="203" t="s">
        <v>495</v>
      </c>
      <c r="K1185" s="38" t="s">
        <v>1278</v>
      </c>
      <c r="L1185" s="69" t="s">
        <v>1279</v>
      </c>
      <c r="M1185" s="203" t="s">
        <v>1280</v>
      </c>
      <c r="N1185" s="203" t="s">
        <v>1277</v>
      </c>
    </row>
    <row r="1186" s="160" customFormat="1" ht="21" customHeight="1" spans="1:14">
      <c r="A1186" s="191"/>
      <c r="B1186" s="435" t="s">
        <v>504</v>
      </c>
      <c r="C1186" s="68" t="s">
        <v>505</v>
      </c>
      <c r="D1186" s="40" t="s">
        <v>224</v>
      </c>
      <c r="E1186" s="67">
        <v>5.9</v>
      </c>
      <c r="F1186" s="38">
        <v>714</v>
      </c>
      <c r="G1186" s="447">
        <f t="shared" si="48"/>
        <v>4212.6</v>
      </c>
      <c r="H1186" s="203" t="s">
        <v>1148</v>
      </c>
      <c r="I1186" s="203" t="s">
        <v>1148</v>
      </c>
      <c r="J1186" s="203" t="s">
        <v>495</v>
      </c>
      <c r="K1186" s="38" t="s">
        <v>1281</v>
      </c>
      <c r="L1186" s="69" t="s">
        <v>1279</v>
      </c>
      <c r="M1186" s="203" t="s">
        <v>1280</v>
      </c>
      <c r="N1186" s="203" t="s">
        <v>1277</v>
      </c>
    </row>
    <row r="1187" s="160" customFormat="1" ht="21" customHeight="1" spans="1:14">
      <c r="A1187" s="191"/>
      <c r="B1187" s="435" t="s">
        <v>504</v>
      </c>
      <c r="C1187" s="68" t="s">
        <v>505</v>
      </c>
      <c r="D1187" s="40" t="s">
        <v>224</v>
      </c>
      <c r="E1187" s="67">
        <v>5.9</v>
      </c>
      <c r="F1187" s="38">
        <v>294</v>
      </c>
      <c r="G1187" s="447">
        <f t="shared" si="48"/>
        <v>1734.6</v>
      </c>
      <c r="H1187" s="203" t="s">
        <v>1148</v>
      </c>
      <c r="I1187" s="203" t="s">
        <v>1148</v>
      </c>
      <c r="J1187" s="203" t="s">
        <v>495</v>
      </c>
      <c r="K1187" s="38" t="s">
        <v>1871</v>
      </c>
      <c r="L1187" s="69" t="s">
        <v>1279</v>
      </c>
      <c r="M1187" s="203" t="s">
        <v>1280</v>
      </c>
      <c r="N1187" s="203" t="s">
        <v>1277</v>
      </c>
    </row>
    <row r="1188" s="160" customFormat="1" ht="21" customHeight="1" spans="1:14">
      <c r="A1188" s="191"/>
      <c r="B1188" s="435" t="s">
        <v>504</v>
      </c>
      <c r="C1188" s="68" t="s">
        <v>505</v>
      </c>
      <c r="D1188" s="40" t="s">
        <v>224</v>
      </c>
      <c r="E1188" s="67">
        <v>5.9</v>
      </c>
      <c r="F1188" s="38">
        <v>204</v>
      </c>
      <c r="G1188" s="447">
        <f t="shared" si="48"/>
        <v>1203.6</v>
      </c>
      <c r="H1188" s="203" t="s">
        <v>1148</v>
      </c>
      <c r="I1188" s="203" t="s">
        <v>1148</v>
      </c>
      <c r="J1188" s="203" t="s">
        <v>495</v>
      </c>
      <c r="K1188" s="38" t="s">
        <v>1282</v>
      </c>
      <c r="L1188" s="69" t="s">
        <v>1279</v>
      </c>
      <c r="M1188" s="203" t="s">
        <v>1280</v>
      </c>
      <c r="N1188" s="203" t="s">
        <v>1277</v>
      </c>
    </row>
    <row r="1189" s="160" customFormat="1" ht="21" customHeight="1" spans="1:14">
      <c r="A1189" s="191"/>
      <c r="B1189" s="435" t="s">
        <v>504</v>
      </c>
      <c r="C1189" s="68" t="s">
        <v>505</v>
      </c>
      <c r="D1189" s="40" t="s">
        <v>224</v>
      </c>
      <c r="E1189" s="67">
        <v>5.9</v>
      </c>
      <c r="F1189" s="38">
        <v>692</v>
      </c>
      <c r="G1189" s="447">
        <f t="shared" si="48"/>
        <v>4082.8</v>
      </c>
      <c r="H1189" s="203" t="s">
        <v>1148</v>
      </c>
      <c r="I1189" s="203" t="s">
        <v>1148</v>
      </c>
      <c r="J1189" s="203" t="s">
        <v>495</v>
      </c>
      <c r="K1189" s="38" t="s">
        <v>1283</v>
      </c>
      <c r="L1189" s="38" t="s">
        <v>1284</v>
      </c>
      <c r="M1189" s="203" t="s">
        <v>1280</v>
      </c>
      <c r="N1189" s="203" t="s">
        <v>1277</v>
      </c>
    </row>
    <row r="1190" s="160" customFormat="1" ht="21" customHeight="1" spans="1:14">
      <c r="A1190" s="191"/>
      <c r="B1190" s="435" t="s">
        <v>504</v>
      </c>
      <c r="C1190" s="68" t="s">
        <v>505</v>
      </c>
      <c r="D1190" s="40" t="s">
        <v>224</v>
      </c>
      <c r="E1190" s="67">
        <v>5.9</v>
      </c>
      <c r="F1190" s="38">
        <v>294</v>
      </c>
      <c r="G1190" s="447">
        <f t="shared" si="48"/>
        <v>1734.6</v>
      </c>
      <c r="H1190" s="203" t="s">
        <v>1148</v>
      </c>
      <c r="I1190" s="203" t="s">
        <v>1148</v>
      </c>
      <c r="J1190" s="203" t="s">
        <v>495</v>
      </c>
      <c r="K1190" s="38" t="s">
        <v>1285</v>
      </c>
      <c r="L1190" s="69" t="s">
        <v>1279</v>
      </c>
      <c r="M1190" s="203" t="s">
        <v>1280</v>
      </c>
      <c r="N1190" s="203" t="s">
        <v>1277</v>
      </c>
    </row>
    <row r="1191" s="160" customFormat="1" ht="21" customHeight="1" spans="1:14">
      <c r="A1191" s="191"/>
      <c r="B1191" s="435" t="s">
        <v>504</v>
      </c>
      <c r="C1191" s="68" t="s">
        <v>505</v>
      </c>
      <c r="D1191" s="40" t="s">
        <v>224</v>
      </c>
      <c r="E1191" s="67">
        <v>5.9</v>
      </c>
      <c r="F1191" s="38">
        <v>383</v>
      </c>
      <c r="G1191" s="447">
        <f t="shared" si="48"/>
        <v>2259.7</v>
      </c>
      <c r="H1191" s="203" t="s">
        <v>1148</v>
      </c>
      <c r="I1191" s="203" t="s">
        <v>1148</v>
      </c>
      <c r="J1191" s="203" t="s">
        <v>495</v>
      </c>
      <c r="K1191" s="38" t="s">
        <v>1286</v>
      </c>
      <c r="L1191" s="69" t="s">
        <v>1279</v>
      </c>
      <c r="M1191" s="203" t="s">
        <v>1280</v>
      </c>
      <c r="N1191" s="203" t="s">
        <v>1277</v>
      </c>
    </row>
    <row r="1192" s="160" customFormat="1" ht="21" customHeight="1" spans="1:14">
      <c r="A1192" s="191"/>
      <c r="B1192" s="435" t="s">
        <v>504</v>
      </c>
      <c r="C1192" s="68" t="s">
        <v>505</v>
      </c>
      <c r="D1192" s="40" t="s">
        <v>224</v>
      </c>
      <c r="E1192" s="67">
        <v>5.9</v>
      </c>
      <c r="F1192" s="38">
        <v>383</v>
      </c>
      <c r="G1192" s="447">
        <f t="shared" si="48"/>
        <v>2259.7</v>
      </c>
      <c r="H1192" s="203" t="s">
        <v>1148</v>
      </c>
      <c r="I1192" s="203" t="s">
        <v>1148</v>
      </c>
      <c r="J1192" s="203" t="s">
        <v>495</v>
      </c>
      <c r="K1192" s="38" t="s">
        <v>1287</v>
      </c>
      <c r="L1192" s="69" t="s">
        <v>1279</v>
      </c>
      <c r="M1192" s="203" t="s">
        <v>1280</v>
      </c>
      <c r="N1192" s="203" t="s">
        <v>1277</v>
      </c>
    </row>
    <row r="1193" s="160" customFormat="1" ht="21" customHeight="1" spans="1:14">
      <c r="A1193" s="191"/>
      <c r="B1193" s="435" t="s">
        <v>504</v>
      </c>
      <c r="C1193" s="68" t="s">
        <v>505</v>
      </c>
      <c r="D1193" s="40" t="s">
        <v>224</v>
      </c>
      <c r="E1193" s="67">
        <v>5.9</v>
      </c>
      <c r="F1193" s="38">
        <v>490</v>
      </c>
      <c r="G1193" s="447">
        <f t="shared" si="48"/>
        <v>2891</v>
      </c>
      <c r="H1193" s="203" t="s">
        <v>1148</v>
      </c>
      <c r="I1193" s="203" t="s">
        <v>1148</v>
      </c>
      <c r="J1193" s="203" t="s">
        <v>495</v>
      </c>
      <c r="K1193" s="38" t="s">
        <v>1295</v>
      </c>
      <c r="L1193" s="38" t="s">
        <v>1284</v>
      </c>
      <c r="M1193" s="203" t="s">
        <v>1280</v>
      </c>
      <c r="N1193" s="203" t="s">
        <v>1277</v>
      </c>
    </row>
    <row r="1194" s="160" customFormat="1" ht="21" customHeight="1" spans="1:14">
      <c r="A1194" s="191"/>
      <c r="B1194" s="435" t="s">
        <v>504</v>
      </c>
      <c r="C1194" s="68" t="s">
        <v>505</v>
      </c>
      <c r="D1194" s="40" t="s">
        <v>224</v>
      </c>
      <c r="E1194" s="67">
        <v>5.9</v>
      </c>
      <c r="F1194" s="38">
        <v>964</v>
      </c>
      <c r="G1194" s="447">
        <f t="shared" si="48"/>
        <v>5687.6</v>
      </c>
      <c r="H1194" s="203" t="s">
        <v>1148</v>
      </c>
      <c r="I1194" s="203" t="s">
        <v>1148</v>
      </c>
      <c r="J1194" s="203" t="s">
        <v>495</v>
      </c>
      <c r="K1194" s="38" t="s">
        <v>1296</v>
      </c>
      <c r="L1194" s="69" t="s">
        <v>1279</v>
      </c>
      <c r="M1194" s="203" t="s">
        <v>1280</v>
      </c>
      <c r="N1194" s="203" t="s">
        <v>1277</v>
      </c>
    </row>
    <row r="1195" s="160" customFormat="1" ht="21" customHeight="1" spans="1:14">
      <c r="A1195" s="191"/>
      <c r="B1195" s="435" t="s">
        <v>504</v>
      </c>
      <c r="C1195" s="68" t="s">
        <v>505</v>
      </c>
      <c r="D1195" s="40" t="s">
        <v>224</v>
      </c>
      <c r="E1195" s="67">
        <v>5.9</v>
      </c>
      <c r="F1195" s="38">
        <v>692</v>
      </c>
      <c r="G1195" s="447">
        <f t="shared" si="48"/>
        <v>4082.8</v>
      </c>
      <c r="H1195" s="203" t="s">
        <v>1148</v>
      </c>
      <c r="I1195" s="203" t="s">
        <v>1148</v>
      </c>
      <c r="J1195" s="203" t="s">
        <v>495</v>
      </c>
      <c r="K1195" s="38" t="s">
        <v>1297</v>
      </c>
      <c r="L1195" s="69" t="s">
        <v>1279</v>
      </c>
      <c r="M1195" s="203" t="s">
        <v>1280</v>
      </c>
      <c r="N1195" s="203" t="s">
        <v>1277</v>
      </c>
    </row>
    <row r="1196" s="160" customFormat="1" ht="21" customHeight="1" spans="1:14">
      <c r="A1196" s="191"/>
      <c r="B1196" s="435" t="s">
        <v>504</v>
      </c>
      <c r="C1196" s="68" t="s">
        <v>505</v>
      </c>
      <c r="D1196" s="40" t="s">
        <v>224</v>
      </c>
      <c r="E1196" s="67">
        <v>5.9</v>
      </c>
      <c r="F1196" s="38">
        <v>423</v>
      </c>
      <c r="G1196" s="447">
        <f t="shared" si="48"/>
        <v>2495.7</v>
      </c>
      <c r="H1196" s="203" t="s">
        <v>1148</v>
      </c>
      <c r="I1196" s="203" t="s">
        <v>1148</v>
      </c>
      <c r="J1196" s="203" t="s">
        <v>495</v>
      </c>
      <c r="K1196" s="38" t="s">
        <v>1288</v>
      </c>
      <c r="L1196" s="69" t="s">
        <v>1279</v>
      </c>
      <c r="M1196" s="203" t="s">
        <v>1280</v>
      </c>
      <c r="N1196" s="203" t="s">
        <v>1277</v>
      </c>
    </row>
    <row r="1197" s="160" customFormat="1" ht="21" customHeight="1" spans="1:14">
      <c r="A1197" s="191"/>
      <c r="B1197" s="435" t="s">
        <v>504</v>
      </c>
      <c r="C1197" s="68" t="s">
        <v>505</v>
      </c>
      <c r="D1197" s="40" t="s">
        <v>224</v>
      </c>
      <c r="E1197" s="67">
        <v>5.9</v>
      </c>
      <c r="F1197" s="202">
        <v>100</v>
      </c>
      <c r="G1197" s="447">
        <f t="shared" si="48"/>
        <v>590</v>
      </c>
      <c r="H1197" s="203" t="s">
        <v>1148</v>
      </c>
      <c r="I1197" s="203" t="s">
        <v>1148</v>
      </c>
      <c r="J1197" s="203" t="s">
        <v>495</v>
      </c>
      <c r="K1197" s="203" t="s">
        <v>1258</v>
      </c>
      <c r="L1197" s="236" t="s">
        <v>1257</v>
      </c>
      <c r="M1197" s="203" t="s">
        <v>1157</v>
      </c>
      <c r="N1197" s="203"/>
    </row>
    <row r="1198" s="160" customFormat="1" ht="21" customHeight="1" spans="1:14">
      <c r="A1198" s="191"/>
      <c r="B1198" s="435" t="s">
        <v>504</v>
      </c>
      <c r="C1198" s="68" t="s">
        <v>505</v>
      </c>
      <c r="D1198" s="40" t="s">
        <v>224</v>
      </c>
      <c r="E1198" s="67">
        <v>5.9</v>
      </c>
      <c r="F1198" s="202">
        <v>106</v>
      </c>
      <c r="G1198" s="447">
        <f t="shared" si="48"/>
        <v>625.4</v>
      </c>
      <c r="H1198" s="203" t="s">
        <v>1148</v>
      </c>
      <c r="I1198" s="203" t="s">
        <v>1148</v>
      </c>
      <c r="J1198" s="203" t="s">
        <v>495</v>
      </c>
      <c r="K1198" s="203" t="s">
        <v>1260</v>
      </c>
      <c r="L1198" s="236" t="s">
        <v>1257</v>
      </c>
      <c r="M1198" s="203" t="s">
        <v>1157</v>
      </c>
      <c r="N1198" s="203"/>
    </row>
    <row r="1199" s="160" customFormat="1" ht="21" customHeight="1" spans="1:14">
      <c r="A1199" s="191"/>
      <c r="B1199" s="435" t="s">
        <v>504</v>
      </c>
      <c r="C1199" s="68" t="s">
        <v>505</v>
      </c>
      <c r="D1199" s="40" t="s">
        <v>224</v>
      </c>
      <c r="E1199" s="67">
        <v>5.9</v>
      </c>
      <c r="F1199" s="202">
        <v>256</v>
      </c>
      <c r="G1199" s="447">
        <f t="shared" si="48"/>
        <v>1510.4</v>
      </c>
      <c r="H1199" s="203" t="s">
        <v>1148</v>
      </c>
      <c r="I1199" s="203" t="s">
        <v>1148</v>
      </c>
      <c r="J1199" s="203" t="s">
        <v>495</v>
      </c>
      <c r="K1199" s="203" t="s">
        <v>1261</v>
      </c>
      <c r="L1199" s="236" t="s">
        <v>1257</v>
      </c>
      <c r="M1199" s="203" t="s">
        <v>1157</v>
      </c>
      <c r="N1199" s="203"/>
    </row>
    <row r="1200" s="160" customFormat="1" ht="21" customHeight="1" spans="1:14">
      <c r="A1200" s="191"/>
      <c r="B1200" s="435" t="s">
        <v>504</v>
      </c>
      <c r="C1200" s="68" t="s">
        <v>505</v>
      </c>
      <c r="D1200" s="40" t="s">
        <v>224</v>
      </c>
      <c r="E1200" s="67">
        <v>5.9</v>
      </c>
      <c r="F1200" s="202">
        <v>174</v>
      </c>
      <c r="G1200" s="447">
        <f t="shared" si="48"/>
        <v>1026.6</v>
      </c>
      <c r="H1200" s="203" t="s">
        <v>1148</v>
      </c>
      <c r="I1200" s="203" t="s">
        <v>1148</v>
      </c>
      <c r="J1200" s="203" t="s">
        <v>495</v>
      </c>
      <c r="K1200" s="203" t="s">
        <v>1262</v>
      </c>
      <c r="L1200" s="236" t="s">
        <v>1257</v>
      </c>
      <c r="M1200" s="203" t="s">
        <v>1157</v>
      </c>
      <c r="N1200" s="203"/>
    </row>
    <row r="1201" s="160" customFormat="1" ht="21" customHeight="1" spans="1:14">
      <c r="A1201" s="191"/>
      <c r="B1201" s="435" t="s">
        <v>504</v>
      </c>
      <c r="C1201" s="68" t="s">
        <v>505</v>
      </c>
      <c r="D1201" s="40" t="s">
        <v>224</v>
      </c>
      <c r="E1201" s="67">
        <v>5.9</v>
      </c>
      <c r="F1201" s="202">
        <v>116</v>
      </c>
      <c r="G1201" s="447">
        <f t="shared" si="48"/>
        <v>684.4</v>
      </c>
      <c r="H1201" s="203" t="s">
        <v>1148</v>
      </c>
      <c r="I1201" s="203" t="s">
        <v>1148</v>
      </c>
      <c r="J1201" s="203" t="s">
        <v>495</v>
      </c>
      <c r="K1201" s="203" t="s">
        <v>1263</v>
      </c>
      <c r="L1201" s="236" t="s">
        <v>1257</v>
      </c>
      <c r="M1201" s="203" t="s">
        <v>1157</v>
      </c>
      <c r="N1201" s="203"/>
    </row>
    <row r="1202" s="160" customFormat="1" ht="21" customHeight="1" spans="1:14">
      <c r="A1202" s="191"/>
      <c r="B1202" s="435" t="s">
        <v>504</v>
      </c>
      <c r="C1202" s="68" t="s">
        <v>505</v>
      </c>
      <c r="D1202" s="40" t="s">
        <v>224</v>
      </c>
      <c r="E1202" s="67">
        <v>5.9</v>
      </c>
      <c r="F1202" s="202">
        <v>20</v>
      </c>
      <c r="G1202" s="447">
        <f t="shared" si="48"/>
        <v>118</v>
      </c>
      <c r="H1202" s="203" t="s">
        <v>1148</v>
      </c>
      <c r="I1202" s="203" t="s">
        <v>1148</v>
      </c>
      <c r="J1202" s="203" t="s">
        <v>495</v>
      </c>
      <c r="K1202" s="203" t="s">
        <v>1264</v>
      </c>
      <c r="L1202" s="236" t="s">
        <v>1257</v>
      </c>
      <c r="M1202" s="203" t="s">
        <v>1157</v>
      </c>
      <c r="N1202" s="203"/>
    </row>
    <row r="1203" s="160" customFormat="1" ht="21" customHeight="1" spans="1:14">
      <c r="A1203" s="191"/>
      <c r="B1203" s="435" t="s">
        <v>504</v>
      </c>
      <c r="C1203" s="68" t="s">
        <v>505</v>
      </c>
      <c r="D1203" s="40" t="s">
        <v>224</v>
      </c>
      <c r="E1203" s="67">
        <v>5.9</v>
      </c>
      <c r="F1203" s="202">
        <v>57</v>
      </c>
      <c r="G1203" s="447">
        <f t="shared" si="48"/>
        <v>336.3</v>
      </c>
      <c r="H1203" s="203" t="s">
        <v>1148</v>
      </c>
      <c r="I1203" s="203" t="s">
        <v>1148</v>
      </c>
      <c r="J1203" s="203" t="s">
        <v>495</v>
      </c>
      <c r="K1203" s="203" t="s">
        <v>1265</v>
      </c>
      <c r="L1203" s="236" t="s">
        <v>1257</v>
      </c>
      <c r="M1203" s="203" t="s">
        <v>1157</v>
      </c>
      <c r="N1203" s="203"/>
    </row>
    <row r="1204" s="160" customFormat="1" ht="21" customHeight="1" spans="1:14">
      <c r="A1204" s="191"/>
      <c r="B1204" s="435" t="s">
        <v>504</v>
      </c>
      <c r="C1204" s="68" t="s">
        <v>505</v>
      </c>
      <c r="D1204" s="40" t="s">
        <v>224</v>
      </c>
      <c r="E1204" s="67">
        <v>5.9</v>
      </c>
      <c r="F1204" s="202">
        <v>280</v>
      </c>
      <c r="G1204" s="447">
        <f t="shared" si="48"/>
        <v>1652</v>
      </c>
      <c r="H1204" s="203" t="s">
        <v>1148</v>
      </c>
      <c r="I1204" s="203" t="s">
        <v>1148</v>
      </c>
      <c r="J1204" s="203" t="s">
        <v>495</v>
      </c>
      <c r="K1204" s="203" t="s">
        <v>1266</v>
      </c>
      <c r="L1204" s="236" t="s">
        <v>1257</v>
      </c>
      <c r="M1204" s="203" t="s">
        <v>1157</v>
      </c>
      <c r="N1204" s="203"/>
    </row>
    <row r="1205" s="160" customFormat="1" ht="21" customHeight="1" spans="1:14">
      <c r="A1205" s="191"/>
      <c r="B1205" s="435" t="s">
        <v>504</v>
      </c>
      <c r="C1205" s="68" t="s">
        <v>505</v>
      </c>
      <c r="D1205" s="40" t="s">
        <v>224</v>
      </c>
      <c r="E1205" s="67">
        <v>5.9</v>
      </c>
      <c r="F1205" s="202">
        <v>67</v>
      </c>
      <c r="G1205" s="447">
        <f t="shared" si="48"/>
        <v>395.3</v>
      </c>
      <c r="H1205" s="203" t="s">
        <v>1148</v>
      </c>
      <c r="I1205" s="203" t="s">
        <v>1148</v>
      </c>
      <c r="J1205" s="203" t="s">
        <v>495</v>
      </c>
      <c r="K1205" s="203" t="s">
        <v>1268</v>
      </c>
      <c r="L1205" s="236" t="s">
        <v>1257</v>
      </c>
      <c r="M1205" s="203" t="s">
        <v>1157</v>
      </c>
      <c r="N1205" s="203"/>
    </row>
    <row r="1206" s="160" customFormat="1" ht="21" customHeight="1" spans="1:14">
      <c r="A1206" s="191"/>
      <c r="B1206" s="435" t="s">
        <v>504</v>
      </c>
      <c r="C1206" s="68" t="s">
        <v>505</v>
      </c>
      <c r="D1206" s="40" t="s">
        <v>224</v>
      </c>
      <c r="E1206" s="67">
        <v>5.9</v>
      </c>
      <c r="F1206" s="202">
        <v>58</v>
      </c>
      <c r="G1206" s="447">
        <f t="shared" si="48"/>
        <v>342.2</v>
      </c>
      <c r="H1206" s="203" t="s">
        <v>1148</v>
      </c>
      <c r="I1206" s="203" t="s">
        <v>1148</v>
      </c>
      <c r="J1206" s="203" t="s">
        <v>495</v>
      </c>
      <c r="K1206" s="203" t="s">
        <v>1269</v>
      </c>
      <c r="L1206" s="236" t="s">
        <v>1257</v>
      </c>
      <c r="M1206" s="203" t="s">
        <v>1157</v>
      </c>
      <c r="N1206" s="203"/>
    </row>
    <row r="1207" s="160" customFormat="1" ht="21" customHeight="1" spans="1:14">
      <c r="A1207" s="191"/>
      <c r="B1207" s="435" t="s">
        <v>504</v>
      </c>
      <c r="C1207" s="68" t="s">
        <v>505</v>
      </c>
      <c r="D1207" s="40" t="s">
        <v>224</v>
      </c>
      <c r="E1207" s="67">
        <v>5.9</v>
      </c>
      <c r="F1207" s="202">
        <v>68</v>
      </c>
      <c r="G1207" s="447">
        <f t="shared" si="48"/>
        <v>401.2</v>
      </c>
      <c r="H1207" s="203" t="s">
        <v>1148</v>
      </c>
      <c r="I1207" s="203" t="s">
        <v>1148</v>
      </c>
      <c r="J1207" s="203" t="s">
        <v>495</v>
      </c>
      <c r="K1207" s="203" t="s">
        <v>1270</v>
      </c>
      <c r="L1207" s="236" t="s">
        <v>1257</v>
      </c>
      <c r="M1207" s="203" t="s">
        <v>1157</v>
      </c>
      <c r="N1207" s="203"/>
    </row>
    <row r="1208" s="160" customFormat="1" ht="21" customHeight="1" spans="1:14">
      <c r="A1208" s="191"/>
      <c r="B1208" s="435" t="s">
        <v>504</v>
      </c>
      <c r="C1208" s="68" t="s">
        <v>505</v>
      </c>
      <c r="D1208" s="40" t="s">
        <v>224</v>
      </c>
      <c r="E1208" s="67">
        <v>5.9</v>
      </c>
      <c r="F1208" s="202">
        <v>98</v>
      </c>
      <c r="G1208" s="447">
        <f t="shared" si="48"/>
        <v>578.2</v>
      </c>
      <c r="H1208" s="203" t="s">
        <v>1148</v>
      </c>
      <c r="I1208" s="203" t="s">
        <v>1148</v>
      </c>
      <c r="J1208" s="203" t="s">
        <v>495</v>
      </c>
      <c r="K1208" s="203" t="s">
        <v>1271</v>
      </c>
      <c r="L1208" s="236" t="s">
        <v>1257</v>
      </c>
      <c r="M1208" s="203" t="s">
        <v>1157</v>
      </c>
      <c r="N1208" s="203"/>
    </row>
    <row r="1209" s="160" customFormat="1" ht="21" customHeight="1" spans="1:14">
      <c r="A1209" s="191"/>
      <c r="B1209" s="435" t="s">
        <v>504</v>
      </c>
      <c r="C1209" s="68" t="s">
        <v>505</v>
      </c>
      <c r="D1209" s="40" t="s">
        <v>224</v>
      </c>
      <c r="E1209" s="67">
        <v>5.9</v>
      </c>
      <c r="F1209" s="202">
        <v>1054</v>
      </c>
      <c r="G1209" s="447">
        <f t="shared" si="48"/>
        <v>6218.6</v>
      </c>
      <c r="H1209" s="203" t="s">
        <v>1148</v>
      </c>
      <c r="I1209" s="203" t="s">
        <v>1148</v>
      </c>
      <c r="J1209" s="203" t="s">
        <v>495</v>
      </c>
      <c r="K1209" s="203" t="s">
        <v>1273</v>
      </c>
      <c r="L1209" s="236" t="s">
        <v>1257</v>
      </c>
      <c r="M1209" s="203" t="s">
        <v>1157</v>
      </c>
      <c r="N1209" s="203"/>
    </row>
    <row r="1210" s="160" customFormat="1" ht="21" customHeight="1" spans="1:14">
      <c r="A1210" s="191"/>
      <c r="B1210" s="435" t="s">
        <v>504</v>
      </c>
      <c r="C1210" s="68" t="s">
        <v>505</v>
      </c>
      <c r="D1210" s="40" t="s">
        <v>224</v>
      </c>
      <c r="E1210" s="67">
        <v>5.9</v>
      </c>
      <c r="F1210" s="202">
        <v>115</v>
      </c>
      <c r="G1210" s="447">
        <f t="shared" si="48"/>
        <v>678.5</v>
      </c>
      <c r="H1210" s="203" t="s">
        <v>1148</v>
      </c>
      <c r="I1210" s="203" t="s">
        <v>1148</v>
      </c>
      <c r="J1210" s="203" t="s">
        <v>495</v>
      </c>
      <c r="K1210" s="203" t="s">
        <v>1274</v>
      </c>
      <c r="L1210" s="236" t="s">
        <v>1257</v>
      </c>
      <c r="M1210" s="203" t="s">
        <v>1157</v>
      </c>
      <c r="N1210" s="203"/>
    </row>
    <row r="1211" s="160" customFormat="1" ht="21" customHeight="1" spans="1:14">
      <c r="A1211" s="191"/>
      <c r="B1211" s="435" t="s">
        <v>504</v>
      </c>
      <c r="C1211" s="68" t="s">
        <v>505</v>
      </c>
      <c r="D1211" s="40" t="s">
        <v>224</v>
      </c>
      <c r="E1211" s="67">
        <v>5.9</v>
      </c>
      <c r="F1211" s="202">
        <v>88</v>
      </c>
      <c r="G1211" s="447">
        <f t="shared" si="48"/>
        <v>519.2</v>
      </c>
      <c r="H1211" s="203" t="s">
        <v>1148</v>
      </c>
      <c r="I1211" s="203" t="s">
        <v>1148</v>
      </c>
      <c r="J1211" s="203" t="s">
        <v>495</v>
      </c>
      <c r="K1211" s="203" t="s">
        <v>1275</v>
      </c>
      <c r="L1211" s="236" t="s">
        <v>1257</v>
      </c>
      <c r="M1211" s="203" t="s">
        <v>1157</v>
      </c>
      <c r="N1211" s="203"/>
    </row>
    <row r="1212" s="160" customFormat="1" ht="21" customHeight="1" spans="1:14">
      <c r="A1212" s="191"/>
      <c r="B1212" s="435" t="s">
        <v>504</v>
      </c>
      <c r="C1212" s="68" t="s">
        <v>505</v>
      </c>
      <c r="D1212" s="40" t="s">
        <v>224</v>
      </c>
      <c r="E1212" s="67">
        <v>5.9</v>
      </c>
      <c r="F1212" s="202">
        <v>36</v>
      </c>
      <c r="G1212" s="447">
        <f t="shared" si="48"/>
        <v>212.4</v>
      </c>
      <c r="H1212" s="203" t="s">
        <v>1148</v>
      </c>
      <c r="I1212" s="203" t="s">
        <v>1148</v>
      </c>
      <c r="J1212" s="203" t="s">
        <v>495</v>
      </c>
      <c r="K1212" s="203" t="s">
        <v>1276</v>
      </c>
      <c r="L1212" s="236" t="s">
        <v>1257</v>
      </c>
      <c r="M1212" s="203" t="s">
        <v>1157</v>
      </c>
      <c r="N1212" s="203"/>
    </row>
    <row r="1213" s="163" customFormat="1" ht="21" customHeight="1" spans="1:14">
      <c r="A1213" s="195"/>
      <c r="B1213" s="219" t="s">
        <v>1112</v>
      </c>
      <c r="C1213" s="220"/>
      <c r="D1213" s="196"/>
      <c r="E1213" s="197"/>
      <c r="F1213" s="190">
        <f>SUM(F1183:F1212)</f>
        <v>9211</v>
      </c>
      <c r="G1213" s="448">
        <f>SUM(G1183:G1212)</f>
        <v>54344.9</v>
      </c>
      <c r="H1213" s="189"/>
      <c r="I1213" s="189"/>
      <c r="J1213" s="189"/>
      <c r="K1213" s="189"/>
      <c r="L1213" s="232"/>
      <c r="M1213" s="189"/>
      <c r="N1213" s="189"/>
    </row>
    <row r="1214" s="163" customFormat="1" ht="21" customHeight="1" spans="1:14">
      <c r="A1214" s="195"/>
      <c r="B1214" s="454" t="s">
        <v>506</v>
      </c>
      <c r="C1214" s="455" t="s">
        <v>507</v>
      </c>
      <c r="D1214" s="196"/>
      <c r="E1214" s="197"/>
      <c r="F1214" s="190"/>
      <c r="G1214" s="199"/>
      <c r="H1214" s="189"/>
      <c r="I1214" s="189"/>
      <c r="J1214" s="189"/>
      <c r="K1214" s="189"/>
      <c r="L1214" s="232"/>
      <c r="M1214" s="189"/>
      <c r="N1214" s="189"/>
    </row>
    <row r="1215" s="163" customFormat="1" ht="21" customHeight="1" spans="1:14">
      <c r="A1215" s="195"/>
      <c r="B1215" s="444" t="s">
        <v>508</v>
      </c>
      <c r="C1215" s="445" t="s">
        <v>507</v>
      </c>
      <c r="D1215" s="196"/>
      <c r="E1215" s="197"/>
      <c r="F1215" s="190"/>
      <c r="G1215" s="199"/>
      <c r="H1215" s="189"/>
      <c r="I1215" s="189"/>
      <c r="J1215" s="189"/>
      <c r="K1215" s="189"/>
      <c r="L1215" s="232"/>
      <c r="M1215" s="189"/>
      <c r="N1215" s="189"/>
    </row>
    <row r="1216" s="160" customFormat="1" ht="21" customHeight="1" spans="1:14">
      <c r="A1216" s="191"/>
      <c r="B1216" s="444" t="s">
        <v>508</v>
      </c>
      <c r="C1216" s="445" t="s">
        <v>507</v>
      </c>
      <c r="D1216" s="40" t="s">
        <v>224</v>
      </c>
      <c r="E1216" s="67">
        <v>2.73</v>
      </c>
      <c r="F1216" s="202">
        <v>5582</v>
      </c>
      <c r="G1216" s="447">
        <f t="shared" ref="G1216:G1221" si="49">F1216*E1216</f>
        <v>15238.86</v>
      </c>
      <c r="H1216" s="203" t="s">
        <v>1148</v>
      </c>
      <c r="I1216" s="203" t="s">
        <v>1148</v>
      </c>
      <c r="J1216" s="191" t="s">
        <v>1874</v>
      </c>
      <c r="K1216" s="203" t="s">
        <v>1150</v>
      </c>
      <c r="L1216" s="236"/>
      <c r="M1216" s="203" t="s">
        <v>1151</v>
      </c>
      <c r="N1216" s="203"/>
    </row>
    <row r="1217" s="160" customFormat="1" ht="21" customHeight="1" spans="1:14">
      <c r="A1217" s="191"/>
      <c r="B1217" s="444" t="s">
        <v>508</v>
      </c>
      <c r="C1217" s="445" t="s">
        <v>507</v>
      </c>
      <c r="D1217" s="40" t="s">
        <v>224</v>
      </c>
      <c r="E1217" s="67">
        <v>2.73</v>
      </c>
      <c r="F1217" s="202">
        <v>5267</v>
      </c>
      <c r="G1217" s="447">
        <f t="shared" si="49"/>
        <v>14378.91</v>
      </c>
      <c r="H1217" s="203" t="s">
        <v>1148</v>
      </c>
      <c r="I1217" s="203" t="s">
        <v>1148</v>
      </c>
      <c r="J1217" s="191" t="s">
        <v>1874</v>
      </c>
      <c r="K1217" s="203" t="s">
        <v>1875</v>
      </c>
      <c r="L1217" s="236"/>
      <c r="M1217" s="203" t="s">
        <v>1151</v>
      </c>
      <c r="N1217" s="203"/>
    </row>
    <row r="1218" s="160" customFormat="1" ht="21" customHeight="1" spans="1:14">
      <c r="A1218" s="191"/>
      <c r="B1218" s="444" t="s">
        <v>508</v>
      </c>
      <c r="C1218" s="445" t="s">
        <v>507</v>
      </c>
      <c r="D1218" s="40" t="s">
        <v>224</v>
      </c>
      <c r="E1218" s="67">
        <v>2.73</v>
      </c>
      <c r="F1218" s="202">
        <v>916</v>
      </c>
      <c r="G1218" s="447">
        <f t="shared" si="49"/>
        <v>2500.68</v>
      </c>
      <c r="H1218" s="203" t="s">
        <v>1148</v>
      </c>
      <c r="I1218" s="203" t="s">
        <v>1148</v>
      </c>
      <c r="J1218" s="191" t="s">
        <v>1874</v>
      </c>
      <c r="K1218" s="203" t="s">
        <v>1153</v>
      </c>
      <c r="L1218" s="236"/>
      <c r="M1218" s="203" t="s">
        <v>1151</v>
      </c>
      <c r="N1218" s="203"/>
    </row>
    <row r="1219" s="160" customFormat="1" ht="21" customHeight="1" spans="1:14">
      <c r="A1219" s="191"/>
      <c r="B1219" s="444" t="s">
        <v>508</v>
      </c>
      <c r="C1219" s="445" t="s">
        <v>507</v>
      </c>
      <c r="D1219" s="40" t="s">
        <v>224</v>
      </c>
      <c r="E1219" s="67">
        <v>2.73</v>
      </c>
      <c r="F1219" s="202">
        <v>692</v>
      </c>
      <c r="G1219" s="447">
        <f t="shared" si="49"/>
        <v>1889.16</v>
      </c>
      <c r="H1219" s="203" t="s">
        <v>1148</v>
      </c>
      <c r="I1219" s="203" t="s">
        <v>1148</v>
      </c>
      <c r="J1219" s="191" t="s">
        <v>1874</v>
      </c>
      <c r="K1219" s="203" t="s">
        <v>1154</v>
      </c>
      <c r="L1219" s="236"/>
      <c r="M1219" s="203" t="s">
        <v>1151</v>
      </c>
      <c r="N1219" s="203"/>
    </row>
    <row r="1220" s="160" customFormat="1" ht="21" customHeight="1" spans="1:14">
      <c r="A1220" s="191"/>
      <c r="B1220" s="444" t="s">
        <v>508</v>
      </c>
      <c r="C1220" s="445" t="s">
        <v>507</v>
      </c>
      <c r="D1220" s="40" t="s">
        <v>224</v>
      </c>
      <c r="E1220" s="67">
        <v>2.73</v>
      </c>
      <c r="F1220" s="202">
        <v>488</v>
      </c>
      <c r="G1220" s="447">
        <f t="shared" si="49"/>
        <v>1332.24</v>
      </c>
      <c r="H1220" s="203" t="s">
        <v>1148</v>
      </c>
      <c r="I1220" s="203" t="s">
        <v>1148</v>
      </c>
      <c r="J1220" s="191" t="s">
        <v>1874</v>
      </c>
      <c r="K1220" s="203" t="s">
        <v>1323</v>
      </c>
      <c r="L1220" s="236"/>
      <c r="M1220" s="203" t="s">
        <v>1328</v>
      </c>
      <c r="N1220" s="203"/>
    </row>
    <row r="1221" s="160" customFormat="1" ht="21" customHeight="1" spans="1:14">
      <c r="A1221" s="191"/>
      <c r="B1221" s="444" t="s">
        <v>508</v>
      </c>
      <c r="C1221" s="445" t="s">
        <v>507</v>
      </c>
      <c r="D1221" s="40" t="s">
        <v>224</v>
      </c>
      <c r="E1221" s="67">
        <v>2.73</v>
      </c>
      <c r="F1221" s="202">
        <v>1024</v>
      </c>
      <c r="G1221" s="447">
        <f t="shared" si="49"/>
        <v>2795.52</v>
      </c>
      <c r="H1221" s="203" t="s">
        <v>1148</v>
      </c>
      <c r="I1221" s="203" t="s">
        <v>1148</v>
      </c>
      <c r="J1221" s="191" t="s">
        <v>1874</v>
      </c>
      <c r="K1221" s="203" t="s">
        <v>1330</v>
      </c>
      <c r="L1221" s="236"/>
      <c r="M1221" s="203" t="s">
        <v>1332</v>
      </c>
      <c r="N1221" s="203"/>
    </row>
    <row r="1222" s="163" customFormat="1" ht="21" customHeight="1" spans="1:14">
      <c r="A1222" s="195"/>
      <c r="B1222" s="219" t="s">
        <v>1112</v>
      </c>
      <c r="C1222" s="220"/>
      <c r="D1222" s="196"/>
      <c r="E1222" s="197"/>
      <c r="F1222" s="190">
        <f>SUM(F1216:F1221)</f>
        <v>13969</v>
      </c>
      <c r="G1222" s="448">
        <f>SUM(G1216:G1221)</f>
        <v>38135.37</v>
      </c>
      <c r="H1222" s="189"/>
      <c r="I1222" s="189"/>
      <c r="J1222" s="189"/>
      <c r="K1222" s="189"/>
      <c r="L1222" s="232"/>
      <c r="M1222" s="189"/>
      <c r="N1222" s="189"/>
    </row>
    <row r="1223" s="160" customFormat="1" ht="21" customHeight="1" spans="1:14">
      <c r="A1223" s="191"/>
      <c r="B1223" s="444" t="s">
        <v>509</v>
      </c>
      <c r="C1223" s="445" t="s">
        <v>510</v>
      </c>
      <c r="D1223" s="40" t="s">
        <v>224</v>
      </c>
      <c r="E1223" s="67">
        <v>2.73</v>
      </c>
      <c r="F1223" s="202">
        <v>161</v>
      </c>
      <c r="G1223" s="447">
        <f>E1223*F1223</f>
        <v>439.53</v>
      </c>
      <c r="H1223" s="203" t="s">
        <v>1148</v>
      </c>
      <c r="I1223" s="203" t="s">
        <v>1148</v>
      </c>
      <c r="J1223" s="191" t="s">
        <v>1874</v>
      </c>
      <c r="K1223" s="203" t="s">
        <v>1155</v>
      </c>
      <c r="L1223" s="236" t="s">
        <v>1257</v>
      </c>
      <c r="M1223" s="203" t="s">
        <v>1157</v>
      </c>
      <c r="N1223" s="203"/>
    </row>
    <row r="1224" s="160" customFormat="1" ht="21" customHeight="1" spans="1:14">
      <c r="A1224" s="191"/>
      <c r="B1224" s="444" t="s">
        <v>509</v>
      </c>
      <c r="C1224" s="445" t="s">
        <v>510</v>
      </c>
      <c r="D1224" s="40" t="s">
        <v>224</v>
      </c>
      <c r="E1224" s="67">
        <v>2.73</v>
      </c>
      <c r="F1224" s="202">
        <v>148</v>
      </c>
      <c r="G1224" s="447">
        <f t="shared" ref="G1224:G1235" si="50">E1224*F1224</f>
        <v>404.04</v>
      </c>
      <c r="H1224" s="203" t="s">
        <v>1148</v>
      </c>
      <c r="I1224" s="203" t="s">
        <v>1148</v>
      </c>
      <c r="J1224" s="191" t="s">
        <v>1874</v>
      </c>
      <c r="K1224" s="203" t="s">
        <v>1158</v>
      </c>
      <c r="L1224" s="236" t="s">
        <v>1257</v>
      </c>
      <c r="M1224" s="203" t="s">
        <v>1157</v>
      </c>
      <c r="N1224" s="203"/>
    </row>
    <row r="1225" s="160" customFormat="1" ht="21" customHeight="1" spans="1:14">
      <c r="A1225" s="191"/>
      <c r="B1225" s="444" t="s">
        <v>509</v>
      </c>
      <c r="C1225" s="445" t="s">
        <v>510</v>
      </c>
      <c r="D1225" s="40" t="s">
        <v>224</v>
      </c>
      <c r="E1225" s="67">
        <v>2.73</v>
      </c>
      <c r="F1225" s="202">
        <v>175</v>
      </c>
      <c r="G1225" s="447">
        <f t="shared" si="50"/>
        <v>477.75</v>
      </c>
      <c r="H1225" s="203" t="s">
        <v>1148</v>
      </c>
      <c r="I1225" s="203" t="s">
        <v>1148</v>
      </c>
      <c r="J1225" s="191" t="s">
        <v>1874</v>
      </c>
      <c r="K1225" s="203" t="s">
        <v>1159</v>
      </c>
      <c r="L1225" s="236" t="s">
        <v>1257</v>
      </c>
      <c r="M1225" s="203" t="s">
        <v>1157</v>
      </c>
      <c r="N1225" s="203"/>
    </row>
    <row r="1226" s="160" customFormat="1" ht="21" customHeight="1" spans="1:14">
      <c r="A1226" s="191"/>
      <c r="B1226" s="444" t="s">
        <v>509</v>
      </c>
      <c r="C1226" s="445" t="s">
        <v>510</v>
      </c>
      <c r="D1226" s="40" t="s">
        <v>224</v>
      </c>
      <c r="E1226" s="67">
        <v>2.73</v>
      </c>
      <c r="F1226" s="202">
        <v>125</v>
      </c>
      <c r="G1226" s="447">
        <f t="shared" si="50"/>
        <v>341.25</v>
      </c>
      <c r="H1226" s="203" t="s">
        <v>1148</v>
      </c>
      <c r="I1226" s="203" t="s">
        <v>1148</v>
      </c>
      <c r="J1226" s="191" t="s">
        <v>1874</v>
      </c>
      <c r="K1226" s="203" t="s">
        <v>1160</v>
      </c>
      <c r="L1226" s="236" t="s">
        <v>1257</v>
      </c>
      <c r="M1226" s="203" t="s">
        <v>1157</v>
      </c>
      <c r="N1226" s="203"/>
    </row>
    <row r="1227" s="160" customFormat="1" ht="21" customHeight="1" spans="1:14">
      <c r="A1227" s="191"/>
      <c r="B1227" s="444" t="s">
        <v>509</v>
      </c>
      <c r="C1227" s="445" t="s">
        <v>510</v>
      </c>
      <c r="D1227" s="40" t="s">
        <v>224</v>
      </c>
      <c r="E1227" s="67">
        <v>2.73</v>
      </c>
      <c r="F1227" s="202">
        <v>204</v>
      </c>
      <c r="G1227" s="447">
        <f t="shared" si="50"/>
        <v>556.92</v>
      </c>
      <c r="H1227" s="203" t="s">
        <v>1148</v>
      </c>
      <c r="I1227" s="203" t="s">
        <v>1148</v>
      </c>
      <c r="J1227" s="191" t="s">
        <v>1874</v>
      </c>
      <c r="K1227" s="203" t="s">
        <v>1161</v>
      </c>
      <c r="L1227" s="236" t="s">
        <v>1257</v>
      </c>
      <c r="M1227" s="203" t="s">
        <v>1157</v>
      </c>
      <c r="N1227" s="203"/>
    </row>
    <row r="1228" s="160" customFormat="1" ht="21" customHeight="1" spans="1:14">
      <c r="A1228" s="191"/>
      <c r="B1228" s="444" t="s">
        <v>509</v>
      </c>
      <c r="C1228" s="445" t="s">
        <v>510</v>
      </c>
      <c r="D1228" s="40" t="s">
        <v>224</v>
      </c>
      <c r="E1228" s="67">
        <v>2.73</v>
      </c>
      <c r="F1228" s="202">
        <v>85</v>
      </c>
      <c r="G1228" s="447">
        <f t="shared" si="50"/>
        <v>232.05</v>
      </c>
      <c r="H1228" s="203" t="s">
        <v>1148</v>
      </c>
      <c r="I1228" s="203" t="s">
        <v>1148</v>
      </c>
      <c r="J1228" s="191" t="s">
        <v>1874</v>
      </c>
      <c r="K1228" s="203" t="s">
        <v>1162</v>
      </c>
      <c r="L1228" s="236" t="s">
        <v>1257</v>
      </c>
      <c r="M1228" s="203" t="s">
        <v>1157</v>
      </c>
      <c r="N1228" s="203"/>
    </row>
    <row r="1229" s="160" customFormat="1" ht="21" customHeight="1" spans="1:14">
      <c r="A1229" s="191"/>
      <c r="B1229" s="444" t="s">
        <v>509</v>
      </c>
      <c r="C1229" s="445" t="s">
        <v>510</v>
      </c>
      <c r="D1229" s="40" t="s">
        <v>224</v>
      </c>
      <c r="E1229" s="67">
        <v>2.73</v>
      </c>
      <c r="F1229" s="202">
        <v>204</v>
      </c>
      <c r="G1229" s="447">
        <f t="shared" si="50"/>
        <v>556.92</v>
      </c>
      <c r="H1229" s="203" t="s">
        <v>1148</v>
      </c>
      <c r="I1229" s="203" t="s">
        <v>1148</v>
      </c>
      <c r="J1229" s="191" t="s">
        <v>1874</v>
      </c>
      <c r="K1229" s="203" t="s">
        <v>1163</v>
      </c>
      <c r="L1229" s="236" t="s">
        <v>1257</v>
      </c>
      <c r="M1229" s="203" t="s">
        <v>1157</v>
      </c>
      <c r="N1229" s="203"/>
    </row>
    <row r="1230" s="160" customFormat="1" ht="21" customHeight="1" spans="1:14">
      <c r="A1230" s="191"/>
      <c r="B1230" s="444" t="s">
        <v>509</v>
      </c>
      <c r="C1230" s="445" t="s">
        <v>510</v>
      </c>
      <c r="D1230" s="40" t="s">
        <v>224</v>
      </c>
      <c r="E1230" s="67">
        <v>2.73</v>
      </c>
      <c r="F1230" s="202">
        <v>91</v>
      </c>
      <c r="G1230" s="447">
        <f t="shared" si="50"/>
        <v>248.43</v>
      </c>
      <c r="H1230" s="203" t="s">
        <v>1148</v>
      </c>
      <c r="I1230" s="203" t="s">
        <v>1148</v>
      </c>
      <c r="J1230" s="191" t="s">
        <v>1874</v>
      </c>
      <c r="K1230" s="203" t="s">
        <v>1164</v>
      </c>
      <c r="L1230" s="236" t="s">
        <v>1257</v>
      </c>
      <c r="M1230" s="203" t="s">
        <v>1157</v>
      </c>
      <c r="N1230" s="203"/>
    </row>
    <row r="1231" s="160" customFormat="1" ht="21" customHeight="1" spans="1:14">
      <c r="A1231" s="191"/>
      <c r="B1231" s="444" t="s">
        <v>509</v>
      </c>
      <c r="C1231" s="445" t="s">
        <v>510</v>
      </c>
      <c r="D1231" s="40" t="s">
        <v>224</v>
      </c>
      <c r="E1231" s="67">
        <v>2.73</v>
      </c>
      <c r="F1231" s="202">
        <v>55</v>
      </c>
      <c r="G1231" s="447">
        <f t="shared" si="50"/>
        <v>150.15</v>
      </c>
      <c r="H1231" s="203" t="s">
        <v>1148</v>
      </c>
      <c r="I1231" s="203" t="s">
        <v>1148</v>
      </c>
      <c r="J1231" s="191" t="s">
        <v>1874</v>
      </c>
      <c r="K1231" s="203" t="s">
        <v>1165</v>
      </c>
      <c r="L1231" s="236" t="s">
        <v>1257</v>
      </c>
      <c r="M1231" s="203" t="s">
        <v>1157</v>
      </c>
      <c r="N1231" s="203"/>
    </row>
    <row r="1232" s="160" customFormat="1" ht="21" customHeight="1" spans="1:14">
      <c r="A1232" s="191"/>
      <c r="B1232" s="444" t="s">
        <v>509</v>
      </c>
      <c r="C1232" s="445" t="s">
        <v>510</v>
      </c>
      <c r="D1232" s="40" t="s">
        <v>224</v>
      </c>
      <c r="E1232" s="67">
        <v>2.73</v>
      </c>
      <c r="F1232" s="202">
        <v>269</v>
      </c>
      <c r="G1232" s="447">
        <f t="shared" si="50"/>
        <v>734.37</v>
      </c>
      <c r="H1232" s="203" t="s">
        <v>1148</v>
      </c>
      <c r="I1232" s="203" t="s">
        <v>1148</v>
      </c>
      <c r="J1232" s="191" t="s">
        <v>1874</v>
      </c>
      <c r="K1232" s="203" t="s">
        <v>1166</v>
      </c>
      <c r="L1232" s="236" t="s">
        <v>1257</v>
      </c>
      <c r="M1232" s="203" t="s">
        <v>1157</v>
      </c>
      <c r="N1232" s="203"/>
    </row>
    <row r="1233" s="160" customFormat="1" ht="21" customHeight="1" spans="1:14">
      <c r="A1233" s="191"/>
      <c r="B1233" s="444" t="s">
        <v>509</v>
      </c>
      <c r="C1233" s="445" t="s">
        <v>510</v>
      </c>
      <c r="D1233" s="40" t="s">
        <v>224</v>
      </c>
      <c r="E1233" s="67">
        <v>2.73</v>
      </c>
      <c r="F1233" s="202">
        <v>356</v>
      </c>
      <c r="G1233" s="447">
        <f t="shared" si="50"/>
        <v>971.88</v>
      </c>
      <c r="H1233" s="203" t="s">
        <v>1148</v>
      </c>
      <c r="I1233" s="203" t="s">
        <v>1148</v>
      </c>
      <c r="J1233" s="191" t="s">
        <v>1874</v>
      </c>
      <c r="K1233" s="203" t="s">
        <v>1167</v>
      </c>
      <c r="L1233" s="236" t="s">
        <v>1257</v>
      </c>
      <c r="M1233" s="203" t="s">
        <v>1157</v>
      </c>
      <c r="N1233" s="203"/>
    </row>
    <row r="1234" s="160" customFormat="1" ht="21" customHeight="1" spans="1:14">
      <c r="A1234" s="191"/>
      <c r="B1234" s="444" t="s">
        <v>509</v>
      </c>
      <c r="C1234" s="445" t="s">
        <v>510</v>
      </c>
      <c r="D1234" s="40" t="s">
        <v>224</v>
      </c>
      <c r="E1234" s="67">
        <v>2.73</v>
      </c>
      <c r="F1234" s="38">
        <v>265</v>
      </c>
      <c r="G1234" s="447">
        <f t="shared" si="50"/>
        <v>723.45</v>
      </c>
      <c r="H1234" s="203" t="s">
        <v>1148</v>
      </c>
      <c r="I1234" s="203" t="s">
        <v>1148</v>
      </c>
      <c r="J1234" s="191" t="s">
        <v>1874</v>
      </c>
      <c r="K1234" s="38" t="s">
        <v>1168</v>
      </c>
      <c r="L1234" s="236" t="s">
        <v>1257</v>
      </c>
      <c r="M1234" s="203" t="s">
        <v>1157</v>
      </c>
      <c r="N1234" s="203"/>
    </row>
    <row r="1235" s="160" customFormat="1" ht="21" customHeight="1" spans="1:14">
      <c r="A1235" s="191"/>
      <c r="B1235" s="444" t="s">
        <v>509</v>
      </c>
      <c r="C1235" s="445" t="s">
        <v>510</v>
      </c>
      <c r="D1235" s="40" t="s">
        <v>224</v>
      </c>
      <c r="E1235" s="67">
        <v>2.73</v>
      </c>
      <c r="F1235" s="38">
        <v>810</v>
      </c>
      <c r="G1235" s="447">
        <f t="shared" si="50"/>
        <v>2211.3</v>
      </c>
      <c r="H1235" s="203" t="s">
        <v>1148</v>
      </c>
      <c r="I1235" s="203" t="s">
        <v>1148</v>
      </c>
      <c r="J1235" s="191" t="s">
        <v>1874</v>
      </c>
      <c r="K1235" s="38" t="s">
        <v>1169</v>
      </c>
      <c r="L1235" s="236" t="s">
        <v>1257</v>
      </c>
      <c r="M1235" s="203" t="s">
        <v>1157</v>
      </c>
      <c r="N1235" s="203"/>
    </row>
    <row r="1236" s="163" customFormat="1" ht="21" customHeight="1" spans="1:14">
      <c r="A1236" s="195"/>
      <c r="B1236" s="219" t="s">
        <v>1112</v>
      </c>
      <c r="C1236" s="220"/>
      <c r="D1236" s="196"/>
      <c r="E1236" s="197"/>
      <c r="F1236" s="190">
        <f>SUM(F1223:F1235)</f>
        <v>2948</v>
      </c>
      <c r="G1236" s="448">
        <f>SUM(G1223:G1235)</f>
        <v>8048.04</v>
      </c>
      <c r="H1236" s="189"/>
      <c r="I1236" s="189"/>
      <c r="J1236" s="189"/>
      <c r="K1236" s="189"/>
      <c r="L1236" s="232"/>
      <c r="M1236" s="189"/>
      <c r="N1236" s="189"/>
    </row>
    <row r="1237" s="163" customFormat="1" ht="21" customHeight="1" spans="1:14">
      <c r="A1237" s="195"/>
      <c r="B1237" s="48">
        <v>309</v>
      </c>
      <c r="C1237" s="48" t="s">
        <v>511</v>
      </c>
      <c r="D1237" s="196"/>
      <c r="E1237" s="197"/>
      <c r="F1237" s="190"/>
      <c r="G1237" s="199"/>
      <c r="H1237" s="189"/>
      <c r="I1237" s="189"/>
      <c r="J1237" s="189"/>
      <c r="K1237" s="189"/>
      <c r="L1237" s="232"/>
      <c r="M1237" s="189"/>
      <c r="N1237" s="189"/>
    </row>
    <row r="1238" s="160" customFormat="1" ht="21" customHeight="1" spans="1:14">
      <c r="A1238" s="191"/>
      <c r="B1238" s="437" t="s">
        <v>512</v>
      </c>
      <c r="C1238" s="201" t="s">
        <v>513</v>
      </c>
      <c r="D1238" s="40"/>
      <c r="E1238" s="67"/>
      <c r="F1238" s="202"/>
      <c r="G1238" s="194"/>
      <c r="H1238" s="203"/>
      <c r="I1238" s="203"/>
      <c r="J1238" s="203"/>
      <c r="K1238" s="203"/>
      <c r="L1238" s="236"/>
      <c r="M1238" s="203"/>
      <c r="N1238" s="203"/>
    </row>
    <row r="1239" s="160" customFormat="1" ht="21" customHeight="1" spans="1:14">
      <c r="A1239" s="191"/>
      <c r="B1239" s="435" t="s">
        <v>516</v>
      </c>
      <c r="C1239" s="293" t="s">
        <v>1876</v>
      </c>
      <c r="D1239" s="40" t="s">
        <v>224</v>
      </c>
      <c r="E1239" s="67">
        <v>68.84</v>
      </c>
      <c r="F1239" s="202">
        <v>8334</v>
      </c>
      <c r="G1239" s="447">
        <f>F1239*E1239</f>
        <v>573712.56</v>
      </c>
      <c r="H1239" s="203" t="s">
        <v>1148</v>
      </c>
      <c r="I1239" s="203" t="s">
        <v>1148</v>
      </c>
      <c r="J1239" s="191" t="s">
        <v>1877</v>
      </c>
      <c r="K1239" s="203" t="s">
        <v>1859</v>
      </c>
      <c r="L1239" s="236"/>
      <c r="M1239" s="203" t="s">
        <v>1151</v>
      </c>
      <c r="N1239" s="203"/>
    </row>
    <row r="1240" s="160" customFormat="1" ht="21" customHeight="1" spans="1:14">
      <c r="A1240" s="191"/>
      <c r="B1240" s="435" t="s">
        <v>516</v>
      </c>
      <c r="C1240" s="293" t="s">
        <v>1876</v>
      </c>
      <c r="D1240" s="40" t="s">
        <v>224</v>
      </c>
      <c r="E1240" s="67">
        <v>68.84</v>
      </c>
      <c r="F1240" s="202">
        <v>2944</v>
      </c>
      <c r="G1240" s="447">
        <f t="shared" ref="G1240:G1253" si="51">F1240*E1240</f>
        <v>202664.96</v>
      </c>
      <c r="H1240" s="203" t="s">
        <v>1148</v>
      </c>
      <c r="I1240" s="203" t="s">
        <v>1148</v>
      </c>
      <c r="J1240" s="191" t="s">
        <v>1877</v>
      </c>
      <c r="K1240" s="203" t="s">
        <v>1860</v>
      </c>
      <c r="L1240" s="236"/>
      <c r="M1240" s="203" t="s">
        <v>1151</v>
      </c>
      <c r="N1240" s="203"/>
    </row>
    <row r="1241" s="160" customFormat="1" ht="21" customHeight="1" spans="1:14">
      <c r="A1241" s="191"/>
      <c r="B1241" s="435" t="s">
        <v>516</v>
      </c>
      <c r="C1241" s="293" t="s">
        <v>1876</v>
      </c>
      <c r="D1241" s="40" t="s">
        <v>224</v>
      </c>
      <c r="E1241" s="67">
        <v>68.84</v>
      </c>
      <c r="F1241" s="202">
        <v>5582</v>
      </c>
      <c r="G1241" s="447">
        <f t="shared" si="51"/>
        <v>384264.88</v>
      </c>
      <c r="H1241" s="203" t="s">
        <v>1148</v>
      </c>
      <c r="I1241" s="203" t="s">
        <v>1148</v>
      </c>
      <c r="J1241" s="191" t="s">
        <v>1877</v>
      </c>
      <c r="K1241" s="203" t="s">
        <v>1150</v>
      </c>
      <c r="L1241" s="236"/>
      <c r="M1241" s="203" t="s">
        <v>1151</v>
      </c>
      <c r="N1241" s="203"/>
    </row>
    <row r="1242" s="160" customFormat="1" ht="21" customHeight="1" spans="1:14">
      <c r="A1242" s="191"/>
      <c r="B1242" s="435" t="s">
        <v>516</v>
      </c>
      <c r="C1242" s="293" t="s">
        <v>1876</v>
      </c>
      <c r="D1242" s="40" t="s">
        <v>224</v>
      </c>
      <c r="E1242" s="67">
        <v>68.84</v>
      </c>
      <c r="F1242" s="202">
        <v>2516</v>
      </c>
      <c r="G1242" s="447">
        <f t="shared" si="51"/>
        <v>173201.44</v>
      </c>
      <c r="H1242" s="203" t="s">
        <v>1148</v>
      </c>
      <c r="I1242" s="203" t="s">
        <v>1148</v>
      </c>
      <c r="J1242" s="191" t="s">
        <v>1877</v>
      </c>
      <c r="K1242" s="203" t="s">
        <v>1861</v>
      </c>
      <c r="L1242" s="236"/>
      <c r="M1242" s="203" t="s">
        <v>1151</v>
      </c>
      <c r="N1242" s="203"/>
    </row>
    <row r="1243" s="160" customFormat="1" ht="21" customHeight="1" spans="1:14">
      <c r="A1243" s="191"/>
      <c r="B1243" s="435" t="s">
        <v>516</v>
      </c>
      <c r="C1243" s="293" t="s">
        <v>1876</v>
      </c>
      <c r="D1243" s="40" t="s">
        <v>224</v>
      </c>
      <c r="E1243" s="67">
        <v>68.84</v>
      </c>
      <c r="F1243" s="202">
        <v>8643</v>
      </c>
      <c r="G1243" s="447">
        <f t="shared" si="51"/>
        <v>594984.12</v>
      </c>
      <c r="H1243" s="203" t="s">
        <v>1148</v>
      </c>
      <c r="I1243" s="203" t="s">
        <v>1148</v>
      </c>
      <c r="J1243" s="191" t="s">
        <v>1877</v>
      </c>
      <c r="K1243" s="203" t="s">
        <v>1862</v>
      </c>
      <c r="L1243" s="236"/>
      <c r="M1243" s="203" t="s">
        <v>1151</v>
      </c>
      <c r="N1243" s="203"/>
    </row>
    <row r="1244" s="160" customFormat="1" ht="21" customHeight="1" spans="1:14">
      <c r="A1244" s="191"/>
      <c r="B1244" s="435" t="s">
        <v>516</v>
      </c>
      <c r="C1244" s="293" t="s">
        <v>1876</v>
      </c>
      <c r="D1244" s="40" t="s">
        <v>224</v>
      </c>
      <c r="E1244" s="67">
        <v>68.84</v>
      </c>
      <c r="F1244" s="202">
        <v>6215</v>
      </c>
      <c r="G1244" s="447">
        <f t="shared" si="51"/>
        <v>427840.6</v>
      </c>
      <c r="H1244" s="203" t="s">
        <v>1148</v>
      </c>
      <c r="I1244" s="203" t="s">
        <v>1148</v>
      </c>
      <c r="J1244" s="191" t="s">
        <v>1877</v>
      </c>
      <c r="K1244" s="203" t="s">
        <v>1863</v>
      </c>
      <c r="L1244" s="236"/>
      <c r="M1244" s="203" t="s">
        <v>1151</v>
      </c>
      <c r="N1244" s="203"/>
    </row>
    <row r="1245" s="160" customFormat="1" ht="21" customHeight="1" spans="1:14">
      <c r="A1245" s="191"/>
      <c r="B1245" s="435" t="s">
        <v>516</v>
      </c>
      <c r="C1245" s="293" t="s">
        <v>1876</v>
      </c>
      <c r="D1245" s="40" t="s">
        <v>224</v>
      </c>
      <c r="E1245" s="67">
        <v>68.84</v>
      </c>
      <c r="F1245" s="202">
        <v>9131</v>
      </c>
      <c r="G1245" s="447">
        <f t="shared" si="51"/>
        <v>628578.04</v>
      </c>
      <c r="H1245" s="203" t="s">
        <v>1148</v>
      </c>
      <c r="I1245" s="203" t="s">
        <v>1148</v>
      </c>
      <c r="J1245" s="191" t="s">
        <v>1877</v>
      </c>
      <c r="K1245" s="203" t="s">
        <v>1864</v>
      </c>
      <c r="L1245" s="236"/>
      <c r="M1245" s="203" t="s">
        <v>1151</v>
      </c>
      <c r="N1245" s="203"/>
    </row>
    <row r="1246" s="160" customFormat="1" ht="21" customHeight="1" spans="1:14">
      <c r="A1246" s="191"/>
      <c r="B1246" s="435" t="s">
        <v>516</v>
      </c>
      <c r="C1246" s="293" t="s">
        <v>1876</v>
      </c>
      <c r="D1246" s="40" t="s">
        <v>224</v>
      </c>
      <c r="E1246" s="67">
        <v>68.84</v>
      </c>
      <c r="F1246" s="202">
        <v>20668</v>
      </c>
      <c r="G1246" s="447">
        <f t="shared" si="51"/>
        <v>1422785.12</v>
      </c>
      <c r="H1246" s="203" t="s">
        <v>1148</v>
      </c>
      <c r="I1246" s="203" t="s">
        <v>1148</v>
      </c>
      <c r="J1246" s="191" t="s">
        <v>1877</v>
      </c>
      <c r="K1246" s="203" t="s">
        <v>1865</v>
      </c>
      <c r="L1246" s="236"/>
      <c r="M1246" s="203" t="s">
        <v>1151</v>
      </c>
      <c r="N1246" s="203"/>
    </row>
    <row r="1247" s="160" customFormat="1" ht="21" customHeight="1" spans="1:14">
      <c r="A1247" s="191"/>
      <c r="B1247" s="435" t="s">
        <v>516</v>
      </c>
      <c r="C1247" s="293" t="s">
        <v>1876</v>
      </c>
      <c r="D1247" s="40" t="s">
        <v>224</v>
      </c>
      <c r="E1247" s="67">
        <v>68.84</v>
      </c>
      <c r="F1247" s="202">
        <v>12292</v>
      </c>
      <c r="G1247" s="447">
        <f t="shared" si="51"/>
        <v>846181.28</v>
      </c>
      <c r="H1247" s="203" t="s">
        <v>1148</v>
      </c>
      <c r="I1247" s="203" t="s">
        <v>1148</v>
      </c>
      <c r="J1247" s="191" t="s">
        <v>1877</v>
      </c>
      <c r="K1247" s="203" t="s">
        <v>1866</v>
      </c>
      <c r="L1247" s="236"/>
      <c r="M1247" s="203" t="s">
        <v>1151</v>
      </c>
      <c r="N1247" s="203"/>
    </row>
    <row r="1248" s="160" customFormat="1" ht="21" customHeight="1" spans="1:14">
      <c r="A1248" s="191"/>
      <c r="B1248" s="435" t="s">
        <v>516</v>
      </c>
      <c r="C1248" s="293" t="s">
        <v>1876</v>
      </c>
      <c r="D1248" s="40" t="s">
        <v>224</v>
      </c>
      <c r="E1248" s="67">
        <v>68.84</v>
      </c>
      <c r="F1248" s="202">
        <v>9750</v>
      </c>
      <c r="G1248" s="447">
        <f t="shared" si="51"/>
        <v>671190</v>
      </c>
      <c r="H1248" s="203" t="s">
        <v>1148</v>
      </c>
      <c r="I1248" s="203" t="s">
        <v>1148</v>
      </c>
      <c r="J1248" s="191" t="s">
        <v>1877</v>
      </c>
      <c r="K1248" s="203" t="s">
        <v>1867</v>
      </c>
      <c r="L1248" s="236"/>
      <c r="M1248" s="203" t="s">
        <v>1151</v>
      </c>
      <c r="N1248" s="203"/>
    </row>
    <row r="1249" s="160" customFormat="1" ht="21" customHeight="1" spans="1:14">
      <c r="A1249" s="191"/>
      <c r="B1249" s="435" t="s">
        <v>516</v>
      </c>
      <c r="C1249" s="293" t="s">
        <v>1876</v>
      </c>
      <c r="D1249" s="40" t="s">
        <v>224</v>
      </c>
      <c r="E1249" s="67">
        <v>68.84</v>
      </c>
      <c r="F1249" s="202">
        <v>2650</v>
      </c>
      <c r="G1249" s="447">
        <f t="shared" si="51"/>
        <v>182426</v>
      </c>
      <c r="H1249" s="203" t="s">
        <v>1148</v>
      </c>
      <c r="I1249" s="203" t="s">
        <v>1148</v>
      </c>
      <c r="J1249" s="191" t="s">
        <v>1877</v>
      </c>
      <c r="K1249" s="203" t="s">
        <v>1868</v>
      </c>
      <c r="L1249" s="236"/>
      <c r="M1249" s="203" t="s">
        <v>1151</v>
      </c>
      <c r="N1249" s="203"/>
    </row>
    <row r="1250" s="160" customFormat="1" ht="21" customHeight="1" spans="1:14">
      <c r="A1250" s="191"/>
      <c r="B1250" s="435" t="s">
        <v>516</v>
      </c>
      <c r="C1250" s="293" t="s">
        <v>1876</v>
      </c>
      <c r="D1250" s="40" t="s">
        <v>224</v>
      </c>
      <c r="E1250" s="67">
        <v>68.84</v>
      </c>
      <c r="F1250" s="202">
        <v>5267</v>
      </c>
      <c r="G1250" s="447">
        <f t="shared" si="51"/>
        <v>362580.28</v>
      </c>
      <c r="H1250" s="203" t="s">
        <v>1148</v>
      </c>
      <c r="I1250" s="203" t="s">
        <v>1148</v>
      </c>
      <c r="J1250" s="191" t="s">
        <v>1877</v>
      </c>
      <c r="K1250" s="203" t="s">
        <v>1875</v>
      </c>
      <c r="L1250" s="236"/>
      <c r="M1250" s="203" t="s">
        <v>1151</v>
      </c>
      <c r="N1250" s="203"/>
    </row>
    <row r="1251" s="160" customFormat="1" ht="21" customHeight="1" spans="1:14">
      <c r="A1251" s="191"/>
      <c r="B1251" s="435" t="s">
        <v>516</v>
      </c>
      <c r="C1251" s="293" t="s">
        <v>1876</v>
      </c>
      <c r="D1251" s="40" t="s">
        <v>224</v>
      </c>
      <c r="E1251" s="67">
        <v>68.84</v>
      </c>
      <c r="F1251" s="202">
        <v>1168</v>
      </c>
      <c r="G1251" s="447">
        <f t="shared" si="51"/>
        <v>80405.12</v>
      </c>
      <c r="H1251" s="203" t="s">
        <v>1148</v>
      </c>
      <c r="I1251" s="203" t="s">
        <v>1148</v>
      </c>
      <c r="J1251" s="191" t="s">
        <v>1877</v>
      </c>
      <c r="K1251" s="203" t="s">
        <v>1869</v>
      </c>
      <c r="L1251" s="236"/>
      <c r="M1251" s="203" t="s">
        <v>1151</v>
      </c>
      <c r="N1251" s="203"/>
    </row>
    <row r="1252" s="160" customFormat="1" ht="21" customHeight="1" spans="1:14">
      <c r="A1252" s="191"/>
      <c r="B1252" s="435" t="s">
        <v>516</v>
      </c>
      <c r="C1252" s="293" t="s">
        <v>1876</v>
      </c>
      <c r="D1252" s="40" t="s">
        <v>224</v>
      </c>
      <c r="E1252" s="67">
        <v>68.84</v>
      </c>
      <c r="F1252" s="202">
        <v>916</v>
      </c>
      <c r="G1252" s="447">
        <f t="shared" si="51"/>
        <v>63057.44</v>
      </c>
      <c r="H1252" s="203" t="s">
        <v>1148</v>
      </c>
      <c r="I1252" s="203" t="s">
        <v>1148</v>
      </c>
      <c r="J1252" s="191" t="s">
        <v>1877</v>
      </c>
      <c r="K1252" s="203" t="s">
        <v>1153</v>
      </c>
      <c r="L1252" s="236"/>
      <c r="M1252" s="203" t="s">
        <v>1151</v>
      </c>
      <c r="N1252" s="203"/>
    </row>
    <row r="1253" s="160" customFormat="1" ht="21" customHeight="1" spans="1:14">
      <c r="A1253" s="191"/>
      <c r="B1253" s="435" t="s">
        <v>516</v>
      </c>
      <c r="C1253" s="293" t="s">
        <v>1876</v>
      </c>
      <c r="D1253" s="40" t="s">
        <v>224</v>
      </c>
      <c r="E1253" s="67">
        <v>68.84</v>
      </c>
      <c r="F1253" s="202">
        <v>692</v>
      </c>
      <c r="G1253" s="447">
        <f t="shared" si="51"/>
        <v>47637.28</v>
      </c>
      <c r="H1253" s="203" t="s">
        <v>1148</v>
      </c>
      <c r="I1253" s="203" t="s">
        <v>1148</v>
      </c>
      <c r="J1253" s="191" t="s">
        <v>1877</v>
      </c>
      <c r="K1253" s="203" t="s">
        <v>1154</v>
      </c>
      <c r="L1253" s="236"/>
      <c r="M1253" s="203" t="s">
        <v>1151</v>
      </c>
      <c r="N1253" s="203"/>
    </row>
    <row r="1254" s="163" customFormat="1" ht="21" customHeight="1" spans="1:14">
      <c r="A1254" s="303"/>
      <c r="B1254" s="258" t="s">
        <v>1112</v>
      </c>
      <c r="C1254" s="259"/>
      <c r="D1254" s="260"/>
      <c r="E1254" s="266"/>
      <c r="F1254" s="267">
        <f>SUM(F1239:F1253)</f>
        <v>96768</v>
      </c>
      <c r="G1254" s="456">
        <f>SUM(G1239:G1253)</f>
        <v>6661509.12</v>
      </c>
      <c r="H1254" s="319"/>
      <c r="I1254" s="319"/>
      <c r="J1254" s="319"/>
      <c r="K1254" s="319"/>
      <c r="L1254" s="318"/>
      <c r="M1254" s="319"/>
      <c r="N1254" s="319"/>
    </row>
    <row r="1255" s="160" customFormat="1" ht="21" customHeight="1" spans="1:14">
      <c r="A1255" s="191"/>
      <c r="B1255" s="435" t="s">
        <v>514</v>
      </c>
      <c r="C1255" s="68" t="s">
        <v>1878</v>
      </c>
      <c r="D1255" s="40"/>
      <c r="E1255" s="67"/>
      <c r="F1255" s="202"/>
      <c r="G1255" s="194"/>
      <c r="H1255" s="203"/>
      <c r="I1255" s="203"/>
      <c r="J1255" s="191"/>
      <c r="K1255" s="203"/>
      <c r="L1255" s="236"/>
      <c r="M1255" s="203"/>
      <c r="N1255" s="203"/>
    </row>
    <row r="1256" s="160" customFormat="1" ht="21" customHeight="1" spans="1:14">
      <c r="A1256" s="191"/>
      <c r="B1256" s="435" t="s">
        <v>514</v>
      </c>
      <c r="C1256" s="293" t="s">
        <v>1876</v>
      </c>
      <c r="D1256" s="40" t="s">
        <v>224</v>
      </c>
      <c r="E1256" s="67">
        <v>68.84</v>
      </c>
      <c r="F1256" s="38">
        <v>379</v>
      </c>
      <c r="G1256" s="447">
        <f>F1256*E1256</f>
        <v>26090.36</v>
      </c>
      <c r="H1256" s="203" t="s">
        <v>1148</v>
      </c>
      <c r="I1256" s="203" t="s">
        <v>1148</v>
      </c>
      <c r="J1256" s="203" t="s">
        <v>495</v>
      </c>
      <c r="K1256" s="38" t="s">
        <v>1293</v>
      </c>
      <c r="L1256" s="38" t="s">
        <v>1284</v>
      </c>
      <c r="M1256" s="203" t="s">
        <v>1280</v>
      </c>
      <c r="N1256" s="203" t="s">
        <v>1277</v>
      </c>
    </row>
    <row r="1257" s="160" customFormat="1" ht="21" customHeight="1" spans="1:14">
      <c r="A1257" s="191"/>
      <c r="B1257" s="435" t="s">
        <v>514</v>
      </c>
      <c r="C1257" s="293" t="s">
        <v>1876</v>
      </c>
      <c r="D1257" s="40" t="s">
        <v>224</v>
      </c>
      <c r="E1257" s="67">
        <v>68.84</v>
      </c>
      <c r="F1257" s="38">
        <v>324</v>
      </c>
      <c r="G1257" s="447">
        <f t="shared" ref="G1257:G1298" si="52">F1257*E1257</f>
        <v>22304.16</v>
      </c>
      <c r="H1257" s="203" t="s">
        <v>1148</v>
      </c>
      <c r="I1257" s="203" t="s">
        <v>1148</v>
      </c>
      <c r="J1257" s="203" t="s">
        <v>495</v>
      </c>
      <c r="K1257" s="38" t="s">
        <v>1294</v>
      </c>
      <c r="L1257" s="38" t="s">
        <v>1284</v>
      </c>
      <c r="M1257" s="203" t="s">
        <v>1280</v>
      </c>
      <c r="N1257" s="203" t="s">
        <v>1277</v>
      </c>
    </row>
    <row r="1258" s="160" customFormat="1" ht="21" customHeight="1" spans="1:14">
      <c r="A1258" s="191"/>
      <c r="B1258" s="435" t="s">
        <v>514</v>
      </c>
      <c r="C1258" s="293" t="s">
        <v>1876</v>
      </c>
      <c r="D1258" s="40" t="s">
        <v>224</v>
      </c>
      <c r="E1258" s="67">
        <v>68.84</v>
      </c>
      <c r="F1258" s="38">
        <v>282</v>
      </c>
      <c r="G1258" s="447">
        <f t="shared" si="52"/>
        <v>19412.88</v>
      </c>
      <c r="H1258" s="203" t="s">
        <v>1148</v>
      </c>
      <c r="I1258" s="203" t="s">
        <v>1148</v>
      </c>
      <c r="J1258" s="203" t="s">
        <v>495</v>
      </c>
      <c r="K1258" s="38" t="s">
        <v>1278</v>
      </c>
      <c r="L1258" s="69" t="s">
        <v>1279</v>
      </c>
      <c r="M1258" s="203" t="s">
        <v>1280</v>
      </c>
      <c r="N1258" s="203" t="s">
        <v>1277</v>
      </c>
    </row>
    <row r="1259" s="160" customFormat="1" ht="21" customHeight="1" spans="1:14">
      <c r="A1259" s="191"/>
      <c r="B1259" s="435" t="s">
        <v>514</v>
      </c>
      <c r="C1259" s="293" t="s">
        <v>1876</v>
      </c>
      <c r="D1259" s="40" t="s">
        <v>224</v>
      </c>
      <c r="E1259" s="67">
        <v>68.84</v>
      </c>
      <c r="F1259" s="38">
        <v>714</v>
      </c>
      <c r="G1259" s="447">
        <f t="shared" si="52"/>
        <v>49151.76</v>
      </c>
      <c r="H1259" s="203" t="s">
        <v>1148</v>
      </c>
      <c r="I1259" s="203" t="s">
        <v>1148</v>
      </c>
      <c r="J1259" s="203" t="s">
        <v>495</v>
      </c>
      <c r="K1259" s="38" t="s">
        <v>1281</v>
      </c>
      <c r="L1259" s="69" t="s">
        <v>1279</v>
      </c>
      <c r="M1259" s="203" t="s">
        <v>1280</v>
      </c>
      <c r="N1259" s="203" t="s">
        <v>1277</v>
      </c>
    </row>
    <row r="1260" s="160" customFormat="1" ht="21" customHeight="1" spans="1:14">
      <c r="A1260" s="191"/>
      <c r="B1260" s="435" t="s">
        <v>514</v>
      </c>
      <c r="C1260" s="293" t="s">
        <v>1876</v>
      </c>
      <c r="D1260" s="40" t="s">
        <v>224</v>
      </c>
      <c r="E1260" s="67">
        <v>68.84</v>
      </c>
      <c r="F1260" s="38">
        <v>294</v>
      </c>
      <c r="G1260" s="447">
        <f t="shared" si="52"/>
        <v>20238.96</v>
      </c>
      <c r="H1260" s="203" t="s">
        <v>1148</v>
      </c>
      <c r="I1260" s="203" t="s">
        <v>1148</v>
      </c>
      <c r="J1260" s="203" t="s">
        <v>495</v>
      </c>
      <c r="K1260" s="38" t="s">
        <v>1871</v>
      </c>
      <c r="L1260" s="69" t="s">
        <v>1279</v>
      </c>
      <c r="M1260" s="203" t="s">
        <v>1280</v>
      </c>
      <c r="N1260" s="203" t="s">
        <v>1277</v>
      </c>
    </row>
    <row r="1261" s="160" customFormat="1" ht="21" customHeight="1" spans="1:14">
      <c r="A1261" s="191"/>
      <c r="B1261" s="435" t="s">
        <v>514</v>
      </c>
      <c r="C1261" s="293" t="s">
        <v>1876</v>
      </c>
      <c r="D1261" s="40" t="s">
        <v>224</v>
      </c>
      <c r="E1261" s="67">
        <v>68.84</v>
      </c>
      <c r="F1261" s="38">
        <v>204</v>
      </c>
      <c r="G1261" s="447">
        <f t="shared" si="52"/>
        <v>14043.36</v>
      </c>
      <c r="H1261" s="203" t="s">
        <v>1148</v>
      </c>
      <c r="I1261" s="203" t="s">
        <v>1148</v>
      </c>
      <c r="J1261" s="203" t="s">
        <v>495</v>
      </c>
      <c r="K1261" s="38" t="s">
        <v>1282</v>
      </c>
      <c r="L1261" s="69" t="s">
        <v>1279</v>
      </c>
      <c r="M1261" s="203" t="s">
        <v>1280</v>
      </c>
      <c r="N1261" s="203" t="s">
        <v>1277</v>
      </c>
    </row>
    <row r="1262" s="160" customFormat="1" ht="21" customHeight="1" spans="1:14">
      <c r="A1262" s="191"/>
      <c r="B1262" s="435" t="s">
        <v>514</v>
      </c>
      <c r="C1262" s="293" t="s">
        <v>1876</v>
      </c>
      <c r="D1262" s="40" t="s">
        <v>224</v>
      </c>
      <c r="E1262" s="67">
        <v>68.84</v>
      </c>
      <c r="F1262" s="38">
        <v>692</v>
      </c>
      <c r="G1262" s="447">
        <f t="shared" si="52"/>
        <v>47637.28</v>
      </c>
      <c r="H1262" s="203" t="s">
        <v>1148</v>
      </c>
      <c r="I1262" s="203" t="s">
        <v>1148</v>
      </c>
      <c r="J1262" s="203" t="s">
        <v>495</v>
      </c>
      <c r="K1262" s="38" t="s">
        <v>1283</v>
      </c>
      <c r="L1262" s="38" t="s">
        <v>1284</v>
      </c>
      <c r="M1262" s="203" t="s">
        <v>1280</v>
      </c>
      <c r="N1262" s="203" t="s">
        <v>1277</v>
      </c>
    </row>
    <row r="1263" s="160" customFormat="1" ht="21" customHeight="1" spans="1:14">
      <c r="A1263" s="191"/>
      <c r="B1263" s="435" t="s">
        <v>514</v>
      </c>
      <c r="C1263" s="293" t="s">
        <v>1876</v>
      </c>
      <c r="D1263" s="40" t="s">
        <v>224</v>
      </c>
      <c r="E1263" s="67">
        <v>68.84</v>
      </c>
      <c r="F1263" s="38">
        <v>294</v>
      </c>
      <c r="G1263" s="447">
        <f t="shared" si="52"/>
        <v>20238.96</v>
      </c>
      <c r="H1263" s="203" t="s">
        <v>1148</v>
      </c>
      <c r="I1263" s="203" t="s">
        <v>1148</v>
      </c>
      <c r="J1263" s="203" t="s">
        <v>495</v>
      </c>
      <c r="K1263" s="38" t="s">
        <v>1285</v>
      </c>
      <c r="L1263" s="69" t="s">
        <v>1279</v>
      </c>
      <c r="M1263" s="203" t="s">
        <v>1280</v>
      </c>
      <c r="N1263" s="203" t="s">
        <v>1277</v>
      </c>
    </row>
    <row r="1264" s="160" customFormat="1" ht="21" customHeight="1" spans="1:14">
      <c r="A1264" s="191"/>
      <c r="B1264" s="435" t="s">
        <v>514</v>
      </c>
      <c r="C1264" s="293" t="s">
        <v>1876</v>
      </c>
      <c r="D1264" s="40" t="s">
        <v>224</v>
      </c>
      <c r="E1264" s="67">
        <v>68.84</v>
      </c>
      <c r="F1264" s="38">
        <v>383</v>
      </c>
      <c r="G1264" s="447">
        <f t="shared" si="52"/>
        <v>26365.72</v>
      </c>
      <c r="H1264" s="203" t="s">
        <v>1148</v>
      </c>
      <c r="I1264" s="203" t="s">
        <v>1148</v>
      </c>
      <c r="J1264" s="203" t="s">
        <v>495</v>
      </c>
      <c r="K1264" s="38" t="s">
        <v>1286</v>
      </c>
      <c r="L1264" s="69" t="s">
        <v>1279</v>
      </c>
      <c r="M1264" s="203" t="s">
        <v>1280</v>
      </c>
      <c r="N1264" s="203" t="s">
        <v>1277</v>
      </c>
    </row>
    <row r="1265" s="160" customFormat="1" ht="21" customHeight="1" spans="1:14">
      <c r="A1265" s="191"/>
      <c r="B1265" s="435" t="s">
        <v>514</v>
      </c>
      <c r="C1265" s="293" t="s">
        <v>1876</v>
      </c>
      <c r="D1265" s="40" t="s">
        <v>224</v>
      </c>
      <c r="E1265" s="67">
        <v>68.84</v>
      </c>
      <c r="F1265" s="38">
        <v>383</v>
      </c>
      <c r="G1265" s="447">
        <f t="shared" si="52"/>
        <v>26365.72</v>
      </c>
      <c r="H1265" s="203" t="s">
        <v>1148</v>
      </c>
      <c r="I1265" s="203" t="s">
        <v>1148</v>
      </c>
      <c r="J1265" s="203" t="s">
        <v>495</v>
      </c>
      <c r="K1265" s="38" t="s">
        <v>1287</v>
      </c>
      <c r="L1265" s="69" t="s">
        <v>1279</v>
      </c>
      <c r="M1265" s="203" t="s">
        <v>1280</v>
      </c>
      <c r="N1265" s="203" t="s">
        <v>1277</v>
      </c>
    </row>
    <row r="1266" s="160" customFormat="1" ht="21" customHeight="1" spans="1:14">
      <c r="A1266" s="191"/>
      <c r="B1266" s="435" t="s">
        <v>514</v>
      </c>
      <c r="C1266" s="293" t="s">
        <v>1876</v>
      </c>
      <c r="D1266" s="40" t="s">
        <v>224</v>
      </c>
      <c r="E1266" s="67">
        <v>68.84</v>
      </c>
      <c r="F1266" s="38">
        <v>490</v>
      </c>
      <c r="G1266" s="447">
        <f t="shared" si="52"/>
        <v>33731.6</v>
      </c>
      <c r="H1266" s="203" t="s">
        <v>1148</v>
      </c>
      <c r="I1266" s="203" t="s">
        <v>1148</v>
      </c>
      <c r="J1266" s="203" t="s">
        <v>495</v>
      </c>
      <c r="K1266" s="38" t="s">
        <v>1295</v>
      </c>
      <c r="L1266" s="38" t="s">
        <v>1284</v>
      </c>
      <c r="M1266" s="203" t="s">
        <v>1280</v>
      </c>
      <c r="N1266" s="203" t="s">
        <v>1277</v>
      </c>
    </row>
    <row r="1267" s="160" customFormat="1" ht="21" customHeight="1" spans="1:14">
      <c r="A1267" s="191"/>
      <c r="B1267" s="435" t="s">
        <v>514</v>
      </c>
      <c r="C1267" s="293" t="s">
        <v>1876</v>
      </c>
      <c r="D1267" s="40" t="s">
        <v>224</v>
      </c>
      <c r="E1267" s="67">
        <v>68.84</v>
      </c>
      <c r="F1267" s="38">
        <v>964</v>
      </c>
      <c r="G1267" s="447">
        <f t="shared" si="52"/>
        <v>66361.76</v>
      </c>
      <c r="H1267" s="203" t="s">
        <v>1148</v>
      </c>
      <c r="I1267" s="203" t="s">
        <v>1148</v>
      </c>
      <c r="J1267" s="203" t="s">
        <v>495</v>
      </c>
      <c r="K1267" s="38" t="s">
        <v>1296</v>
      </c>
      <c r="L1267" s="69" t="s">
        <v>1279</v>
      </c>
      <c r="M1267" s="203" t="s">
        <v>1280</v>
      </c>
      <c r="N1267" s="203" t="s">
        <v>1277</v>
      </c>
    </row>
    <row r="1268" s="160" customFormat="1" ht="21" customHeight="1" spans="1:14">
      <c r="A1268" s="191"/>
      <c r="B1268" s="435" t="s">
        <v>514</v>
      </c>
      <c r="C1268" s="293" t="s">
        <v>1876</v>
      </c>
      <c r="D1268" s="40" t="s">
        <v>224</v>
      </c>
      <c r="E1268" s="67">
        <v>68.84</v>
      </c>
      <c r="F1268" s="38">
        <v>692</v>
      </c>
      <c r="G1268" s="447">
        <f t="shared" si="52"/>
        <v>47637.28</v>
      </c>
      <c r="H1268" s="203" t="s">
        <v>1148</v>
      </c>
      <c r="I1268" s="203" t="s">
        <v>1148</v>
      </c>
      <c r="J1268" s="203" t="s">
        <v>495</v>
      </c>
      <c r="K1268" s="38" t="s">
        <v>1297</v>
      </c>
      <c r="L1268" s="69" t="s">
        <v>1279</v>
      </c>
      <c r="M1268" s="203" t="s">
        <v>1280</v>
      </c>
      <c r="N1268" s="203" t="s">
        <v>1277</v>
      </c>
    </row>
    <row r="1269" s="160" customFormat="1" ht="21" customHeight="1" spans="1:14">
      <c r="A1269" s="191"/>
      <c r="B1269" s="435" t="s">
        <v>514</v>
      </c>
      <c r="C1269" s="293" t="s">
        <v>1876</v>
      </c>
      <c r="D1269" s="40" t="s">
        <v>224</v>
      </c>
      <c r="E1269" s="67">
        <v>68.84</v>
      </c>
      <c r="F1269" s="38">
        <v>423</v>
      </c>
      <c r="G1269" s="447">
        <f t="shared" si="52"/>
        <v>29119.32</v>
      </c>
      <c r="H1269" s="203" t="s">
        <v>1148</v>
      </c>
      <c r="I1269" s="203" t="s">
        <v>1148</v>
      </c>
      <c r="J1269" s="203" t="s">
        <v>495</v>
      </c>
      <c r="K1269" s="38" t="s">
        <v>1288</v>
      </c>
      <c r="L1269" s="69" t="s">
        <v>1279</v>
      </c>
      <c r="M1269" s="203" t="s">
        <v>1280</v>
      </c>
      <c r="N1269" s="203" t="s">
        <v>1277</v>
      </c>
    </row>
    <row r="1270" s="160" customFormat="1" ht="21" customHeight="1" spans="1:14">
      <c r="A1270" s="191"/>
      <c r="B1270" s="435" t="s">
        <v>514</v>
      </c>
      <c r="C1270" s="293" t="s">
        <v>1876</v>
      </c>
      <c r="D1270" s="40" t="s">
        <v>224</v>
      </c>
      <c r="E1270" s="67">
        <v>68.84</v>
      </c>
      <c r="F1270" s="202">
        <v>100</v>
      </c>
      <c r="G1270" s="447">
        <f t="shared" si="52"/>
        <v>6884</v>
      </c>
      <c r="H1270" s="203" t="s">
        <v>1148</v>
      </c>
      <c r="I1270" s="203" t="s">
        <v>1148</v>
      </c>
      <c r="J1270" s="203" t="s">
        <v>495</v>
      </c>
      <c r="K1270" s="203" t="s">
        <v>1258</v>
      </c>
      <c r="L1270" s="236" t="s">
        <v>1257</v>
      </c>
      <c r="M1270" s="203" t="s">
        <v>1157</v>
      </c>
      <c r="N1270" s="203"/>
    </row>
    <row r="1271" s="160" customFormat="1" ht="21" customHeight="1" spans="1:14">
      <c r="A1271" s="191"/>
      <c r="B1271" s="435" t="s">
        <v>514</v>
      </c>
      <c r="C1271" s="293" t="s">
        <v>1876</v>
      </c>
      <c r="D1271" s="40" t="s">
        <v>224</v>
      </c>
      <c r="E1271" s="67">
        <v>68.84</v>
      </c>
      <c r="F1271" s="202">
        <v>106</v>
      </c>
      <c r="G1271" s="447">
        <f t="shared" si="52"/>
        <v>7297.04</v>
      </c>
      <c r="H1271" s="203" t="s">
        <v>1148</v>
      </c>
      <c r="I1271" s="203" t="s">
        <v>1148</v>
      </c>
      <c r="J1271" s="203" t="s">
        <v>495</v>
      </c>
      <c r="K1271" s="203" t="s">
        <v>1260</v>
      </c>
      <c r="L1271" s="236" t="s">
        <v>1257</v>
      </c>
      <c r="M1271" s="203" t="s">
        <v>1157</v>
      </c>
      <c r="N1271" s="203"/>
    </row>
    <row r="1272" s="160" customFormat="1" ht="21" customHeight="1" spans="1:14">
      <c r="A1272" s="191"/>
      <c r="B1272" s="435" t="s">
        <v>514</v>
      </c>
      <c r="C1272" s="293" t="s">
        <v>1876</v>
      </c>
      <c r="D1272" s="40" t="s">
        <v>224</v>
      </c>
      <c r="E1272" s="67">
        <v>68.84</v>
      </c>
      <c r="F1272" s="202">
        <v>256</v>
      </c>
      <c r="G1272" s="447">
        <f t="shared" si="52"/>
        <v>17623.04</v>
      </c>
      <c r="H1272" s="203" t="s">
        <v>1148</v>
      </c>
      <c r="I1272" s="203" t="s">
        <v>1148</v>
      </c>
      <c r="J1272" s="203" t="s">
        <v>495</v>
      </c>
      <c r="K1272" s="203" t="s">
        <v>1261</v>
      </c>
      <c r="L1272" s="236" t="s">
        <v>1257</v>
      </c>
      <c r="M1272" s="203" t="s">
        <v>1157</v>
      </c>
      <c r="N1272" s="203"/>
    </row>
    <row r="1273" s="160" customFormat="1" ht="21" customHeight="1" spans="1:14">
      <c r="A1273" s="191"/>
      <c r="B1273" s="435" t="s">
        <v>514</v>
      </c>
      <c r="C1273" s="293" t="s">
        <v>1876</v>
      </c>
      <c r="D1273" s="40" t="s">
        <v>224</v>
      </c>
      <c r="E1273" s="67">
        <v>68.84</v>
      </c>
      <c r="F1273" s="202">
        <v>161</v>
      </c>
      <c r="G1273" s="447">
        <f t="shared" si="52"/>
        <v>11083.24</v>
      </c>
      <c r="H1273" s="203" t="s">
        <v>1148</v>
      </c>
      <c r="I1273" s="203" t="s">
        <v>1148</v>
      </c>
      <c r="J1273" s="203" t="s">
        <v>495</v>
      </c>
      <c r="K1273" s="203" t="s">
        <v>1155</v>
      </c>
      <c r="L1273" s="236" t="s">
        <v>1257</v>
      </c>
      <c r="M1273" s="203" t="s">
        <v>1157</v>
      </c>
      <c r="N1273" s="203"/>
    </row>
    <row r="1274" s="160" customFormat="1" ht="21" customHeight="1" spans="1:14">
      <c r="A1274" s="191"/>
      <c r="B1274" s="435" t="s">
        <v>514</v>
      </c>
      <c r="C1274" s="293" t="s">
        <v>1876</v>
      </c>
      <c r="D1274" s="40" t="s">
        <v>224</v>
      </c>
      <c r="E1274" s="67">
        <v>68.84</v>
      </c>
      <c r="F1274" s="202">
        <v>148</v>
      </c>
      <c r="G1274" s="447">
        <f t="shared" si="52"/>
        <v>10188.32</v>
      </c>
      <c r="H1274" s="203" t="s">
        <v>1148</v>
      </c>
      <c r="I1274" s="203" t="s">
        <v>1148</v>
      </c>
      <c r="J1274" s="203" t="s">
        <v>495</v>
      </c>
      <c r="K1274" s="203" t="s">
        <v>1158</v>
      </c>
      <c r="L1274" s="236" t="s">
        <v>1257</v>
      </c>
      <c r="M1274" s="203" t="s">
        <v>1157</v>
      </c>
      <c r="N1274" s="203"/>
    </row>
    <row r="1275" s="160" customFormat="1" ht="21" customHeight="1" spans="1:14">
      <c r="A1275" s="191"/>
      <c r="B1275" s="435" t="s">
        <v>514</v>
      </c>
      <c r="C1275" s="293" t="s">
        <v>1876</v>
      </c>
      <c r="D1275" s="40" t="s">
        <v>224</v>
      </c>
      <c r="E1275" s="67">
        <v>68.84</v>
      </c>
      <c r="F1275" s="202">
        <v>175</v>
      </c>
      <c r="G1275" s="447">
        <f t="shared" si="52"/>
        <v>12047</v>
      </c>
      <c r="H1275" s="203" t="s">
        <v>1148</v>
      </c>
      <c r="I1275" s="203" t="s">
        <v>1148</v>
      </c>
      <c r="J1275" s="203" t="s">
        <v>495</v>
      </c>
      <c r="K1275" s="203" t="s">
        <v>1159</v>
      </c>
      <c r="L1275" s="236" t="s">
        <v>1257</v>
      </c>
      <c r="M1275" s="203" t="s">
        <v>1157</v>
      </c>
      <c r="N1275" s="203"/>
    </row>
    <row r="1276" s="160" customFormat="1" ht="21" customHeight="1" spans="1:14">
      <c r="A1276" s="191"/>
      <c r="B1276" s="435" t="s">
        <v>514</v>
      </c>
      <c r="C1276" s="293" t="s">
        <v>1876</v>
      </c>
      <c r="D1276" s="40" t="s">
        <v>224</v>
      </c>
      <c r="E1276" s="67">
        <v>68.84</v>
      </c>
      <c r="F1276" s="202">
        <v>125</v>
      </c>
      <c r="G1276" s="447">
        <f t="shared" si="52"/>
        <v>8605</v>
      </c>
      <c r="H1276" s="203" t="s">
        <v>1148</v>
      </c>
      <c r="I1276" s="203" t="s">
        <v>1148</v>
      </c>
      <c r="J1276" s="203" t="s">
        <v>495</v>
      </c>
      <c r="K1276" s="203" t="s">
        <v>1160</v>
      </c>
      <c r="L1276" s="236" t="s">
        <v>1257</v>
      </c>
      <c r="M1276" s="203" t="s">
        <v>1157</v>
      </c>
      <c r="N1276" s="203"/>
    </row>
    <row r="1277" s="160" customFormat="1" ht="21" customHeight="1" spans="1:14">
      <c r="A1277" s="191"/>
      <c r="B1277" s="435" t="s">
        <v>514</v>
      </c>
      <c r="C1277" s="293" t="s">
        <v>1876</v>
      </c>
      <c r="D1277" s="40" t="s">
        <v>224</v>
      </c>
      <c r="E1277" s="67">
        <v>68.84</v>
      </c>
      <c r="F1277" s="202">
        <v>204</v>
      </c>
      <c r="G1277" s="447">
        <f t="shared" si="52"/>
        <v>14043.36</v>
      </c>
      <c r="H1277" s="203" t="s">
        <v>1148</v>
      </c>
      <c r="I1277" s="203" t="s">
        <v>1148</v>
      </c>
      <c r="J1277" s="203" t="s">
        <v>495</v>
      </c>
      <c r="K1277" s="203" t="s">
        <v>1161</v>
      </c>
      <c r="L1277" s="236" t="s">
        <v>1257</v>
      </c>
      <c r="M1277" s="203" t="s">
        <v>1157</v>
      </c>
      <c r="N1277" s="203"/>
    </row>
    <row r="1278" s="160" customFormat="1" ht="21" customHeight="1" spans="1:14">
      <c r="A1278" s="191"/>
      <c r="B1278" s="435" t="s">
        <v>514</v>
      </c>
      <c r="C1278" s="293" t="s">
        <v>1876</v>
      </c>
      <c r="D1278" s="40" t="s">
        <v>224</v>
      </c>
      <c r="E1278" s="67">
        <v>68.84</v>
      </c>
      <c r="F1278" s="202">
        <v>174</v>
      </c>
      <c r="G1278" s="447">
        <f t="shared" si="52"/>
        <v>11978.16</v>
      </c>
      <c r="H1278" s="203" t="s">
        <v>1148</v>
      </c>
      <c r="I1278" s="203" t="s">
        <v>1148</v>
      </c>
      <c r="J1278" s="203" t="s">
        <v>495</v>
      </c>
      <c r="K1278" s="203" t="s">
        <v>1262</v>
      </c>
      <c r="L1278" s="236" t="s">
        <v>1257</v>
      </c>
      <c r="M1278" s="203" t="s">
        <v>1157</v>
      </c>
      <c r="N1278" s="203"/>
    </row>
    <row r="1279" s="160" customFormat="1" ht="21" customHeight="1" spans="1:14">
      <c r="A1279" s="191"/>
      <c r="B1279" s="435" t="s">
        <v>514</v>
      </c>
      <c r="C1279" s="293" t="s">
        <v>1876</v>
      </c>
      <c r="D1279" s="40" t="s">
        <v>224</v>
      </c>
      <c r="E1279" s="67">
        <v>68.84</v>
      </c>
      <c r="F1279" s="202">
        <v>116</v>
      </c>
      <c r="G1279" s="447">
        <f t="shared" si="52"/>
        <v>7985.44</v>
      </c>
      <c r="H1279" s="203" t="s">
        <v>1148</v>
      </c>
      <c r="I1279" s="203" t="s">
        <v>1148</v>
      </c>
      <c r="J1279" s="203" t="s">
        <v>495</v>
      </c>
      <c r="K1279" s="203" t="s">
        <v>1263</v>
      </c>
      <c r="L1279" s="236" t="s">
        <v>1257</v>
      </c>
      <c r="M1279" s="203" t="s">
        <v>1157</v>
      </c>
      <c r="N1279" s="203"/>
    </row>
    <row r="1280" s="160" customFormat="1" ht="21" customHeight="1" spans="1:14">
      <c r="A1280" s="191"/>
      <c r="B1280" s="435" t="s">
        <v>514</v>
      </c>
      <c r="C1280" s="293" t="s">
        <v>1876</v>
      </c>
      <c r="D1280" s="40" t="s">
        <v>224</v>
      </c>
      <c r="E1280" s="67">
        <v>68.84</v>
      </c>
      <c r="F1280" s="202">
        <v>20</v>
      </c>
      <c r="G1280" s="447">
        <f t="shared" si="52"/>
        <v>1376.8</v>
      </c>
      <c r="H1280" s="203" t="s">
        <v>1148</v>
      </c>
      <c r="I1280" s="203" t="s">
        <v>1148</v>
      </c>
      <c r="J1280" s="203" t="s">
        <v>495</v>
      </c>
      <c r="K1280" s="203" t="s">
        <v>1264</v>
      </c>
      <c r="L1280" s="236" t="s">
        <v>1257</v>
      </c>
      <c r="M1280" s="203" t="s">
        <v>1157</v>
      </c>
      <c r="N1280" s="203"/>
    </row>
    <row r="1281" s="160" customFormat="1" ht="21" customHeight="1" spans="1:14">
      <c r="A1281" s="191"/>
      <c r="B1281" s="435" t="s">
        <v>514</v>
      </c>
      <c r="C1281" s="293" t="s">
        <v>1876</v>
      </c>
      <c r="D1281" s="40" t="s">
        <v>224</v>
      </c>
      <c r="E1281" s="67">
        <v>68.84</v>
      </c>
      <c r="F1281" s="202">
        <v>57</v>
      </c>
      <c r="G1281" s="447">
        <f t="shared" si="52"/>
        <v>3923.88</v>
      </c>
      <c r="H1281" s="203" t="s">
        <v>1148</v>
      </c>
      <c r="I1281" s="203" t="s">
        <v>1148</v>
      </c>
      <c r="J1281" s="203" t="s">
        <v>495</v>
      </c>
      <c r="K1281" s="203" t="s">
        <v>1265</v>
      </c>
      <c r="L1281" s="236" t="s">
        <v>1257</v>
      </c>
      <c r="M1281" s="203" t="s">
        <v>1157</v>
      </c>
      <c r="N1281" s="203"/>
    </row>
    <row r="1282" s="160" customFormat="1" ht="21" customHeight="1" spans="1:14">
      <c r="A1282" s="191"/>
      <c r="B1282" s="435" t="s">
        <v>514</v>
      </c>
      <c r="C1282" s="293" t="s">
        <v>1876</v>
      </c>
      <c r="D1282" s="40" t="s">
        <v>224</v>
      </c>
      <c r="E1282" s="67">
        <v>68.84</v>
      </c>
      <c r="F1282" s="202">
        <v>280</v>
      </c>
      <c r="G1282" s="447">
        <f t="shared" si="52"/>
        <v>19275.2</v>
      </c>
      <c r="H1282" s="203" t="s">
        <v>1148</v>
      </c>
      <c r="I1282" s="203" t="s">
        <v>1148</v>
      </c>
      <c r="J1282" s="203" t="s">
        <v>495</v>
      </c>
      <c r="K1282" s="203" t="s">
        <v>1266</v>
      </c>
      <c r="L1282" s="236" t="s">
        <v>1257</v>
      </c>
      <c r="M1282" s="203" t="s">
        <v>1157</v>
      </c>
      <c r="N1282" s="203"/>
    </row>
    <row r="1283" s="160" customFormat="1" ht="21" customHeight="1" spans="1:14">
      <c r="A1283" s="191"/>
      <c r="B1283" s="435" t="s">
        <v>514</v>
      </c>
      <c r="C1283" s="293" t="s">
        <v>1876</v>
      </c>
      <c r="D1283" s="40" t="s">
        <v>224</v>
      </c>
      <c r="E1283" s="67">
        <v>68.84</v>
      </c>
      <c r="F1283" s="202">
        <v>67</v>
      </c>
      <c r="G1283" s="447">
        <f t="shared" si="52"/>
        <v>4612.28</v>
      </c>
      <c r="H1283" s="203" t="s">
        <v>1148</v>
      </c>
      <c r="I1283" s="203" t="s">
        <v>1148</v>
      </c>
      <c r="J1283" s="203" t="s">
        <v>495</v>
      </c>
      <c r="K1283" s="203" t="s">
        <v>1268</v>
      </c>
      <c r="L1283" s="236" t="s">
        <v>1257</v>
      </c>
      <c r="M1283" s="203" t="s">
        <v>1157</v>
      </c>
      <c r="N1283" s="203"/>
    </row>
    <row r="1284" s="160" customFormat="1" ht="21" customHeight="1" spans="1:14">
      <c r="A1284" s="191"/>
      <c r="B1284" s="435" t="s">
        <v>514</v>
      </c>
      <c r="C1284" s="293" t="s">
        <v>1876</v>
      </c>
      <c r="D1284" s="40" t="s">
        <v>224</v>
      </c>
      <c r="E1284" s="67">
        <v>68.84</v>
      </c>
      <c r="F1284" s="202">
        <v>58</v>
      </c>
      <c r="G1284" s="447">
        <f t="shared" si="52"/>
        <v>3992.72</v>
      </c>
      <c r="H1284" s="203" t="s">
        <v>1148</v>
      </c>
      <c r="I1284" s="203" t="s">
        <v>1148</v>
      </c>
      <c r="J1284" s="203" t="s">
        <v>495</v>
      </c>
      <c r="K1284" s="203" t="s">
        <v>1269</v>
      </c>
      <c r="L1284" s="236" t="s">
        <v>1257</v>
      </c>
      <c r="M1284" s="203" t="s">
        <v>1157</v>
      </c>
      <c r="N1284" s="203"/>
    </row>
    <row r="1285" s="160" customFormat="1" ht="21" customHeight="1" spans="1:14">
      <c r="A1285" s="191"/>
      <c r="B1285" s="435" t="s">
        <v>514</v>
      </c>
      <c r="C1285" s="293" t="s">
        <v>1876</v>
      </c>
      <c r="D1285" s="40" t="s">
        <v>224</v>
      </c>
      <c r="E1285" s="67">
        <v>68.84</v>
      </c>
      <c r="F1285" s="202">
        <v>68</v>
      </c>
      <c r="G1285" s="447">
        <f t="shared" si="52"/>
        <v>4681.12</v>
      </c>
      <c r="H1285" s="203" t="s">
        <v>1148</v>
      </c>
      <c r="I1285" s="203" t="s">
        <v>1148</v>
      </c>
      <c r="J1285" s="203" t="s">
        <v>495</v>
      </c>
      <c r="K1285" s="203" t="s">
        <v>1270</v>
      </c>
      <c r="L1285" s="236" t="s">
        <v>1257</v>
      </c>
      <c r="M1285" s="203" t="s">
        <v>1157</v>
      </c>
      <c r="N1285" s="203"/>
    </row>
    <row r="1286" s="160" customFormat="1" ht="21" customHeight="1" spans="1:14">
      <c r="A1286" s="191"/>
      <c r="B1286" s="435" t="s">
        <v>514</v>
      </c>
      <c r="C1286" s="293" t="s">
        <v>1876</v>
      </c>
      <c r="D1286" s="40" t="s">
        <v>224</v>
      </c>
      <c r="E1286" s="67">
        <v>68.84</v>
      </c>
      <c r="F1286" s="202">
        <v>98</v>
      </c>
      <c r="G1286" s="447">
        <f t="shared" si="52"/>
        <v>6746.32</v>
      </c>
      <c r="H1286" s="203" t="s">
        <v>1148</v>
      </c>
      <c r="I1286" s="203" t="s">
        <v>1148</v>
      </c>
      <c r="J1286" s="203" t="s">
        <v>495</v>
      </c>
      <c r="K1286" s="203" t="s">
        <v>1271</v>
      </c>
      <c r="L1286" s="236" t="s">
        <v>1257</v>
      </c>
      <c r="M1286" s="203" t="s">
        <v>1157</v>
      </c>
      <c r="N1286" s="203"/>
    </row>
    <row r="1287" s="160" customFormat="1" ht="21" customHeight="1" spans="1:14">
      <c r="A1287" s="191"/>
      <c r="B1287" s="435" t="s">
        <v>514</v>
      </c>
      <c r="C1287" s="293" t="s">
        <v>1876</v>
      </c>
      <c r="D1287" s="40" t="s">
        <v>224</v>
      </c>
      <c r="E1287" s="67">
        <v>68.84</v>
      </c>
      <c r="F1287" s="202">
        <v>1054</v>
      </c>
      <c r="G1287" s="447">
        <f t="shared" si="52"/>
        <v>72557.36</v>
      </c>
      <c r="H1287" s="203" t="s">
        <v>1148</v>
      </c>
      <c r="I1287" s="203" t="s">
        <v>1148</v>
      </c>
      <c r="J1287" s="203" t="s">
        <v>495</v>
      </c>
      <c r="K1287" s="203" t="s">
        <v>1273</v>
      </c>
      <c r="L1287" s="236" t="s">
        <v>1257</v>
      </c>
      <c r="M1287" s="203" t="s">
        <v>1157</v>
      </c>
      <c r="N1287" s="203"/>
    </row>
    <row r="1288" s="160" customFormat="1" ht="21" customHeight="1" spans="1:14">
      <c r="A1288" s="191"/>
      <c r="B1288" s="435" t="s">
        <v>514</v>
      </c>
      <c r="C1288" s="293" t="s">
        <v>1876</v>
      </c>
      <c r="D1288" s="40" t="s">
        <v>224</v>
      </c>
      <c r="E1288" s="67">
        <v>68.84</v>
      </c>
      <c r="F1288" s="202">
        <v>115</v>
      </c>
      <c r="G1288" s="447">
        <f t="shared" si="52"/>
        <v>7916.6</v>
      </c>
      <c r="H1288" s="203" t="s">
        <v>1148</v>
      </c>
      <c r="I1288" s="203" t="s">
        <v>1148</v>
      </c>
      <c r="J1288" s="203" t="s">
        <v>495</v>
      </c>
      <c r="K1288" s="203" t="s">
        <v>1274</v>
      </c>
      <c r="L1288" s="236" t="s">
        <v>1257</v>
      </c>
      <c r="M1288" s="203" t="s">
        <v>1157</v>
      </c>
      <c r="N1288" s="203"/>
    </row>
    <row r="1289" s="160" customFormat="1" ht="21" customHeight="1" spans="1:14">
      <c r="A1289" s="191"/>
      <c r="B1289" s="435" t="s">
        <v>514</v>
      </c>
      <c r="C1289" s="293" t="s">
        <v>1876</v>
      </c>
      <c r="D1289" s="40" t="s">
        <v>224</v>
      </c>
      <c r="E1289" s="67">
        <v>68.84</v>
      </c>
      <c r="F1289" s="202">
        <v>85</v>
      </c>
      <c r="G1289" s="447">
        <f t="shared" si="52"/>
        <v>5851.4</v>
      </c>
      <c r="H1289" s="203" t="s">
        <v>1148</v>
      </c>
      <c r="I1289" s="203" t="s">
        <v>1148</v>
      </c>
      <c r="J1289" s="203" t="s">
        <v>495</v>
      </c>
      <c r="K1289" s="203" t="s">
        <v>1162</v>
      </c>
      <c r="L1289" s="236" t="s">
        <v>1257</v>
      </c>
      <c r="M1289" s="203" t="s">
        <v>1157</v>
      </c>
      <c r="N1289" s="203"/>
    </row>
    <row r="1290" s="160" customFormat="1" ht="21" customHeight="1" spans="1:14">
      <c r="A1290" s="191"/>
      <c r="B1290" s="435" t="s">
        <v>514</v>
      </c>
      <c r="C1290" s="293" t="s">
        <v>1876</v>
      </c>
      <c r="D1290" s="40" t="s">
        <v>224</v>
      </c>
      <c r="E1290" s="67">
        <v>68.84</v>
      </c>
      <c r="F1290" s="202">
        <v>204</v>
      </c>
      <c r="G1290" s="447">
        <f t="shared" si="52"/>
        <v>14043.36</v>
      </c>
      <c r="H1290" s="203" t="s">
        <v>1148</v>
      </c>
      <c r="I1290" s="203" t="s">
        <v>1148</v>
      </c>
      <c r="J1290" s="203" t="s">
        <v>495</v>
      </c>
      <c r="K1290" s="203" t="s">
        <v>1163</v>
      </c>
      <c r="L1290" s="236" t="s">
        <v>1257</v>
      </c>
      <c r="M1290" s="203" t="s">
        <v>1157</v>
      </c>
      <c r="N1290" s="203"/>
    </row>
    <row r="1291" s="160" customFormat="1" ht="21" customHeight="1" spans="1:14">
      <c r="A1291" s="191"/>
      <c r="B1291" s="435" t="s">
        <v>514</v>
      </c>
      <c r="C1291" s="293" t="s">
        <v>1876</v>
      </c>
      <c r="D1291" s="40" t="s">
        <v>224</v>
      </c>
      <c r="E1291" s="67">
        <v>68.84</v>
      </c>
      <c r="F1291" s="202">
        <v>91</v>
      </c>
      <c r="G1291" s="447">
        <f t="shared" si="52"/>
        <v>6264.44</v>
      </c>
      <c r="H1291" s="203" t="s">
        <v>1148</v>
      </c>
      <c r="I1291" s="203" t="s">
        <v>1148</v>
      </c>
      <c r="J1291" s="203" t="s">
        <v>495</v>
      </c>
      <c r="K1291" s="203" t="s">
        <v>1164</v>
      </c>
      <c r="L1291" s="236" t="s">
        <v>1257</v>
      </c>
      <c r="M1291" s="203" t="s">
        <v>1157</v>
      </c>
      <c r="N1291" s="203"/>
    </row>
    <row r="1292" s="160" customFormat="1" ht="21" customHeight="1" spans="1:14">
      <c r="A1292" s="191"/>
      <c r="B1292" s="435" t="s">
        <v>514</v>
      </c>
      <c r="C1292" s="293" t="s">
        <v>1876</v>
      </c>
      <c r="D1292" s="40" t="s">
        <v>224</v>
      </c>
      <c r="E1292" s="67">
        <v>68.84</v>
      </c>
      <c r="F1292" s="202">
        <v>55</v>
      </c>
      <c r="G1292" s="447">
        <f t="shared" si="52"/>
        <v>3786.2</v>
      </c>
      <c r="H1292" s="203" t="s">
        <v>1148</v>
      </c>
      <c r="I1292" s="203" t="s">
        <v>1148</v>
      </c>
      <c r="J1292" s="203" t="s">
        <v>495</v>
      </c>
      <c r="K1292" s="203" t="s">
        <v>1165</v>
      </c>
      <c r="L1292" s="236" t="s">
        <v>1257</v>
      </c>
      <c r="M1292" s="203" t="s">
        <v>1157</v>
      </c>
      <c r="N1292" s="203"/>
    </row>
    <row r="1293" s="160" customFormat="1" ht="21" customHeight="1" spans="1:14">
      <c r="A1293" s="191"/>
      <c r="B1293" s="435" t="s">
        <v>514</v>
      </c>
      <c r="C1293" s="293" t="s">
        <v>1876</v>
      </c>
      <c r="D1293" s="40" t="s">
        <v>224</v>
      </c>
      <c r="E1293" s="67">
        <v>68.84</v>
      </c>
      <c r="F1293" s="202">
        <v>269</v>
      </c>
      <c r="G1293" s="447">
        <f t="shared" si="52"/>
        <v>18517.96</v>
      </c>
      <c r="H1293" s="203" t="s">
        <v>1148</v>
      </c>
      <c r="I1293" s="203" t="s">
        <v>1148</v>
      </c>
      <c r="J1293" s="203" t="s">
        <v>495</v>
      </c>
      <c r="K1293" s="203" t="s">
        <v>1166</v>
      </c>
      <c r="L1293" s="236" t="s">
        <v>1257</v>
      </c>
      <c r="M1293" s="203" t="s">
        <v>1157</v>
      </c>
      <c r="N1293" s="203"/>
    </row>
    <row r="1294" s="160" customFormat="1" ht="21" customHeight="1" spans="1:14">
      <c r="A1294" s="191"/>
      <c r="B1294" s="435" t="s">
        <v>514</v>
      </c>
      <c r="C1294" s="293" t="s">
        <v>1876</v>
      </c>
      <c r="D1294" s="40" t="s">
        <v>224</v>
      </c>
      <c r="E1294" s="67">
        <v>68.84</v>
      </c>
      <c r="F1294" s="202">
        <v>356</v>
      </c>
      <c r="G1294" s="447">
        <f t="shared" si="52"/>
        <v>24507.04</v>
      </c>
      <c r="H1294" s="203" t="s">
        <v>1148</v>
      </c>
      <c r="I1294" s="203" t="s">
        <v>1148</v>
      </c>
      <c r="J1294" s="203" t="s">
        <v>495</v>
      </c>
      <c r="K1294" s="203" t="s">
        <v>1167</v>
      </c>
      <c r="L1294" s="236" t="s">
        <v>1257</v>
      </c>
      <c r="M1294" s="203" t="s">
        <v>1157</v>
      </c>
      <c r="N1294" s="203"/>
    </row>
    <row r="1295" s="160" customFormat="1" ht="21" customHeight="1" spans="1:14">
      <c r="A1295" s="191"/>
      <c r="B1295" s="435" t="s">
        <v>514</v>
      </c>
      <c r="C1295" s="293" t="s">
        <v>1876</v>
      </c>
      <c r="D1295" s="40" t="s">
        <v>224</v>
      </c>
      <c r="E1295" s="67">
        <v>68.84</v>
      </c>
      <c r="F1295" s="202">
        <v>88</v>
      </c>
      <c r="G1295" s="447">
        <f t="shared" si="52"/>
        <v>6057.92</v>
      </c>
      <c r="H1295" s="203" t="s">
        <v>1148</v>
      </c>
      <c r="I1295" s="203" t="s">
        <v>1148</v>
      </c>
      <c r="J1295" s="203" t="s">
        <v>495</v>
      </c>
      <c r="K1295" s="203" t="s">
        <v>1275</v>
      </c>
      <c r="L1295" s="236" t="s">
        <v>1257</v>
      </c>
      <c r="M1295" s="203" t="s">
        <v>1157</v>
      </c>
      <c r="N1295" s="203"/>
    </row>
    <row r="1296" s="160" customFormat="1" ht="21" customHeight="1" spans="1:14">
      <c r="A1296" s="191"/>
      <c r="B1296" s="435" t="s">
        <v>514</v>
      </c>
      <c r="C1296" s="293" t="s">
        <v>1876</v>
      </c>
      <c r="D1296" s="40" t="s">
        <v>224</v>
      </c>
      <c r="E1296" s="67">
        <v>68.84</v>
      </c>
      <c r="F1296" s="457">
        <v>36</v>
      </c>
      <c r="G1296" s="447">
        <f t="shared" si="52"/>
        <v>2478.24</v>
      </c>
      <c r="H1296" s="203" t="s">
        <v>1148</v>
      </c>
      <c r="I1296" s="203" t="s">
        <v>1148</v>
      </c>
      <c r="J1296" s="203" t="s">
        <v>495</v>
      </c>
      <c r="K1296" s="38" t="s">
        <v>1276</v>
      </c>
      <c r="L1296" s="236" t="s">
        <v>1257</v>
      </c>
      <c r="M1296" s="203" t="s">
        <v>1157</v>
      </c>
      <c r="N1296" s="203"/>
    </row>
    <row r="1297" s="160" customFormat="1" ht="21" customHeight="1" spans="1:14">
      <c r="A1297" s="191"/>
      <c r="B1297" s="435" t="s">
        <v>514</v>
      </c>
      <c r="C1297" s="293" t="s">
        <v>1876</v>
      </c>
      <c r="D1297" s="40" t="s">
        <v>224</v>
      </c>
      <c r="E1297" s="67">
        <v>68.84</v>
      </c>
      <c r="F1297" s="457">
        <v>265</v>
      </c>
      <c r="G1297" s="447">
        <f t="shared" si="52"/>
        <v>18242.6</v>
      </c>
      <c r="H1297" s="203" t="s">
        <v>1148</v>
      </c>
      <c r="I1297" s="203" t="s">
        <v>1148</v>
      </c>
      <c r="J1297" s="203" t="s">
        <v>495</v>
      </c>
      <c r="K1297" s="38" t="s">
        <v>1168</v>
      </c>
      <c r="L1297" s="236" t="s">
        <v>1257</v>
      </c>
      <c r="M1297" s="203" t="s">
        <v>1157</v>
      </c>
      <c r="N1297" s="203"/>
    </row>
    <row r="1298" s="160" customFormat="1" ht="21" customHeight="1" spans="1:14">
      <c r="A1298" s="191"/>
      <c r="B1298" s="435" t="s">
        <v>514</v>
      </c>
      <c r="C1298" s="293" t="s">
        <v>1876</v>
      </c>
      <c r="D1298" s="40" t="s">
        <v>224</v>
      </c>
      <c r="E1298" s="67">
        <v>68.84</v>
      </c>
      <c r="F1298" s="457">
        <v>810</v>
      </c>
      <c r="G1298" s="447">
        <f t="shared" si="52"/>
        <v>55760.4</v>
      </c>
      <c r="H1298" s="203" t="s">
        <v>1148</v>
      </c>
      <c r="I1298" s="203" t="s">
        <v>1148</v>
      </c>
      <c r="J1298" s="203" t="s">
        <v>495</v>
      </c>
      <c r="K1298" s="38" t="s">
        <v>1169</v>
      </c>
      <c r="L1298" s="236" t="s">
        <v>1257</v>
      </c>
      <c r="M1298" s="203" t="s">
        <v>1157</v>
      </c>
      <c r="N1298" s="203"/>
    </row>
    <row r="1299" s="163" customFormat="1" ht="21" customHeight="1" spans="1:14">
      <c r="A1299" s="303"/>
      <c r="B1299" s="258" t="s">
        <v>1112</v>
      </c>
      <c r="C1299" s="259"/>
      <c r="D1299" s="260"/>
      <c r="E1299" s="266"/>
      <c r="F1299" s="267">
        <f>SUM(F1256:F1298)</f>
        <v>12159</v>
      </c>
      <c r="G1299" s="456">
        <f>SUM(G1256:G1298)</f>
        <v>837025.56</v>
      </c>
      <c r="H1299" s="319"/>
      <c r="I1299" s="319"/>
      <c r="J1299" s="319"/>
      <c r="K1299" s="319"/>
      <c r="L1299" s="318"/>
      <c r="M1299" s="319"/>
      <c r="N1299" s="319"/>
    </row>
    <row r="1300" s="163" customFormat="1" ht="21" customHeight="1" spans="1:14">
      <c r="A1300" s="223"/>
      <c r="B1300" s="48">
        <v>313</v>
      </c>
      <c r="C1300" s="48" t="s">
        <v>518</v>
      </c>
      <c r="D1300" s="260"/>
      <c r="E1300" s="266"/>
      <c r="F1300" s="267"/>
      <c r="G1300" s="306"/>
      <c r="H1300" s="319"/>
      <c r="I1300" s="319"/>
      <c r="J1300" s="319"/>
      <c r="K1300" s="319"/>
      <c r="L1300" s="318"/>
      <c r="M1300" s="319"/>
      <c r="N1300" s="319"/>
    </row>
    <row r="1301" s="158" customFormat="1" ht="21" customHeight="1" spans="1:14">
      <c r="A1301" s="278"/>
      <c r="B1301" s="437" t="s">
        <v>519</v>
      </c>
      <c r="C1301" s="438" t="s">
        <v>520</v>
      </c>
      <c r="D1301" s="40"/>
      <c r="E1301" s="67"/>
      <c r="F1301" s="202"/>
      <c r="G1301" s="194"/>
      <c r="H1301" s="203"/>
      <c r="I1301" s="203"/>
      <c r="J1301" s="203"/>
      <c r="K1301" s="203"/>
      <c r="L1301" s="236"/>
      <c r="M1301" s="203"/>
      <c r="N1301" s="203"/>
    </row>
    <row r="1302" s="160" customFormat="1" ht="21" customHeight="1" spans="1:14">
      <c r="A1302" s="191"/>
      <c r="B1302" s="458" t="s">
        <v>521</v>
      </c>
      <c r="C1302" s="68" t="s">
        <v>522</v>
      </c>
      <c r="D1302" s="40" t="s">
        <v>41</v>
      </c>
      <c r="E1302" s="67">
        <v>587.86</v>
      </c>
      <c r="F1302" s="202">
        <v>305.3</v>
      </c>
      <c r="G1302" s="447">
        <f>F1302*E1302</f>
        <v>179473.658</v>
      </c>
      <c r="H1302" s="203" t="s">
        <v>1148</v>
      </c>
      <c r="I1302" s="203" t="s">
        <v>1148</v>
      </c>
      <c r="J1302" s="191" t="s">
        <v>1879</v>
      </c>
      <c r="K1302" s="203" t="s">
        <v>1859</v>
      </c>
      <c r="L1302" s="236"/>
      <c r="M1302" s="203" t="s">
        <v>1151</v>
      </c>
      <c r="N1302" s="203"/>
    </row>
    <row r="1303" s="160" customFormat="1" ht="21" customHeight="1" spans="1:14">
      <c r="A1303" s="191"/>
      <c r="B1303" s="458" t="s">
        <v>521</v>
      </c>
      <c r="C1303" s="68" t="s">
        <v>522</v>
      </c>
      <c r="D1303" s="40" t="s">
        <v>41</v>
      </c>
      <c r="E1303" s="67">
        <v>587.86</v>
      </c>
      <c r="F1303" s="202">
        <v>108.5</v>
      </c>
      <c r="G1303" s="447">
        <f t="shared" ref="G1303:G1312" si="53">F1303*E1303</f>
        <v>63782.81</v>
      </c>
      <c r="H1303" s="203" t="s">
        <v>1148</v>
      </c>
      <c r="I1303" s="203" t="s">
        <v>1148</v>
      </c>
      <c r="J1303" s="191" t="s">
        <v>1879</v>
      </c>
      <c r="K1303" s="203" t="s">
        <v>1860</v>
      </c>
      <c r="L1303" s="236"/>
      <c r="M1303" s="203" t="s">
        <v>1151</v>
      </c>
      <c r="N1303" s="203"/>
    </row>
    <row r="1304" s="160" customFormat="1" ht="21" customHeight="1" spans="1:14">
      <c r="A1304" s="191"/>
      <c r="B1304" s="458" t="s">
        <v>521</v>
      </c>
      <c r="C1304" s="68" t="s">
        <v>522</v>
      </c>
      <c r="D1304" s="40" t="s">
        <v>41</v>
      </c>
      <c r="E1304" s="67">
        <v>587.86</v>
      </c>
      <c r="F1304" s="202">
        <v>90.5</v>
      </c>
      <c r="G1304" s="447">
        <f t="shared" si="53"/>
        <v>53201.33</v>
      </c>
      <c r="H1304" s="203" t="s">
        <v>1148</v>
      </c>
      <c r="I1304" s="203" t="s">
        <v>1148</v>
      </c>
      <c r="J1304" s="191" t="s">
        <v>1879</v>
      </c>
      <c r="K1304" s="203" t="s">
        <v>1861</v>
      </c>
      <c r="L1304" s="236"/>
      <c r="M1304" s="203" t="s">
        <v>1151</v>
      </c>
      <c r="N1304" s="203"/>
    </row>
    <row r="1305" s="160" customFormat="1" ht="21" customHeight="1" spans="1:14">
      <c r="A1305" s="191"/>
      <c r="B1305" s="458" t="s">
        <v>521</v>
      </c>
      <c r="C1305" s="68" t="s">
        <v>522</v>
      </c>
      <c r="D1305" s="40" t="s">
        <v>41</v>
      </c>
      <c r="E1305" s="67">
        <v>587.86</v>
      </c>
      <c r="F1305" s="202">
        <v>312.3</v>
      </c>
      <c r="G1305" s="447">
        <f t="shared" si="53"/>
        <v>183588.678</v>
      </c>
      <c r="H1305" s="203" t="s">
        <v>1148</v>
      </c>
      <c r="I1305" s="203" t="s">
        <v>1148</v>
      </c>
      <c r="J1305" s="191" t="s">
        <v>1879</v>
      </c>
      <c r="K1305" s="203" t="s">
        <v>1862</v>
      </c>
      <c r="L1305" s="236"/>
      <c r="M1305" s="203" t="s">
        <v>1151</v>
      </c>
      <c r="N1305" s="203"/>
    </row>
    <row r="1306" s="160" customFormat="1" ht="21" customHeight="1" spans="1:14">
      <c r="A1306" s="191"/>
      <c r="B1306" s="458" t="s">
        <v>521</v>
      </c>
      <c r="C1306" s="68" t="s">
        <v>522</v>
      </c>
      <c r="D1306" s="40" t="s">
        <v>41</v>
      </c>
      <c r="E1306" s="67">
        <v>587.86</v>
      </c>
      <c r="F1306" s="202">
        <v>232.3</v>
      </c>
      <c r="G1306" s="447">
        <f t="shared" si="53"/>
        <v>136559.878</v>
      </c>
      <c r="H1306" s="203" t="s">
        <v>1148</v>
      </c>
      <c r="I1306" s="203" t="s">
        <v>1148</v>
      </c>
      <c r="J1306" s="191" t="s">
        <v>1879</v>
      </c>
      <c r="K1306" s="203" t="s">
        <v>1863</v>
      </c>
      <c r="L1306" s="236"/>
      <c r="M1306" s="203" t="s">
        <v>1151</v>
      </c>
      <c r="N1306" s="203"/>
    </row>
    <row r="1307" s="160" customFormat="1" ht="21" customHeight="1" spans="1:14">
      <c r="A1307" s="191"/>
      <c r="B1307" s="458" t="s">
        <v>521</v>
      </c>
      <c r="C1307" s="68" t="s">
        <v>522</v>
      </c>
      <c r="D1307" s="40" t="s">
        <v>41</v>
      </c>
      <c r="E1307" s="67">
        <v>587.86</v>
      </c>
      <c r="F1307" s="202">
        <v>326.9</v>
      </c>
      <c r="G1307" s="447">
        <f t="shared" si="53"/>
        <v>192171.434</v>
      </c>
      <c r="H1307" s="203" t="s">
        <v>1148</v>
      </c>
      <c r="I1307" s="203" t="s">
        <v>1148</v>
      </c>
      <c r="J1307" s="191" t="s">
        <v>1879</v>
      </c>
      <c r="K1307" s="203" t="s">
        <v>1864</v>
      </c>
      <c r="L1307" s="236"/>
      <c r="M1307" s="203" t="s">
        <v>1151</v>
      </c>
      <c r="N1307" s="203"/>
    </row>
    <row r="1308" s="160" customFormat="1" ht="21" customHeight="1" spans="1:14">
      <c r="A1308" s="191"/>
      <c r="B1308" s="458" t="s">
        <v>521</v>
      </c>
      <c r="C1308" s="68" t="s">
        <v>522</v>
      </c>
      <c r="D1308" s="40" t="s">
        <v>41</v>
      </c>
      <c r="E1308" s="67">
        <v>587.86</v>
      </c>
      <c r="F1308" s="202">
        <v>764.8</v>
      </c>
      <c r="G1308" s="447">
        <f t="shared" si="53"/>
        <v>449595.328</v>
      </c>
      <c r="H1308" s="203" t="s">
        <v>1148</v>
      </c>
      <c r="I1308" s="203" t="s">
        <v>1148</v>
      </c>
      <c r="J1308" s="191" t="s">
        <v>1879</v>
      </c>
      <c r="K1308" s="203" t="s">
        <v>1865</v>
      </c>
      <c r="L1308" s="236"/>
      <c r="M1308" s="203" t="s">
        <v>1151</v>
      </c>
      <c r="N1308" s="203"/>
    </row>
    <row r="1309" s="160" customFormat="1" ht="21" customHeight="1" spans="1:14">
      <c r="A1309" s="191"/>
      <c r="B1309" s="458" t="s">
        <v>521</v>
      </c>
      <c r="C1309" s="68" t="s">
        <v>522</v>
      </c>
      <c r="D1309" s="40" t="s">
        <v>41</v>
      </c>
      <c r="E1309" s="67">
        <v>587.86</v>
      </c>
      <c r="F1309" s="202">
        <v>443.9</v>
      </c>
      <c r="G1309" s="447">
        <f t="shared" si="53"/>
        <v>260951.054</v>
      </c>
      <c r="H1309" s="203" t="s">
        <v>1148</v>
      </c>
      <c r="I1309" s="203" t="s">
        <v>1148</v>
      </c>
      <c r="J1309" s="191" t="s">
        <v>1879</v>
      </c>
      <c r="K1309" s="203" t="s">
        <v>1866</v>
      </c>
      <c r="L1309" s="236"/>
      <c r="M1309" s="203" t="s">
        <v>1151</v>
      </c>
      <c r="N1309" s="203"/>
    </row>
    <row r="1310" s="160" customFormat="1" ht="21" customHeight="1" spans="1:14">
      <c r="A1310" s="191"/>
      <c r="B1310" s="458" t="s">
        <v>521</v>
      </c>
      <c r="C1310" s="68" t="s">
        <v>522</v>
      </c>
      <c r="D1310" s="40" t="s">
        <v>41</v>
      </c>
      <c r="E1310" s="67">
        <v>587.86</v>
      </c>
      <c r="F1310" s="202">
        <v>351.3</v>
      </c>
      <c r="G1310" s="447">
        <f t="shared" si="53"/>
        <v>206515.218</v>
      </c>
      <c r="H1310" s="203" t="s">
        <v>1148</v>
      </c>
      <c r="I1310" s="203" t="s">
        <v>1148</v>
      </c>
      <c r="J1310" s="191" t="s">
        <v>1879</v>
      </c>
      <c r="K1310" s="203" t="s">
        <v>1867</v>
      </c>
      <c r="L1310" s="236"/>
      <c r="M1310" s="203" t="s">
        <v>1151</v>
      </c>
      <c r="N1310" s="203"/>
    </row>
    <row r="1311" s="160" customFormat="1" ht="21" customHeight="1" spans="1:14">
      <c r="A1311" s="191"/>
      <c r="B1311" s="458" t="s">
        <v>521</v>
      </c>
      <c r="C1311" s="68" t="s">
        <v>522</v>
      </c>
      <c r="D1311" s="40" t="s">
        <v>41</v>
      </c>
      <c r="E1311" s="67">
        <v>587.86</v>
      </c>
      <c r="F1311" s="202">
        <v>92.1</v>
      </c>
      <c r="G1311" s="447">
        <f t="shared" si="53"/>
        <v>54141.906</v>
      </c>
      <c r="H1311" s="203" t="s">
        <v>1148</v>
      </c>
      <c r="I1311" s="203" t="s">
        <v>1148</v>
      </c>
      <c r="J1311" s="191" t="s">
        <v>1879</v>
      </c>
      <c r="K1311" s="203" t="s">
        <v>1868</v>
      </c>
      <c r="L1311" s="236"/>
      <c r="M1311" s="203" t="s">
        <v>1151</v>
      </c>
      <c r="N1311" s="203"/>
    </row>
    <row r="1312" s="160" customFormat="1" ht="21" customHeight="1" spans="1:14">
      <c r="A1312" s="191"/>
      <c r="B1312" s="458" t="s">
        <v>521</v>
      </c>
      <c r="C1312" s="68" t="s">
        <v>522</v>
      </c>
      <c r="D1312" s="40" t="s">
        <v>41</v>
      </c>
      <c r="E1312" s="67">
        <v>587.86</v>
      </c>
      <c r="F1312" s="202">
        <v>38.8</v>
      </c>
      <c r="G1312" s="447">
        <f t="shared" si="53"/>
        <v>22808.968</v>
      </c>
      <c r="H1312" s="203" t="s">
        <v>1148</v>
      </c>
      <c r="I1312" s="203" t="s">
        <v>1148</v>
      </c>
      <c r="J1312" s="191" t="s">
        <v>1879</v>
      </c>
      <c r="K1312" s="203" t="s">
        <v>1869</v>
      </c>
      <c r="L1312" s="236"/>
      <c r="M1312" s="203" t="s">
        <v>1151</v>
      </c>
      <c r="N1312" s="203"/>
    </row>
    <row r="1313" s="163" customFormat="1" ht="21" customHeight="1" spans="1:14">
      <c r="A1313" s="303"/>
      <c r="B1313" s="258" t="s">
        <v>1112</v>
      </c>
      <c r="C1313" s="259"/>
      <c r="D1313" s="260"/>
      <c r="E1313" s="266"/>
      <c r="F1313" s="267">
        <f>SUM(F1302:F1312)</f>
        <v>3066.7</v>
      </c>
      <c r="G1313" s="456">
        <f>SUM(G1302:G1312)</f>
        <v>1802790.262</v>
      </c>
      <c r="H1313" s="319"/>
      <c r="I1313" s="319"/>
      <c r="J1313" s="319"/>
      <c r="K1313" s="319"/>
      <c r="L1313" s="318"/>
      <c r="M1313" s="319"/>
      <c r="N1313" s="319"/>
    </row>
    <row r="1314" s="160" customFormat="1" ht="21" customHeight="1" spans="1:14">
      <c r="A1314" s="191"/>
      <c r="B1314" s="435" t="s">
        <v>523</v>
      </c>
      <c r="C1314" s="68" t="s">
        <v>524</v>
      </c>
      <c r="D1314" s="40" t="s">
        <v>41</v>
      </c>
      <c r="E1314" s="68">
        <v>579.82</v>
      </c>
      <c r="F1314" s="202">
        <v>13</v>
      </c>
      <c r="G1314" s="447">
        <f>E1314*F1314</f>
        <v>7537.66</v>
      </c>
      <c r="H1314" s="203" t="s">
        <v>1148</v>
      </c>
      <c r="I1314" s="203" t="s">
        <v>1148</v>
      </c>
      <c r="J1314" s="191" t="s">
        <v>1879</v>
      </c>
      <c r="K1314" s="203" t="s">
        <v>1258</v>
      </c>
      <c r="L1314" s="236" t="s">
        <v>1257</v>
      </c>
      <c r="M1314" s="203" t="s">
        <v>1157</v>
      </c>
      <c r="N1314" s="203"/>
    </row>
    <row r="1315" s="160" customFormat="1" ht="21" customHeight="1" spans="1:14">
      <c r="A1315" s="191"/>
      <c r="B1315" s="435" t="s">
        <v>523</v>
      </c>
      <c r="C1315" s="68" t="s">
        <v>524</v>
      </c>
      <c r="D1315" s="40" t="s">
        <v>41</v>
      </c>
      <c r="E1315" s="68">
        <v>579.82</v>
      </c>
      <c r="F1315" s="202">
        <v>10</v>
      </c>
      <c r="G1315" s="447">
        <f t="shared" ref="G1315:G1327" si="54">E1315*F1315</f>
        <v>5798.2</v>
      </c>
      <c r="H1315" s="203" t="s">
        <v>1148</v>
      </c>
      <c r="I1315" s="203" t="s">
        <v>1148</v>
      </c>
      <c r="J1315" s="191" t="s">
        <v>1879</v>
      </c>
      <c r="K1315" s="203" t="s">
        <v>1260</v>
      </c>
      <c r="L1315" s="236" t="s">
        <v>1257</v>
      </c>
      <c r="M1315" s="203" t="s">
        <v>1157</v>
      </c>
      <c r="N1315" s="203"/>
    </row>
    <row r="1316" s="160" customFormat="1" ht="21" customHeight="1" spans="1:14">
      <c r="A1316" s="191"/>
      <c r="B1316" s="435" t="s">
        <v>523</v>
      </c>
      <c r="C1316" s="68" t="s">
        <v>524</v>
      </c>
      <c r="D1316" s="40" t="s">
        <v>41</v>
      </c>
      <c r="E1316" s="68">
        <v>579.82</v>
      </c>
      <c r="F1316" s="202">
        <v>17.3</v>
      </c>
      <c r="G1316" s="447">
        <f t="shared" si="54"/>
        <v>10030.886</v>
      </c>
      <c r="H1316" s="203" t="s">
        <v>1148</v>
      </c>
      <c r="I1316" s="203" t="s">
        <v>1148</v>
      </c>
      <c r="J1316" s="191" t="s">
        <v>1879</v>
      </c>
      <c r="K1316" s="203" t="s">
        <v>1261</v>
      </c>
      <c r="L1316" s="236" t="s">
        <v>1257</v>
      </c>
      <c r="M1316" s="203" t="s">
        <v>1157</v>
      </c>
      <c r="N1316" s="203"/>
    </row>
    <row r="1317" s="160" customFormat="1" ht="21" customHeight="1" spans="1:14">
      <c r="A1317" s="191"/>
      <c r="B1317" s="435" t="s">
        <v>523</v>
      </c>
      <c r="C1317" s="68" t="s">
        <v>524</v>
      </c>
      <c r="D1317" s="40" t="s">
        <v>41</v>
      </c>
      <c r="E1317" s="68">
        <v>579.82</v>
      </c>
      <c r="F1317" s="202">
        <v>13.4</v>
      </c>
      <c r="G1317" s="447">
        <f t="shared" si="54"/>
        <v>7769.588</v>
      </c>
      <c r="H1317" s="203" t="s">
        <v>1148</v>
      </c>
      <c r="I1317" s="203" t="s">
        <v>1148</v>
      </c>
      <c r="J1317" s="191" t="s">
        <v>1879</v>
      </c>
      <c r="K1317" s="203" t="s">
        <v>1262</v>
      </c>
      <c r="L1317" s="236" t="s">
        <v>1257</v>
      </c>
      <c r="M1317" s="203" t="s">
        <v>1157</v>
      </c>
      <c r="N1317" s="203"/>
    </row>
    <row r="1318" s="160" customFormat="1" ht="21" customHeight="1" spans="1:14">
      <c r="A1318" s="191"/>
      <c r="B1318" s="435" t="s">
        <v>523</v>
      </c>
      <c r="C1318" s="68" t="s">
        <v>524</v>
      </c>
      <c r="D1318" s="40" t="s">
        <v>41</v>
      </c>
      <c r="E1318" s="68">
        <v>579.82</v>
      </c>
      <c r="F1318" s="202">
        <v>15</v>
      </c>
      <c r="G1318" s="447">
        <f t="shared" si="54"/>
        <v>8697.3</v>
      </c>
      <c r="H1318" s="203" t="s">
        <v>1148</v>
      </c>
      <c r="I1318" s="203" t="s">
        <v>1148</v>
      </c>
      <c r="J1318" s="191" t="s">
        <v>1879</v>
      </c>
      <c r="K1318" s="203" t="s">
        <v>1263</v>
      </c>
      <c r="L1318" s="236" t="s">
        <v>1257</v>
      </c>
      <c r="M1318" s="203" t="s">
        <v>1157</v>
      </c>
      <c r="N1318" s="203"/>
    </row>
    <row r="1319" s="160" customFormat="1" ht="21" customHeight="1" spans="1:14">
      <c r="A1319" s="191"/>
      <c r="B1319" s="435" t="s">
        <v>523</v>
      </c>
      <c r="C1319" s="68" t="s">
        <v>524</v>
      </c>
      <c r="D1319" s="40" t="s">
        <v>41</v>
      </c>
      <c r="E1319" s="68">
        <v>579.82</v>
      </c>
      <c r="F1319" s="202">
        <v>12.5</v>
      </c>
      <c r="G1319" s="447">
        <f t="shared" si="54"/>
        <v>7247.75</v>
      </c>
      <c r="H1319" s="203" t="s">
        <v>1148</v>
      </c>
      <c r="I1319" s="203" t="s">
        <v>1148</v>
      </c>
      <c r="J1319" s="191" t="s">
        <v>1879</v>
      </c>
      <c r="K1319" s="203" t="s">
        <v>1264</v>
      </c>
      <c r="L1319" s="236" t="s">
        <v>1257</v>
      </c>
      <c r="M1319" s="203" t="s">
        <v>1157</v>
      </c>
      <c r="N1319" s="203"/>
    </row>
    <row r="1320" s="160" customFormat="1" ht="21" customHeight="1" spans="1:14">
      <c r="A1320" s="191"/>
      <c r="B1320" s="435" t="s">
        <v>523</v>
      </c>
      <c r="C1320" s="68" t="s">
        <v>524</v>
      </c>
      <c r="D1320" s="40" t="s">
        <v>41</v>
      </c>
      <c r="E1320" s="68">
        <v>579.82</v>
      </c>
      <c r="F1320" s="202">
        <v>6.3</v>
      </c>
      <c r="G1320" s="447">
        <f t="shared" si="54"/>
        <v>3652.866</v>
      </c>
      <c r="H1320" s="203" t="s">
        <v>1148</v>
      </c>
      <c r="I1320" s="203" t="s">
        <v>1148</v>
      </c>
      <c r="J1320" s="191" t="s">
        <v>1879</v>
      </c>
      <c r="K1320" s="203" t="s">
        <v>1265</v>
      </c>
      <c r="L1320" s="236" t="s">
        <v>1257</v>
      </c>
      <c r="M1320" s="203" t="s">
        <v>1157</v>
      </c>
      <c r="N1320" s="203"/>
    </row>
    <row r="1321" s="160" customFormat="1" ht="21" customHeight="1" spans="1:14">
      <c r="A1321" s="191"/>
      <c r="B1321" s="435" t="s">
        <v>523</v>
      </c>
      <c r="C1321" s="68" t="s">
        <v>524</v>
      </c>
      <c r="D1321" s="40" t="s">
        <v>41</v>
      </c>
      <c r="E1321" s="68">
        <v>579.82</v>
      </c>
      <c r="F1321" s="202">
        <v>46.3</v>
      </c>
      <c r="G1321" s="447">
        <f t="shared" si="54"/>
        <v>26845.666</v>
      </c>
      <c r="H1321" s="203" t="s">
        <v>1148</v>
      </c>
      <c r="I1321" s="203" t="s">
        <v>1148</v>
      </c>
      <c r="J1321" s="191" t="s">
        <v>1879</v>
      </c>
      <c r="K1321" s="203" t="s">
        <v>1266</v>
      </c>
      <c r="L1321" s="236" t="s">
        <v>1257</v>
      </c>
      <c r="M1321" s="203" t="s">
        <v>1157</v>
      </c>
      <c r="N1321" s="203"/>
    </row>
    <row r="1322" s="160" customFormat="1" ht="21" customHeight="1" spans="1:14">
      <c r="A1322" s="191"/>
      <c r="B1322" s="435" t="s">
        <v>523</v>
      </c>
      <c r="C1322" s="68" t="s">
        <v>524</v>
      </c>
      <c r="D1322" s="40" t="s">
        <v>41</v>
      </c>
      <c r="E1322" s="68">
        <v>579.82</v>
      </c>
      <c r="F1322" s="202">
        <v>4</v>
      </c>
      <c r="G1322" s="447">
        <f t="shared" si="54"/>
        <v>2319.28</v>
      </c>
      <c r="H1322" s="203" t="s">
        <v>1148</v>
      </c>
      <c r="I1322" s="203" t="s">
        <v>1148</v>
      </c>
      <c r="J1322" s="191" t="s">
        <v>1879</v>
      </c>
      <c r="K1322" s="203" t="s">
        <v>1268</v>
      </c>
      <c r="L1322" s="236" t="s">
        <v>1257</v>
      </c>
      <c r="M1322" s="203" t="s">
        <v>1157</v>
      </c>
      <c r="N1322" s="203"/>
    </row>
    <row r="1323" s="160" customFormat="1" ht="21" customHeight="1" spans="1:14">
      <c r="A1323" s="191"/>
      <c r="B1323" s="435" t="s">
        <v>523</v>
      </c>
      <c r="C1323" s="68" t="s">
        <v>524</v>
      </c>
      <c r="D1323" s="40" t="s">
        <v>41</v>
      </c>
      <c r="E1323" s="68">
        <v>579.82</v>
      </c>
      <c r="F1323" s="202">
        <v>7</v>
      </c>
      <c r="G1323" s="447">
        <f t="shared" si="54"/>
        <v>4058.74</v>
      </c>
      <c r="H1323" s="203" t="s">
        <v>1148</v>
      </c>
      <c r="I1323" s="203" t="s">
        <v>1148</v>
      </c>
      <c r="J1323" s="191" t="s">
        <v>1879</v>
      </c>
      <c r="K1323" s="203" t="s">
        <v>1269</v>
      </c>
      <c r="L1323" s="236" t="s">
        <v>1257</v>
      </c>
      <c r="M1323" s="203" t="s">
        <v>1157</v>
      </c>
      <c r="N1323" s="203"/>
    </row>
    <row r="1324" s="160" customFormat="1" ht="21" customHeight="1" spans="1:14">
      <c r="A1324" s="191"/>
      <c r="B1324" s="435" t="s">
        <v>523</v>
      </c>
      <c r="C1324" s="68" t="s">
        <v>524</v>
      </c>
      <c r="D1324" s="40" t="s">
        <v>41</v>
      </c>
      <c r="E1324" s="68">
        <v>579.82</v>
      </c>
      <c r="F1324" s="202">
        <v>8.3</v>
      </c>
      <c r="G1324" s="447">
        <f t="shared" si="54"/>
        <v>4812.506</v>
      </c>
      <c r="H1324" s="203" t="s">
        <v>1148</v>
      </c>
      <c r="I1324" s="203" t="s">
        <v>1148</v>
      </c>
      <c r="J1324" s="191" t="s">
        <v>1879</v>
      </c>
      <c r="K1324" s="203" t="s">
        <v>1270</v>
      </c>
      <c r="L1324" s="236" t="s">
        <v>1257</v>
      </c>
      <c r="M1324" s="203" t="s">
        <v>1157</v>
      </c>
      <c r="N1324" s="203"/>
    </row>
    <row r="1325" s="160" customFormat="1" ht="21" customHeight="1" spans="1:14">
      <c r="A1325" s="191"/>
      <c r="B1325" s="435" t="s">
        <v>523</v>
      </c>
      <c r="C1325" s="68" t="s">
        <v>524</v>
      </c>
      <c r="D1325" s="40" t="s">
        <v>41</v>
      </c>
      <c r="E1325" s="68">
        <v>579.82</v>
      </c>
      <c r="F1325" s="202">
        <v>6.3</v>
      </c>
      <c r="G1325" s="447">
        <f t="shared" si="54"/>
        <v>3652.866</v>
      </c>
      <c r="H1325" s="203" t="s">
        <v>1148</v>
      </c>
      <c r="I1325" s="203" t="s">
        <v>1148</v>
      </c>
      <c r="J1325" s="191" t="s">
        <v>1879</v>
      </c>
      <c r="K1325" s="203" t="s">
        <v>1271</v>
      </c>
      <c r="L1325" s="236" t="s">
        <v>1257</v>
      </c>
      <c r="M1325" s="203" t="s">
        <v>1157</v>
      </c>
      <c r="N1325" s="203"/>
    </row>
    <row r="1326" s="160" customFormat="1" ht="21" customHeight="1" spans="1:14">
      <c r="A1326" s="191"/>
      <c r="B1326" s="435" t="s">
        <v>523</v>
      </c>
      <c r="C1326" s="68" t="s">
        <v>524</v>
      </c>
      <c r="D1326" s="40" t="s">
        <v>41</v>
      </c>
      <c r="E1326" s="68">
        <v>579.82</v>
      </c>
      <c r="F1326" s="202">
        <v>53</v>
      </c>
      <c r="G1326" s="447">
        <f t="shared" si="54"/>
        <v>30730.46</v>
      </c>
      <c r="H1326" s="203" t="s">
        <v>1148</v>
      </c>
      <c r="I1326" s="203" t="s">
        <v>1148</v>
      </c>
      <c r="J1326" s="191" t="s">
        <v>1879</v>
      </c>
      <c r="K1326" s="203" t="s">
        <v>1273</v>
      </c>
      <c r="L1326" s="236" t="s">
        <v>1257</v>
      </c>
      <c r="M1326" s="203" t="s">
        <v>1157</v>
      </c>
      <c r="N1326" s="203"/>
    </row>
    <row r="1327" s="160" customFormat="1" ht="21" customHeight="1" spans="1:14">
      <c r="A1327" s="191"/>
      <c r="B1327" s="435" t="s">
        <v>523</v>
      </c>
      <c r="C1327" s="68" t="s">
        <v>524</v>
      </c>
      <c r="D1327" s="40" t="s">
        <v>41</v>
      </c>
      <c r="E1327" s="68">
        <v>579.82</v>
      </c>
      <c r="F1327" s="202">
        <v>8.8</v>
      </c>
      <c r="G1327" s="447">
        <f t="shared" si="54"/>
        <v>5102.416</v>
      </c>
      <c r="H1327" s="203" t="s">
        <v>1148</v>
      </c>
      <c r="I1327" s="203" t="s">
        <v>1148</v>
      </c>
      <c r="J1327" s="191" t="s">
        <v>1879</v>
      </c>
      <c r="K1327" s="203" t="s">
        <v>1274</v>
      </c>
      <c r="L1327" s="236" t="s">
        <v>1257</v>
      </c>
      <c r="M1327" s="203" t="s">
        <v>1157</v>
      </c>
      <c r="N1327" s="203"/>
    </row>
    <row r="1328" s="163" customFormat="1" ht="21" customHeight="1" spans="1:14">
      <c r="A1328" s="303"/>
      <c r="B1328" s="258" t="s">
        <v>1112</v>
      </c>
      <c r="C1328" s="259"/>
      <c r="D1328" s="260"/>
      <c r="E1328" s="266"/>
      <c r="F1328" s="267">
        <f>SUM(F1314:F1327)</f>
        <v>221.2</v>
      </c>
      <c r="G1328" s="456">
        <f>SUM(G1314:G1327)</f>
        <v>128256.184</v>
      </c>
      <c r="H1328" s="319"/>
      <c r="I1328" s="319"/>
      <c r="J1328" s="319"/>
      <c r="K1328" s="319"/>
      <c r="L1328" s="318"/>
      <c r="M1328" s="319"/>
      <c r="N1328" s="319"/>
    </row>
    <row r="1329" s="160" customFormat="1" ht="22" customHeight="1" spans="1:14">
      <c r="A1329" s="262"/>
      <c r="B1329" s="203" t="s">
        <v>525</v>
      </c>
      <c r="C1329" s="203" t="s">
        <v>1880</v>
      </c>
      <c r="D1329" s="40" t="s">
        <v>41</v>
      </c>
      <c r="E1329" s="67">
        <v>801.05</v>
      </c>
      <c r="F1329" s="202">
        <v>6.7</v>
      </c>
      <c r="G1329" s="447">
        <f>F1329*E1329</f>
        <v>5367.035</v>
      </c>
      <c r="H1329" s="203" t="s">
        <v>1148</v>
      </c>
      <c r="I1329" s="203" t="s">
        <v>1148</v>
      </c>
      <c r="J1329" s="203" t="s">
        <v>1257</v>
      </c>
      <c r="K1329" s="203" t="s">
        <v>1881</v>
      </c>
      <c r="L1329" s="236" t="s">
        <v>1257</v>
      </c>
      <c r="M1329" s="203" t="s">
        <v>1157</v>
      </c>
      <c r="N1329" s="203"/>
    </row>
    <row r="1330" s="163" customFormat="1" ht="21" customHeight="1" spans="1:14">
      <c r="A1330" s="334"/>
      <c r="B1330" s="459" t="s">
        <v>1112</v>
      </c>
      <c r="C1330" s="460"/>
      <c r="D1330" s="461"/>
      <c r="E1330" s="462"/>
      <c r="F1330" s="463">
        <f>SUM(F1329:F1329)</f>
        <v>6.7</v>
      </c>
      <c r="G1330" s="464">
        <f>SUM(G1329:G1329)</f>
        <v>5367.035</v>
      </c>
      <c r="H1330" s="465"/>
      <c r="I1330" s="465"/>
      <c r="J1330" s="465"/>
      <c r="K1330" s="465"/>
      <c r="L1330" s="466"/>
      <c r="M1330" s="465"/>
      <c r="N1330" s="465"/>
    </row>
    <row r="1331" s="163" customFormat="1" ht="21" customHeight="1" spans="1:14">
      <c r="A1331" s="334"/>
      <c r="B1331" s="48" t="s">
        <v>530</v>
      </c>
      <c r="C1331" s="48" t="s">
        <v>531</v>
      </c>
      <c r="D1331" s="196"/>
      <c r="E1331" s="197"/>
      <c r="F1331" s="190"/>
      <c r="G1331" s="199"/>
      <c r="H1331" s="189"/>
      <c r="I1331" s="189"/>
      <c r="J1331" s="189"/>
      <c r="K1331" s="189"/>
      <c r="L1331" s="232"/>
      <c r="M1331" s="189"/>
      <c r="N1331" s="189"/>
    </row>
    <row r="1332" s="160" customFormat="1" ht="21" customHeight="1" spans="1:14">
      <c r="A1332" s="191"/>
      <c r="B1332" s="203" t="s">
        <v>533</v>
      </c>
      <c r="C1332" s="191" t="s">
        <v>1882</v>
      </c>
      <c r="D1332" s="40" t="s">
        <v>41</v>
      </c>
      <c r="E1332" s="67">
        <v>455.03</v>
      </c>
      <c r="F1332" s="202">
        <v>12.7</v>
      </c>
      <c r="G1332" s="447">
        <f>F1332*E1332</f>
        <v>5778.881</v>
      </c>
      <c r="H1332" s="203" t="s">
        <v>1095</v>
      </c>
      <c r="I1332" s="203" t="s">
        <v>1642</v>
      </c>
      <c r="J1332" s="191" t="s">
        <v>1883</v>
      </c>
      <c r="K1332" s="203" t="s">
        <v>1884</v>
      </c>
      <c r="L1332" s="236" t="s">
        <v>1279</v>
      </c>
      <c r="M1332" s="203" t="s">
        <v>1638</v>
      </c>
      <c r="N1332" s="203" t="s">
        <v>1544</v>
      </c>
    </row>
    <row r="1333" s="160" customFormat="1" ht="21" customHeight="1" spans="1:14">
      <c r="A1333" s="191"/>
      <c r="B1333" s="203" t="s">
        <v>533</v>
      </c>
      <c r="C1333" s="191" t="s">
        <v>1882</v>
      </c>
      <c r="D1333" s="40" t="s">
        <v>41</v>
      </c>
      <c r="E1333" s="67">
        <v>455.03</v>
      </c>
      <c r="F1333" s="202">
        <v>42</v>
      </c>
      <c r="G1333" s="447">
        <f t="shared" ref="G1333:G1364" si="55">F1333*E1333</f>
        <v>19111.26</v>
      </c>
      <c r="H1333" s="203" t="s">
        <v>1095</v>
      </c>
      <c r="I1333" s="203" t="s">
        <v>1642</v>
      </c>
      <c r="J1333" s="191" t="s">
        <v>1883</v>
      </c>
      <c r="K1333" s="203" t="s">
        <v>1885</v>
      </c>
      <c r="L1333" s="236" t="s">
        <v>1279</v>
      </c>
      <c r="M1333" s="203" t="s">
        <v>1638</v>
      </c>
      <c r="N1333" s="203" t="s">
        <v>1544</v>
      </c>
    </row>
    <row r="1334" s="160" customFormat="1" ht="21" customHeight="1" spans="1:14">
      <c r="A1334" s="191"/>
      <c r="B1334" s="203" t="s">
        <v>533</v>
      </c>
      <c r="C1334" s="191" t="s">
        <v>1882</v>
      </c>
      <c r="D1334" s="40" t="s">
        <v>41</v>
      </c>
      <c r="E1334" s="67">
        <v>455.03</v>
      </c>
      <c r="F1334" s="202">
        <v>25.4</v>
      </c>
      <c r="G1334" s="447">
        <f t="shared" si="55"/>
        <v>11557.762</v>
      </c>
      <c r="H1334" s="203" t="s">
        <v>1095</v>
      </c>
      <c r="I1334" s="203" t="s">
        <v>1642</v>
      </c>
      <c r="J1334" s="191" t="s">
        <v>1883</v>
      </c>
      <c r="K1334" s="203" t="s">
        <v>1886</v>
      </c>
      <c r="L1334" s="236" t="s">
        <v>1284</v>
      </c>
      <c r="M1334" s="203" t="s">
        <v>1638</v>
      </c>
      <c r="N1334" s="203" t="s">
        <v>1544</v>
      </c>
    </row>
    <row r="1335" s="160" customFormat="1" ht="21" customHeight="1" spans="1:14">
      <c r="A1335" s="191"/>
      <c r="B1335" s="203" t="s">
        <v>533</v>
      </c>
      <c r="C1335" s="191" t="s">
        <v>1882</v>
      </c>
      <c r="D1335" s="40" t="s">
        <v>41</v>
      </c>
      <c r="E1335" s="67">
        <v>455.03</v>
      </c>
      <c r="F1335" s="202">
        <v>46.5</v>
      </c>
      <c r="G1335" s="447">
        <f t="shared" si="55"/>
        <v>21158.895</v>
      </c>
      <c r="H1335" s="203" t="s">
        <v>1095</v>
      </c>
      <c r="I1335" s="203" t="s">
        <v>1642</v>
      </c>
      <c r="J1335" s="191" t="s">
        <v>1883</v>
      </c>
      <c r="K1335" s="203" t="s">
        <v>1644</v>
      </c>
      <c r="L1335" s="236" t="s">
        <v>1284</v>
      </c>
      <c r="M1335" s="203" t="s">
        <v>1638</v>
      </c>
      <c r="N1335" s="203" t="s">
        <v>1548</v>
      </c>
    </row>
    <row r="1336" s="160" customFormat="1" ht="21" customHeight="1" spans="1:14">
      <c r="A1336" s="191"/>
      <c r="B1336" s="203" t="s">
        <v>533</v>
      </c>
      <c r="C1336" s="191" t="s">
        <v>1882</v>
      </c>
      <c r="D1336" s="40" t="s">
        <v>41</v>
      </c>
      <c r="E1336" s="67">
        <v>455.03</v>
      </c>
      <c r="F1336" s="202">
        <v>29.5</v>
      </c>
      <c r="G1336" s="447">
        <f t="shared" si="55"/>
        <v>13423.385</v>
      </c>
      <c r="H1336" s="203" t="s">
        <v>1095</v>
      </c>
      <c r="I1336" s="203" t="s">
        <v>1642</v>
      </c>
      <c r="J1336" s="191" t="s">
        <v>1883</v>
      </c>
      <c r="K1336" s="203" t="s">
        <v>1649</v>
      </c>
      <c r="L1336" s="236" t="s">
        <v>1284</v>
      </c>
      <c r="M1336" s="203" t="s">
        <v>1638</v>
      </c>
      <c r="N1336" s="203" t="s">
        <v>1548</v>
      </c>
    </row>
    <row r="1337" s="160" customFormat="1" ht="21" customHeight="1" spans="1:14">
      <c r="A1337" s="191"/>
      <c r="B1337" s="203" t="s">
        <v>533</v>
      </c>
      <c r="C1337" s="191" t="s">
        <v>1882</v>
      </c>
      <c r="D1337" s="40" t="s">
        <v>41</v>
      </c>
      <c r="E1337" s="67">
        <v>455.03</v>
      </c>
      <c r="F1337" s="202">
        <v>48.7</v>
      </c>
      <c r="G1337" s="447">
        <f t="shared" si="55"/>
        <v>22159.961</v>
      </c>
      <c r="H1337" s="203" t="s">
        <v>1095</v>
      </c>
      <c r="I1337" s="203" t="s">
        <v>1642</v>
      </c>
      <c r="J1337" s="191" t="s">
        <v>1883</v>
      </c>
      <c r="K1337" s="203" t="s">
        <v>1651</v>
      </c>
      <c r="L1337" s="236" t="s">
        <v>1284</v>
      </c>
      <c r="M1337" s="203" t="s">
        <v>1638</v>
      </c>
      <c r="N1337" s="203" t="s">
        <v>1548</v>
      </c>
    </row>
    <row r="1338" s="160" customFormat="1" ht="21" customHeight="1" spans="1:14">
      <c r="A1338" s="191"/>
      <c r="B1338" s="203" t="s">
        <v>533</v>
      </c>
      <c r="C1338" s="191" t="s">
        <v>1882</v>
      </c>
      <c r="D1338" s="40" t="s">
        <v>41</v>
      </c>
      <c r="E1338" s="67">
        <v>455.03</v>
      </c>
      <c r="F1338" s="202">
        <v>67.3</v>
      </c>
      <c r="G1338" s="447">
        <f t="shared" si="55"/>
        <v>30623.519</v>
      </c>
      <c r="H1338" s="203" t="s">
        <v>1095</v>
      </c>
      <c r="I1338" s="203" t="s">
        <v>1642</v>
      </c>
      <c r="J1338" s="191" t="s">
        <v>1883</v>
      </c>
      <c r="K1338" s="203" t="s">
        <v>1887</v>
      </c>
      <c r="L1338" s="236" t="s">
        <v>1284</v>
      </c>
      <c r="M1338" s="203" t="s">
        <v>1638</v>
      </c>
      <c r="N1338" s="203" t="s">
        <v>1548</v>
      </c>
    </row>
    <row r="1339" s="160" customFormat="1" ht="21" customHeight="1" spans="1:14">
      <c r="A1339" s="191"/>
      <c r="B1339" s="203" t="s">
        <v>533</v>
      </c>
      <c r="C1339" s="191" t="s">
        <v>1882</v>
      </c>
      <c r="D1339" s="40" t="s">
        <v>41</v>
      </c>
      <c r="E1339" s="67">
        <v>455.03</v>
      </c>
      <c r="F1339" s="202">
        <v>6.2</v>
      </c>
      <c r="G1339" s="447">
        <f t="shared" si="55"/>
        <v>2821.186</v>
      </c>
      <c r="H1339" s="203" t="s">
        <v>1095</v>
      </c>
      <c r="I1339" s="203" t="s">
        <v>1642</v>
      </c>
      <c r="J1339" s="191" t="s">
        <v>1883</v>
      </c>
      <c r="K1339" s="203" t="s">
        <v>1888</v>
      </c>
      <c r="L1339" s="236" t="s">
        <v>1279</v>
      </c>
      <c r="M1339" s="203" t="s">
        <v>1638</v>
      </c>
      <c r="N1339" s="203" t="s">
        <v>1548</v>
      </c>
    </row>
    <row r="1340" s="160" customFormat="1" ht="21" customHeight="1" spans="1:14">
      <c r="A1340" s="191"/>
      <c r="B1340" s="203" t="s">
        <v>533</v>
      </c>
      <c r="C1340" s="191" t="s">
        <v>1882</v>
      </c>
      <c r="D1340" s="40" t="s">
        <v>41</v>
      </c>
      <c r="E1340" s="67">
        <v>455.03</v>
      </c>
      <c r="F1340" s="202">
        <v>40.1</v>
      </c>
      <c r="G1340" s="447">
        <f t="shared" si="55"/>
        <v>18246.703</v>
      </c>
      <c r="H1340" s="203" t="s">
        <v>1095</v>
      </c>
      <c r="I1340" s="203" t="s">
        <v>1642</v>
      </c>
      <c r="J1340" s="191" t="s">
        <v>1883</v>
      </c>
      <c r="K1340" s="203" t="s">
        <v>1657</v>
      </c>
      <c r="L1340" s="236" t="s">
        <v>1279</v>
      </c>
      <c r="M1340" s="203" t="s">
        <v>1638</v>
      </c>
      <c r="N1340" s="203" t="s">
        <v>1548</v>
      </c>
    </row>
    <row r="1341" s="160" customFormat="1" ht="21" customHeight="1" spans="1:14">
      <c r="A1341" s="191"/>
      <c r="B1341" s="203" t="s">
        <v>533</v>
      </c>
      <c r="C1341" s="191" t="s">
        <v>1882</v>
      </c>
      <c r="D1341" s="40" t="s">
        <v>41</v>
      </c>
      <c r="E1341" s="67">
        <v>455.03</v>
      </c>
      <c r="F1341" s="202">
        <v>11.8</v>
      </c>
      <c r="G1341" s="447">
        <f t="shared" si="55"/>
        <v>5369.354</v>
      </c>
      <c r="H1341" s="203" t="s">
        <v>1095</v>
      </c>
      <c r="I1341" s="203" t="s">
        <v>1642</v>
      </c>
      <c r="J1341" s="191" t="s">
        <v>1883</v>
      </c>
      <c r="K1341" s="203" t="s">
        <v>1889</v>
      </c>
      <c r="L1341" s="236" t="s">
        <v>1279</v>
      </c>
      <c r="M1341" s="203" t="s">
        <v>1638</v>
      </c>
      <c r="N1341" s="203" t="s">
        <v>1548</v>
      </c>
    </row>
    <row r="1342" s="160" customFormat="1" ht="21" customHeight="1" spans="1:14">
      <c r="A1342" s="191"/>
      <c r="B1342" s="203" t="s">
        <v>533</v>
      </c>
      <c r="C1342" s="191" t="s">
        <v>1882</v>
      </c>
      <c r="D1342" s="40" t="s">
        <v>41</v>
      </c>
      <c r="E1342" s="67">
        <v>455.03</v>
      </c>
      <c r="F1342" s="202">
        <v>8.7</v>
      </c>
      <c r="G1342" s="447">
        <f t="shared" si="55"/>
        <v>3958.761</v>
      </c>
      <c r="H1342" s="203" t="s">
        <v>1095</v>
      </c>
      <c r="I1342" s="203" t="s">
        <v>1642</v>
      </c>
      <c r="J1342" s="191" t="s">
        <v>1883</v>
      </c>
      <c r="K1342" s="203" t="s">
        <v>1890</v>
      </c>
      <c r="L1342" s="236" t="s">
        <v>1279</v>
      </c>
      <c r="M1342" s="203" t="s">
        <v>1638</v>
      </c>
      <c r="N1342" s="203" t="s">
        <v>1548</v>
      </c>
    </row>
    <row r="1343" s="160" customFormat="1" ht="21" customHeight="1" spans="1:14">
      <c r="A1343" s="191"/>
      <c r="B1343" s="203" t="s">
        <v>533</v>
      </c>
      <c r="C1343" s="191" t="s">
        <v>1882</v>
      </c>
      <c r="D1343" s="40" t="s">
        <v>41</v>
      </c>
      <c r="E1343" s="67">
        <v>455.03</v>
      </c>
      <c r="F1343" s="202">
        <v>2.2</v>
      </c>
      <c r="G1343" s="447">
        <f t="shared" si="55"/>
        <v>1001.066</v>
      </c>
      <c r="H1343" s="203" t="s">
        <v>1095</v>
      </c>
      <c r="I1343" s="203" t="s">
        <v>1642</v>
      </c>
      <c r="J1343" s="191" t="s">
        <v>1883</v>
      </c>
      <c r="K1343" s="203" t="s">
        <v>1891</v>
      </c>
      <c r="L1343" s="236" t="s">
        <v>1284</v>
      </c>
      <c r="M1343" s="203" t="s">
        <v>1638</v>
      </c>
      <c r="N1343" s="203" t="s">
        <v>1548</v>
      </c>
    </row>
    <row r="1344" s="160" customFormat="1" ht="21" customHeight="1" spans="1:14">
      <c r="A1344" s="191"/>
      <c r="B1344" s="203" t="s">
        <v>533</v>
      </c>
      <c r="C1344" s="191" t="s">
        <v>1882</v>
      </c>
      <c r="D1344" s="40" t="s">
        <v>41</v>
      </c>
      <c r="E1344" s="67">
        <v>455.03</v>
      </c>
      <c r="F1344" s="202">
        <v>5</v>
      </c>
      <c r="G1344" s="447">
        <f t="shared" si="55"/>
        <v>2275.15</v>
      </c>
      <c r="H1344" s="203" t="s">
        <v>1095</v>
      </c>
      <c r="I1344" s="203" t="s">
        <v>1642</v>
      </c>
      <c r="J1344" s="191" t="s">
        <v>1883</v>
      </c>
      <c r="K1344" s="203" t="s">
        <v>1664</v>
      </c>
      <c r="L1344" s="236" t="s">
        <v>1279</v>
      </c>
      <c r="M1344" s="203" t="s">
        <v>1638</v>
      </c>
      <c r="N1344" s="203" t="s">
        <v>1548</v>
      </c>
    </row>
    <row r="1345" s="160" customFormat="1" ht="21" customHeight="1" spans="1:14">
      <c r="A1345" s="191"/>
      <c r="B1345" s="203" t="s">
        <v>533</v>
      </c>
      <c r="C1345" s="191" t="s">
        <v>1882</v>
      </c>
      <c r="D1345" s="40" t="s">
        <v>41</v>
      </c>
      <c r="E1345" s="67">
        <v>455.03</v>
      </c>
      <c r="F1345" s="202">
        <v>72.1</v>
      </c>
      <c r="G1345" s="447">
        <f t="shared" si="55"/>
        <v>32807.663</v>
      </c>
      <c r="H1345" s="203" t="s">
        <v>1095</v>
      </c>
      <c r="I1345" s="203" t="s">
        <v>1642</v>
      </c>
      <c r="J1345" s="191" t="s">
        <v>1883</v>
      </c>
      <c r="K1345" s="203" t="s">
        <v>1892</v>
      </c>
      <c r="L1345" s="236" t="s">
        <v>1279</v>
      </c>
      <c r="M1345" s="203" t="s">
        <v>1638</v>
      </c>
      <c r="N1345" s="203" t="s">
        <v>1548</v>
      </c>
    </row>
    <row r="1346" s="160" customFormat="1" ht="21" customHeight="1" spans="1:14">
      <c r="A1346" s="191"/>
      <c r="B1346" s="203" t="s">
        <v>533</v>
      </c>
      <c r="C1346" s="191" t="s">
        <v>1882</v>
      </c>
      <c r="D1346" s="40" t="s">
        <v>41</v>
      </c>
      <c r="E1346" s="67">
        <v>455.03</v>
      </c>
      <c r="F1346" s="202">
        <v>86.6</v>
      </c>
      <c r="G1346" s="447">
        <f t="shared" si="55"/>
        <v>39405.598</v>
      </c>
      <c r="H1346" s="203" t="s">
        <v>1095</v>
      </c>
      <c r="I1346" s="203" t="s">
        <v>1642</v>
      </c>
      <c r="J1346" s="191" t="s">
        <v>1883</v>
      </c>
      <c r="K1346" s="203" t="s">
        <v>1893</v>
      </c>
      <c r="L1346" s="236" t="s">
        <v>1279</v>
      </c>
      <c r="M1346" s="203" t="s">
        <v>1638</v>
      </c>
      <c r="N1346" s="203" t="s">
        <v>1548</v>
      </c>
    </row>
    <row r="1347" s="160" customFormat="1" ht="21" customHeight="1" spans="1:14">
      <c r="A1347" s="191"/>
      <c r="B1347" s="203" t="s">
        <v>533</v>
      </c>
      <c r="C1347" s="191" t="s">
        <v>1882</v>
      </c>
      <c r="D1347" s="40" t="s">
        <v>41</v>
      </c>
      <c r="E1347" s="67">
        <v>455.03</v>
      </c>
      <c r="F1347" s="202">
        <v>8.2</v>
      </c>
      <c r="G1347" s="447">
        <f t="shared" si="55"/>
        <v>3731.246</v>
      </c>
      <c r="H1347" s="203" t="s">
        <v>1095</v>
      </c>
      <c r="I1347" s="203" t="s">
        <v>1642</v>
      </c>
      <c r="J1347" s="191" t="s">
        <v>1883</v>
      </c>
      <c r="K1347" s="203" t="s">
        <v>1673</v>
      </c>
      <c r="L1347" s="236" t="s">
        <v>1284</v>
      </c>
      <c r="M1347" s="203" t="s">
        <v>1638</v>
      </c>
      <c r="N1347" s="203" t="s">
        <v>1548</v>
      </c>
    </row>
    <row r="1348" s="160" customFormat="1" ht="21" customHeight="1" spans="1:14">
      <c r="A1348" s="191"/>
      <c r="B1348" s="203" t="s">
        <v>533</v>
      </c>
      <c r="C1348" s="191" t="s">
        <v>1882</v>
      </c>
      <c r="D1348" s="40" t="s">
        <v>41</v>
      </c>
      <c r="E1348" s="67">
        <v>455.03</v>
      </c>
      <c r="F1348" s="202">
        <v>5.4</v>
      </c>
      <c r="G1348" s="447">
        <f t="shared" si="55"/>
        <v>2457.162</v>
      </c>
      <c r="H1348" s="203" t="s">
        <v>1095</v>
      </c>
      <c r="I1348" s="203" t="s">
        <v>1642</v>
      </c>
      <c r="J1348" s="191" t="s">
        <v>1883</v>
      </c>
      <c r="K1348" s="203" t="s">
        <v>1677</v>
      </c>
      <c r="L1348" s="236" t="s">
        <v>1279</v>
      </c>
      <c r="M1348" s="203" t="s">
        <v>1638</v>
      </c>
      <c r="N1348" s="203" t="s">
        <v>1548</v>
      </c>
    </row>
    <row r="1349" s="160" customFormat="1" ht="21" customHeight="1" spans="1:14">
      <c r="A1349" s="191"/>
      <c r="B1349" s="203" t="s">
        <v>533</v>
      </c>
      <c r="C1349" s="191" t="s">
        <v>1882</v>
      </c>
      <c r="D1349" s="40" t="s">
        <v>41</v>
      </c>
      <c r="E1349" s="67">
        <v>455.03</v>
      </c>
      <c r="F1349" s="202">
        <v>3.1</v>
      </c>
      <c r="G1349" s="447">
        <f t="shared" si="55"/>
        <v>1410.593</v>
      </c>
      <c r="H1349" s="203" t="s">
        <v>1095</v>
      </c>
      <c r="I1349" s="203" t="s">
        <v>1642</v>
      </c>
      <c r="J1349" s="191" t="s">
        <v>1883</v>
      </c>
      <c r="K1349" s="203" t="s">
        <v>1678</v>
      </c>
      <c r="L1349" s="236" t="s">
        <v>1279</v>
      </c>
      <c r="M1349" s="203" t="s">
        <v>1638</v>
      </c>
      <c r="N1349" s="203" t="s">
        <v>1548</v>
      </c>
    </row>
    <row r="1350" s="160" customFormat="1" ht="21" customHeight="1" spans="1:14">
      <c r="A1350" s="191"/>
      <c r="B1350" s="203" t="s">
        <v>533</v>
      </c>
      <c r="C1350" s="191" t="s">
        <v>1882</v>
      </c>
      <c r="D1350" s="40" t="s">
        <v>41</v>
      </c>
      <c r="E1350" s="67">
        <v>455.03</v>
      </c>
      <c r="F1350" s="202">
        <v>18.8</v>
      </c>
      <c r="G1350" s="447">
        <f t="shared" si="55"/>
        <v>8554.564</v>
      </c>
      <c r="H1350" s="203" t="s">
        <v>1095</v>
      </c>
      <c r="I1350" s="203" t="s">
        <v>1642</v>
      </c>
      <c r="J1350" s="191" t="s">
        <v>1883</v>
      </c>
      <c r="K1350" s="203" t="s">
        <v>1894</v>
      </c>
      <c r="L1350" s="236" t="s">
        <v>1279</v>
      </c>
      <c r="M1350" s="203" t="s">
        <v>1638</v>
      </c>
      <c r="N1350" s="203" t="s">
        <v>1548</v>
      </c>
    </row>
    <row r="1351" s="160" customFormat="1" ht="21" customHeight="1" spans="1:14">
      <c r="A1351" s="191"/>
      <c r="B1351" s="203" t="s">
        <v>533</v>
      </c>
      <c r="C1351" s="191" t="s">
        <v>1882</v>
      </c>
      <c r="D1351" s="40" t="s">
        <v>41</v>
      </c>
      <c r="E1351" s="67">
        <v>455.03</v>
      </c>
      <c r="F1351" s="202">
        <v>20.2</v>
      </c>
      <c r="G1351" s="447">
        <f t="shared" si="55"/>
        <v>9191.606</v>
      </c>
      <c r="H1351" s="203" t="s">
        <v>1095</v>
      </c>
      <c r="I1351" s="203" t="s">
        <v>1642</v>
      </c>
      <c r="J1351" s="191" t="s">
        <v>1883</v>
      </c>
      <c r="K1351" s="203" t="s">
        <v>1895</v>
      </c>
      <c r="L1351" s="236" t="s">
        <v>1279</v>
      </c>
      <c r="M1351" s="203" t="s">
        <v>1638</v>
      </c>
      <c r="N1351" s="203" t="s">
        <v>1548</v>
      </c>
    </row>
    <row r="1352" s="160" customFormat="1" ht="21" customHeight="1" spans="1:14">
      <c r="A1352" s="191"/>
      <c r="B1352" s="203" t="s">
        <v>533</v>
      </c>
      <c r="C1352" s="191" t="s">
        <v>1882</v>
      </c>
      <c r="D1352" s="40" t="s">
        <v>41</v>
      </c>
      <c r="E1352" s="67">
        <v>455.03</v>
      </c>
      <c r="F1352" s="202">
        <v>13.2</v>
      </c>
      <c r="G1352" s="447">
        <f t="shared" si="55"/>
        <v>6006.396</v>
      </c>
      <c r="H1352" s="203" t="s">
        <v>1095</v>
      </c>
      <c r="I1352" s="203" t="s">
        <v>1642</v>
      </c>
      <c r="J1352" s="191" t="s">
        <v>1883</v>
      </c>
      <c r="K1352" s="203" t="s">
        <v>1685</v>
      </c>
      <c r="L1352" s="236" t="s">
        <v>1279</v>
      </c>
      <c r="M1352" s="203" t="s">
        <v>1638</v>
      </c>
      <c r="N1352" s="203" t="s">
        <v>1548</v>
      </c>
    </row>
    <row r="1353" s="160" customFormat="1" ht="21" customHeight="1" spans="1:14">
      <c r="A1353" s="191"/>
      <c r="B1353" s="203" t="s">
        <v>533</v>
      </c>
      <c r="C1353" s="191" t="s">
        <v>1882</v>
      </c>
      <c r="D1353" s="40" t="s">
        <v>41</v>
      </c>
      <c r="E1353" s="67">
        <v>455.03</v>
      </c>
      <c r="F1353" s="202">
        <v>6.7</v>
      </c>
      <c r="G1353" s="447">
        <f t="shared" si="55"/>
        <v>3048.701</v>
      </c>
      <c r="H1353" s="203" t="s">
        <v>1095</v>
      </c>
      <c r="I1353" s="203" t="s">
        <v>1642</v>
      </c>
      <c r="J1353" s="191" t="s">
        <v>1883</v>
      </c>
      <c r="K1353" s="203" t="s">
        <v>1687</v>
      </c>
      <c r="L1353" s="236" t="s">
        <v>1279</v>
      </c>
      <c r="M1353" s="203" t="s">
        <v>1638</v>
      </c>
      <c r="N1353" s="203" t="s">
        <v>1548</v>
      </c>
    </row>
    <row r="1354" s="160" customFormat="1" ht="21" customHeight="1" spans="1:14">
      <c r="A1354" s="191"/>
      <c r="B1354" s="203" t="s">
        <v>533</v>
      </c>
      <c r="C1354" s="191" t="s">
        <v>1882</v>
      </c>
      <c r="D1354" s="40" t="s">
        <v>41</v>
      </c>
      <c r="E1354" s="67">
        <v>455.03</v>
      </c>
      <c r="F1354" s="202">
        <v>9.9</v>
      </c>
      <c r="G1354" s="447">
        <f t="shared" si="55"/>
        <v>4504.797</v>
      </c>
      <c r="H1354" s="203" t="s">
        <v>1095</v>
      </c>
      <c r="I1354" s="203" t="s">
        <v>1642</v>
      </c>
      <c r="J1354" s="191" t="s">
        <v>1883</v>
      </c>
      <c r="K1354" s="203" t="s">
        <v>1896</v>
      </c>
      <c r="L1354" s="236" t="s">
        <v>1279</v>
      </c>
      <c r="M1354" s="203" t="s">
        <v>1638</v>
      </c>
      <c r="N1354" s="203" t="s">
        <v>1548</v>
      </c>
    </row>
    <row r="1355" s="160" customFormat="1" ht="21" customHeight="1" spans="1:14">
      <c r="A1355" s="191"/>
      <c r="B1355" s="203" t="s">
        <v>533</v>
      </c>
      <c r="C1355" s="191" t="s">
        <v>1882</v>
      </c>
      <c r="D1355" s="40" t="s">
        <v>41</v>
      </c>
      <c r="E1355" s="67">
        <v>455.03</v>
      </c>
      <c r="F1355" s="202">
        <v>46.5</v>
      </c>
      <c r="G1355" s="447">
        <f t="shared" si="55"/>
        <v>21158.895</v>
      </c>
      <c r="H1355" s="203" t="s">
        <v>1095</v>
      </c>
      <c r="I1355" s="203" t="s">
        <v>1642</v>
      </c>
      <c r="J1355" s="191" t="s">
        <v>1883</v>
      </c>
      <c r="K1355" s="203" t="s">
        <v>1897</v>
      </c>
      <c r="L1355" s="236" t="s">
        <v>1279</v>
      </c>
      <c r="M1355" s="203" t="s">
        <v>1638</v>
      </c>
      <c r="N1355" s="203" t="s">
        <v>1548</v>
      </c>
    </row>
    <row r="1356" s="160" customFormat="1" ht="21" customHeight="1" spans="1:14">
      <c r="A1356" s="191"/>
      <c r="B1356" s="203" t="s">
        <v>533</v>
      </c>
      <c r="C1356" s="191" t="s">
        <v>1882</v>
      </c>
      <c r="D1356" s="40" t="s">
        <v>41</v>
      </c>
      <c r="E1356" s="67">
        <v>455.03</v>
      </c>
      <c r="F1356" s="202">
        <v>9.9</v>
      </c>
      <c r="G1356" s="447">
        <f t="shared" si="55"/>
        <v>4504.797</v>
      </c>
      <c r="H1356" s="203" t="s">
        <v>1095</v>
      </c>
      <c r="I1356" s="203" t="s">
        <v>1642</v>
      </c>
      <c r="J1356" s="191" t="s">
        <v>1883</v>
      </c>
      <c r="K1356" s="203" t="s">
        <v>1694</v>
      </c>
      <c r="L1356" s="236" t="s">
        <v>1279</v>
      </c>
      <c r="M1356" s="203" t="s">
        <v>1638</v>
      </c>
      <c r="N1356" s="203" t="s">
        <v>1548</v>
      </c>
    </row>
    <row r="1357" s="160" customFormat="1" ht="21" customHeight="1" spans="1:14">
      <c r="A1357" s="191"/>
      <c r="B1357" s="203" t="s">
        <v>533</v>
      </c>
      <c r="C1357" s="191" t="s">
        <v>1882</v>
      </c>
      <c r="D1357" s="40" t="s">
        <v>41</v>
      </c>
      <c r="E1357" s="67">
        <v>455.03</v>
      </c>
      <c r="F1357" s="202">
        <v>6.2</v>
      </c>
      <c r="G1357" s="447">
        <f t="shared" si="55"/>
        <v>2821.186</v>
      </c>
      <c r="H1357" s="203" t="s">
        <v>1095</v>
      </c>
      <c r="I1357" s="203" t="s">
        <v>1642</v>
      </c>
      <c r="J1357" s="191" t="s">
        <v>1883</v>
      </c>
      <c r="K1357" s="203" t="s">
        <v>1696</v>
      </c>
      <c r="L1357" s="236" t="s">
        <v>1284</v>
      </c>
      <c r="M1357" s="203" t="s">
        <v>1638</v>
      </c>
      <c r="N1357" s="203" t="s">
        <v>1548</v>
      </c>
    </row>
    <row r="1358" s="160" customFormat="1" ht="21" customHeight="1" spans="1:14">
      <c r="A1358" s="191"/>
      <c r="B1358" s="203" t="s">
        <v>533</v>
      </c>
      <c r="C1358" s="191" t="s">
        <v>1882</v>
      </c>
      <c r="D1358" s="40" t="s">
        <v>41</v>
      </c>
      <c r="E1358" s="67">
        <v>455.03</v>
      </c>
      <c r="F1358" s="202">
        <v>42.2</v>
      </c>
      <c r="G1358" s="447">
        <f t="shared" si="55"/>
        <v>19202.266</v>
      </c>
      <c r="H1358" s="203" t="s">
        <v>1095</v>
      </c>
      <c r="I1358" s="203" t="s">
        <v>1642</v>
      </c>
      <c r="J1358" s="191" t="s">
        <v>1883</v>
      </c>
      <c r="K1358" s="203" t="s">
        <v>1898</v>
      </c>
      <c r="L1358" s="236" t="s">
        <v>1279</v>
      </c>
      <c r="M1358" s="203" t="s">
        <v>1638</v>
      </c>
      <c r="N1358" s="203" t="s">
        <v>1548</v>
      </c>
    </row>
    <row r="1359" s="160" customFormat="1" ht="21" customHeight="1" spans="1:14">
      <c r="A1359" s="191"/>
      <c r="B1359" s="203" t="s">
        <v>533</v>
      </c>
      <c r="C1359" s="191" t="s">
        <v>1882</v>
      </c>
      <c r="D1359" s="40" t="s">
        <v>41</v>
      </c>
      <c r="E1359" s="67">
        <v>455.03</v>
      </c>
      <c r="F1359" s="202">
        <v>45.3</v>
      </c>
      <c r="G1359" s="447">
        <f t="shared" si="55"/>
        <v>20612.859</v>
      </c>
      <c r="H1359" s="203" t="s">
        <v>1095</v>
      </c>
      <c r="I1359" s="203" t="s">
        <v>1642</v>
      </c>
      <c r="J1359" s="191" t="s">
        <v>1883</v>
      </c>
      <c r="K1359" s="203" t="s">
        <v>1899</v>
      </c>
      <c r="L1359" s="236" t="s">
        <v>1279</v>
      </c>
      <c r="M1359" s="203" t="s">
        <v>1638</v>
      </c>
      <c r="N1359" s="203" t="s">
        <v>1548</v>
      </c>
    </row>
    <row r="1360" s="160" customFormat="1" ht="21" customHeight="1" spans="1:14">
      <c r="A1360" s="191"/>
      <c r="B1360" s="203" t="s">
        <v>533</v>
      </c>
      <c r="C1360" s="191" t="s">
        <v>1882</v>
      </c>
      <c r="D1360" s="40" t="s">
        <v>41</v>
      </c>
      <c r="E1360" s="67">
        <v>455.03</v>
      </c>
      <c r="F1360" s="202">
        <v>2.5</v>
      </c>
      <c r="G1360" s="447">
        <f t="shared" si="55"/>
        <v>1137.575</v>
      </c>
      <c r="H1360" s="203" t="s">
        <v>1095</v>
      </c>
      <c r="I1360" s="203" t="s">
        <v>1642</v>
      </c>
      <c r="J1360" s="191" t="s">
        <v>1883</v>
      </c>
      <c r="K1360" s="203" t="s">
        <v>1900</v>
      </c>
      <c r="L1360" s="236" t="s">
        <v>1284</v>
      </c>
      <c r="M1360" s="203" t="s">
        <v>1638</v>
      </c>
      <c r="N1360" s="203" t="s">
        <v>1548</v>
      </c>
    </row>
    <row r="1361" s="160" customFormat="1" ht="21" customHeight="1" spans="1:14">
      <c r="A1361" s="191"/>
      <c r="B1361" s="203" t="s">
        <v>533</v>
      </c>
      <c r="C1361" s="191" t="s">
        <v>1882</v>
      </c>
      <c r="D1361" s="40" t="s">
        <v>41</v>
      </c>
      <c r="E1361" s="67">
        <v>455.03</v>
      </c>
      <c r="F1361" s="202">
        <v>11.1</v>
      </c>
      <c r="G1361" s="447">
        <f t="shared" si="55"/>
        <v>5050.833</v>
      </c>
      <c r="H1361" s="203" t="s">
        <v>1095</v>
      </c>
      <c r="I1361" s="203" t="s">
        <v>1642</v>
      </c>
      <c r="J1361" s="191" t="s">
        <v>1883</v>
      </c>
      <c r="K1361" s="203" t="s">
        <v>1901</v>
      </c>
      <c r="L1361" s="236" t="s">
        <v>1279</v>
      </c>
      <c r="M1361" s="203" t="s">
        <v>1638</v>
      </c>
      <c r="N1361" s="203" t="s">
        <v>1548</v>
      </c>
    </row>
    <row r="1362" s="160" customFormat="1" ht="21" customHeight="1" spans="1:14">
      <c r="A1362" s="191"/>
      <c r="B1362" s="203" t="s">
        <v>533</v>
      </c>
      <c r="C1362" s="191" t="s">
        <v>1882</v>
      </c>
      <c r="D1362" s="40" t="s">
        <v>41</v>
      </c>
      <c r="E1362" s="67">
        <v>455.03</v>
      </c>
      <c r="F1362" s="202">
        <v>8.1</v>
      </c>
      <c r="G1362" s="447">
        <f t="shared" si="55"/>
        <v>3685.743</v>
      </c>
      <c r="H1362" s="203" t="s">
        <v>1095</v>
      </c>
      <c r="I1362" s="203" t="s">
        <v>1642</v>
      </c>
      <c r="J1362" s="191" t="s">
        <v>1883</v>
      </c>
      <c r="K1362" s="203" t="s">
        <v>1902</v>
      </c>
      <c r="L1362" s="236" t="s">
        <v>1279</v>
      </c>
      <c r="M1362" s="203" t="s">
        <v>1638</v>
      </c>
      <c r="N1362" s="203" t="s">
        <v>1548</v>
      </c>
    </row>
    <row r="1363" s="160" customFormat="1" ht="21" customHeight="1" spans="1:14">
      <c r="A1363" s="191"/>
      <c r="B1363" s="203" t="s">
        <v>533</v>
      </c>
      <c r="C1363" s="191" t="s">
        <v>1882</v>
      </c>
      <c r="D1363" s="40" t="s">
        <v>41</v>
      </c>
      <c r="E1363" s="67">
        <v>455.03</v>
      </c>
      <c r="F1363" s="202">
        <v>4.3</v>
      </c>
      <c r="G1363" s="447">
        <f t="shared" si="55"/>
        <v>1956.629</v>
      </c>
      <c r="H1363" s="203" t="s">
        <v>1095</v>
      </c>
      <c r="I1363" s="203" t="s">
        <v>1642</v>
      </c>
      <c r="J1363" s="191" t="s">
        <v>1883</v>
      </c>
      <c r="K1363" s="203" t="s">
        <v>1903</v>
      </c>
      <c r="L1363" s="236" t="s">
        <v>1279</v>
      </c>
      <c r="M1363" s="203" t="s">
        <v>1638</v>
      </c>
      <c r="N1363" s="203" t="s">
        <v>1548</v>
      </c>
    </row>
    <row r="1364" s="160" customFormat="1" ht="21" customHeight="1" spans="1:14">
      <c r="A1364" s="191"/>
      <c r="B1364" s="203" t="s">
        <v>533</v>
      </c>
      <c r="C1364" s="191" t="s">
        <v>1882</v>
      </c>
      <c r="D1364" s="40" t="s">
        <v>41</v>
      </c>
      <c r="E1364" s="67">
        <v>455.03</v>
      </c>
      <c r="F1364" s="202">
        <v>9.9</v>
      </c>
      <c r="G1364" s="447">
        <f t="shared" si="55"/>
        <v>4504.797</v>
      </c>
      <c r="H1364" s="203" t="s">
        <v>1095</v>
      </c>
      <c r="I1364" s="203" t="s">
        <v>1642</v>
      </c>
      <c r="J1364" s="191" t="s">
        <v>1883</v>
      </c>
      <c r="K1364" s="203" t="s">
        <v>1904</v>
      </c>
      <c r="L1364" s="236" t="s">
        <v>1279</v>
      </c>
      <c r="M1364" s="203" t="s">
        <v>1638</v>
      </c>
      <c r="N1364" s="203" t="s">
        <v>1548</v>
      </c>
    </row>
    <row r="1365" s="160" customFormat="1" ht="21" customHeight="1" spans="1:14">
      <c r="A1365" s="191"/>
      <c r="B1365" s="203" t="s">
        <v>533</v>
      </c>
      <c r="C1365" s="191" t="s">
        <v>1882</v>
      </c>
      <c r="D1365" s="40" t="s">
        <v>41</v>
      </c>
      <c r="E1365" s="67">
        <v>455.03</v>
      </c>
      <c r="F1365" s="202">
        <v>19.2</v>
      </c>
      <c r="G1365" s="447">
        <f t="shared" ref="G1365:G1382" si="56">F1365*E1365</f>
        <v>8736.576</v>
      </c>
      <c r="H1365" s="203" t="s">
        <v>1095</v>
      </c>
      <c r="I1365" s="203" t="s">
        <v>1642</v>
      </c>
      <c r="J1365" s="191" t="s">
        <v>1883</v>
      </c>
      <c r="K1365" s="203" t="s">
        <v>1905</v>
      </c>
      <c r="L1365" s="236" t="s">
        <v>1279</v>
      </c>
      <c r="M1365" s="203" t="s">
        <v>1638</v>
      </c>
      <c r="N1365" s="203" t="s">
        <v>1548</v>
      </c>
    </row>
    <row r="1366" s="160" customFormat="1" ht="21" customHeight="1" spans="1:14">
      <c r="A1366" s="191"/>
      <c r="B1366" s="203" t="s">
        <v>533</v>
      </c>
      <c r="C1366" s="191" t="s">
        <v>1882</v>
      </c>
      <c r="D1366" s="40" t="s">
        <v>41</v>
      </c>
      <c r="E1366" s="67">
        <v>455.03</v>
      </c>
      <c r="F1366" s="202">
        <v>161.8</v>
      </c>
      <c r="G1366" s="447">
        <f t="shared" si="56"/>
        <v>73623.854</v>
      </c>
      <c r="H1366" s="203" t="s">
        <v>1095</v>
      </c>
      <c r="I1366" s="203" t="s">
        <v>1642</v>
      </c>
      <c r="J1366" s="191" t="s">
        <v>1883</v>
      </c>
      <c r="K1366" s="203" t="s">
        <v>1906</v>
      </c>
      <c r="L1366" s="236" t="s">
        <v>1279</v>
      </c>
      <c r="M1366" s="203" t="s">
        <v>1638</v>
      </c>
      <c r="N1366" s="203" t="s">
        <v>1548</v>
      </c>
    </row>
    <row r="1367" s="160" customFormat="1" ht="21" customHeight="1" spans="1:14">
      <c r="A1367" s="191"/>
      <c r="B1367" s="203" t="s">
        <v>533</v>
      </c>
      <c r="C1367" s="191" t="s">
        <v>1882</v>
      </c>
      <c r="D1367" s="40" t="s">
        <v>41</v>
      </c>
      <c r="E1367" s="67">
        <v>455.03</v>
      </c>
      <c r="F1367" s="202">
        <v>5.7</v>
      </c>
      <c r="G1367" s="447">
        <f t="shared" si="56"/>
        <v>2593.671</v>
      </c>
      <c r="H1367" s="203" t="s">
        <v>1095</v>
      </c>
      <c r="I1367" s="203" t="s">
        <v>1642</v>
      </c>
      <c r="J1367" s="191" t="s">
        <v>1883</v>
      </c>
      <c r="K1367" s="203" t="s">
        <v>1716</v>
      </c>
      <c r="L1367" s="236" t="s">
        <v>1279</v>
      </c>
      <c r="M1367" s="203" t="s">
        <v>1638</v>
      </c>
      <c r="N1367" s="203" t="s">
        <v>1548</v>
      </c>
    </row>
    <row r="1368" s="160" customFormat="1" ht="21" customHeight="1" spans="1:14">
      <c r="A1368" s="191"/>
      <c r="B1368" s="203" t="s">
        <v>533</v>
      </c>
      <c r="C1368" s="191" t="s">
        <v>1882</v>
      </c>
      <c r="D1368" s="40" t="s">
        <v>41</v>
      </c>
      <c r="E1368" s="67">
        <v>455.03</v>
      </c>
      <c r="F1368" s="202">
        <v>5</v>
      </c>
      <c r="G1368" s="447">
        <f t="shared" si="56"/>
        <v>2275.15</v>
      </c>
      <c r="H1368" s="203" t="s">
        <v>1095</v>
      </c>
      <c r="I1368" s="203" t="s">
        <v>1642</v>
      </c>
      <c r="J1368" s="191" t="s">
        <v>1883</v>
      </c>
      <c r="K1368" s="203" t="s">
        <v>1907</v>
      </c>
      <c r="L1368" s="236" t="s">
        <v>1279</v>
      </c>
      <c r="M1368" s="203" t="s">
        <v>1638</v>
      </c>
      <c r="N1368" s="203" t="s">
        <v>1548</v>
      </c>
    </row>
    <row r="1369" s="160" customFormat="1" ht="21" customHeight="1" spans="1:14">
      <c r="A1369" s="191"/>
      <c r="B1369" s="203" t="s">
        <v>533</v>
      </c>
      <c r="C1369" s="191" t="s">
        <v>1882</v>
      </c>
      <c r="D1369" s="40" t="s">
        <v>41</v>
      </c>
      <c r="E1369" s="67">
        <v>455.03</v>
      </c>
      <c r="F1369" s="202">
        <v>16.7</v>
      </c>
      <c r="G1369" s="447">
        <f t="shared" si="56"/>
        <v>7599.001</v>
      </c>
      <c r="H1369" s="203" t="s">
        <v>1095</v>
      </c>
      <c r="I1369" s="203" t="s">
        <v>1642</v>
      </c>
      <c r="J1369" s="191" t="s">
        <v>1883</v>
      </c>
      <c r="K1369" s="203" t="s">
        <v>1908</v>
      </c>
      <c r="L1369" s="236" t="s">
        <v>1279</v>
      </c>
      <c r="M1369" s="203" t="s">
        <v>1638</v>
      </c>
      <c r="N1369" s="203" t="s">
        <v>1548</v>
      </c>
    </row>
    <row r="1370" s="160" customFormat="1" ht="21" customHeight="1" spans="1:14">
      <c r="A1370" s="191"/>
      <c r="B1370" s="203" t="s">
        <v>533</v>
      </c>
      <c r="C1370" s="191" t="s">
        <v>1882</v>
      </c>
      <c r="D1370" s="40" t="s">
        <v>41</v>
      </c>
      <c r="E1370" s="67">
        <v>455.03</v>
      </c>
      <c r="F1370" s="202">
        <v>76.3</v>
      </c>
      <c r="G1370" s="447">
        <f t="shared" si="56"/>
        <v>34718.789</v>
      </c>
      <c r="H1370" s="203" t="s">
        <v>1095</v>
      </c>
      <c r="I1370" s="203" t="s">
        <v>1642</v>
      </c>
      <c r="J1370" s="191" t="s">
        <v>1883</v>
      </c>
      <c r="K1370" s="203" t="s">
        <v>1909</v>
      </c>
      <c r="L1370" s="236" t="s">
        <v>1279</v>
      </c>
      <c r="M1370" s="203" t="s">
        <v>1638</v>
      </c>
      <c r="N1370" s="203" t="s">
        <v>1548</v>
      </c>
    </row>
    <row r="1371" s="160" customFormat="1" ht="21" customHeight="1" spans="1:14">
      <c r="A1371" s="191"/>
      <c r="B1371" s="203" t="s">
        <v>533</v>
      </c>
      <c r="C1371" s="191" t="s">
        <v>1882</v>
      </c>
      <c r="D1371" s="40" t="s">
        <v>41</v>
      </c>
      <c r="E1371" s="67">
        <v>455.03</v>
      </c>
      <c r="F1371" s="202">
        <v>23.6</v>
      </c>
      <c r="G1371" s="447">
        <f t="shared" si="56"/>
        <v>10738.708</v>
      </c>
      <c r="H1371" s="203" t="s">
        <v>1095</v>
      </c>
      <c r="I1371" s="203" t="s">
        <v>1642</v>
      </c>
      <c r="J1371" s="191" t="s">
        <v>1883</v>
      </c>
      <c r="K1371" s="203" t="s">
        <v>1910</v>
      </c>
      <c r="L1371" s="236" t="s">
        <v>1279</v>
      </c>
      <c r="M1371" s="203" t="s">
        <v>1638</v>
      </c>
      <c r="N1371" s="203" t="s">
        <v>1548</v>
      </c>
    </row>
    <row r="1372" s="160" customFormat="1" ht="21" customHeight="1" spans="1:14">
      <c r="A1372" s="191"/>
      <c r="B1372" s="203" t="s">
        <v>533</v>
      </c>
      <c r="C1372" s="191" t="s">
        <v>1882</v>
      </c>
      <c r="D1372" s="40" t="s">
        <v>41</v>
      </c>
      <c r="E1372" s="67">
        <v>455.03</v>
      </c>
      <c r="F1372" s="202">
        <v>19.2</v>
      </c>
      <c r="G1372" s="447">
        <f t="shared" si="56"/>
        <v>8736.576</v>
      </c>
      <c r="H1372" s="203" t="s">
        <v>1095</v>
      </c>
      <c r="I1372" s="203" t="s">
        <v>1642</v>
      </c>
      <c r="J1372" s="191" t="s">
        <v>1883</v>
      </c>
      <c r="K1372" s="203" t="s">
        <v>1728</v>
      </c>
      <c r="L1372" s="236" t="s">
        <v>1284</v>
      </c>
      <c r="M1372" s="203" t="s">
        <v>1638</v>
      </c>
      <c r="N1372" s="203" t="s">
        <v>1548</v>
      </c>
    </row>
    <row r="1373" s="160" customFormat="1" ht="21" customHeight="1" spans="1:14">
      <c r="A1373" s="191"/>
      <c r="B1373" s="203" t="s">
        <v>533</v>
      </c>
      <c r="C1373" s="191" t="s">
        <v>1882</v>
      </c>
      <c r="D1373" s="40" t="s">
        <v>41</v>
      </c>
      <c r="E1373" s="67">
        <v>455.03</v>
      </c>
      <c r="F1373" s="202">
        <v>26.7</v>
      </c>
      <c r="G1373" s="447">
        <f t="shared" si="56"/>
        <v>12149.301</v>
      </c>
      <c r="H1373" s="203" t="s">
        <v>1095</v>
      </c>
      <c r="I1373" s="203" t="s">
        <v>1642</v>
      </c>
      <c r="J1373" s="191" t="s">
        <v>1883</v>
      </c>
      <c r="K1373" s="203" t="s">
        <v>1911</v>
      </c>
      <c r="L1373" s="236" t="s">
        <v>1284</v>
      </c>
      <c r="M1373" s="203" t="s">
        <v>1638</v>
      </c>
      <c r="N1373" s="203" t="s">
        <v>1548</v>
      </c>
    </row>
    <row r="1374" s="160" customFormat="1" ht="21" customHeight="1" spans="1:14">
      <c r="A1374" s="191"/>
      <c r="B1374" s="203" t="s">
        <v>533</v>
      </c>
      <c r="C1374" s="191" t="s">
        <v>1882</v>
      </c>
      <c r="D1374" s="40" t="s">
        <v>41</v>
      </c>
      <c r="E1374" s="67">
        <v>455.03</v>
      </c>
      <c r="F1374" s="202">
        <v>40.3</v>
      </c>
      <c r="G1374" s="447">
        <f t="shared" si="56"/>
        <v>18337.709</v>
      </c>
      <c r="H1374" s="203" t="s">
        <v>1095</v>
      </c>
      <c r="I1374" s="203" t="s">
        <v>1642</v>
      </c>
      <c r="J1374" s="191" t="s">
        <v>1883</v>
      </c>
      <c r="K1374" s="203" t="s">
        <v>1912</v>
      </c>
      <c r="L1374" s="236" t="s">
        <v>1279</v>
      </c>
      <c r="M1374" s="203" t="s">
        <v>1638</v>
      </c>
      <c r="N1374" s="203" t="s">
        <v>1548</v>
      </c>
    </row>
    <row r="1375" s="160" customFormat="1" ht="21" customHeight="1" spans="1:14">
      <c r="A1375" s="191"/>
      <c r="B1375" s="203" t="s">
        <v>533</v>
      </c>
      <c r="C1375" s="191" t="s">
        <v>1882</v>
      </c>
      <c r="D1375" s="40" t="s">
        <v>41</v>
      </c>
      <c r="E1375" s="67">
        <v>455.03</v>
      </c>
      <c r="F1375" s="202">
        <v>5.6</v>
      </c>
      <c r="G1375" s="447">
        <f t="shared" si="56"/>
        <v>2548.168</v>
      </c>
      <c r="H1375" s="203" t="s">
        <v>1095</v>
      </c>
      <c r="I1375" s="203" t="s">
        <v>1642</v>
      </c>
      <c r="J1375" s="191" t="s">
        <v>1883</v>
      </c>
      <c r="K1375" s="203" t="s">
        <v>1913</v>
      </c>
      <c r="L1375" s="236" t="s">
        <v>1279</v>
      </c>
      <c r="M1375" s="203" t="s">
        <v>1638</v>
      </c>
      <c r="N1375" s="203" t="s">
        <v>1548</v>
      </c>
    </row>
    <row r="1376" s="160" customFormat="1" ht="21" customHeight="1" spans="1:14">
      <c r="A1376" s="191"/>
      <c r="B1376" s="203" t="s">
        <v>533</v>
      </c>
      <c r="C1376" s="191" t="s">
        <v>1882</v>
      </c>
      <c r="D1376" s="40" t="s">
        <v>41</v>
      </c>
      <c r="E1376" s="67">
        <v>455.03</v>
      </c>
      <c r="F1376" s="202">
        <v>26.7</v>
      </c>
      <c r="G1376" s="447">
        <f t="shared" si="56"/>
        <v>12149.301</v>
      </c>
      <c r="H1376" s="203" t="s">
        <v>1095</v>
      </c>
      <c r="I1376" s="203" t="s">
        <v>1642</v>
      </c>
      <c r="J1376" s="191" t="s">
        <v>1883</v>
      </c>
      <c r="K1376" s="203" t="s">
        <v>1738</v>
      </c>
      <c r="L1376" s="236" t="s">
        <v>1279</v>
      </c>
      <c r="M1376" s="203" t="s">
        <v>1638</v>
      </c>
      <c r="N1376" s="203" t="s">
        <v>1548</v>
      </c>
    </row>
    <row r="1377" s="160" customFormat="1" ht="21" customHeight="1" spans="1:14">
      <c r="A1377" s="191"/>
      <c r="B1377" s="203" t="s">
        <v>533</v>
      </c>
      <c r="C1377" s="191" t="s">
        <v>1882</v>
      </c>
      <c r="D1377" s="40" t="s">
        <v>41</v>
      </c>
      <c r="E1377" s="67">
        <v>455.03</v>
      </c>
      <c r="F1377" s="202">
        <v>8.7</v>
      </c>
      <c r="G1377" s="447">
        <f t="shared" si="56"/>
        <v>3958.761</v>
      </c>
      <c r="H1377" s="203" t="s">
        <v>1095</v>
      </c>
      <c r="I1377" s="203" t="s">
        <v>1642</v>
      </c>
      <c r="J1377" s="191" t="s">
        <v>1883</v>
      </c>
      <c r="K1377" s="203" t="s">
        <v>1914</v>
      </c>
      <c r="L1377" s="236" t="s">
        <v>1279</v>
      </c>
      <c r="M1377" s="203" t="s">
        <v>1638</v>
      </c>
      <c r="N1377" s="203" t="s">
        <v>1548</v>
      </c>
    </row>
    <row r="1378" s="160" customFormat="1" ht="21" customHeight="1" spans="1:14">
      <c r="A1378" s="191"/>
      <c r="B1378" s="203" t="s">
        <v>533</v>
      </c>
      <c r="C1378" s="191" t="s">
        <v>1882</v>
      </c>
      <c r="D1378" s="40" t="s">
        <v>41</v>
      </c>
      <c r="E1378" s="67">
        <v>455.03</v>
      </c>
      <c r="F1378" s="202">
        <v>5</v>
      </c>
      <c r="G1378" s="447">
        <f t="shared" si="56"/>
        <v>2275.15</v>
      </c>
      <c r="H1378" s="203" t="s">
        <v>1095</v>
      </c>
      <c r="I1378" s="203" t="s">
        <v>1642</v>
      </c>
      <c r="J1378" s="191" t="s">
        <v>1883</v>
      </c>
      <c r="K1378" s="203" t="s">
        <v>1915</v>
      </c>
      <c r="L1378" s="236" t="s">
        <v>1284</v>
      </c>
      <c r="M1378" s="203" t="s">
        <v>1638</v>
      </c>
      <c r="N1378" s="203" t="s">
        <v>1548</v>
      </c>
    </row>
    <row r="1379" s="160" customFormat="1" ht="21" customHeight="1" spans="1:14">
      <c r="A1379" s="191"/>
      <c r="B1379" s="203" t="s">
        <v>533</v>
      </c>
      <c r="C1379" s="191" t="s">
        <v>1882</v>
      </c>
      <c r="D1379" s="40" t="s">
        <v>41</v>
      </c>
      <c r="E1379" s="67">
        <v>455.03</v>
      </c>
      <c r="F1379" s="202">
        <v>1.6</v>
      </c>
      <c r="G1379" s="447">
        <f t="shared" si="56"/>
        <v>728.048</v>
      </c>
      <c r="H1379" s="203" t="s">
        <v>1095</v>
      </c>
      <c r="I1379" s="203" t="s">
        <v>1642</v>
      </c>
      <c r="J1379" s="191" t="s">
        <v>1883</v>
      </c>
      <c r="K1379" s="203" t="s">
        <v>1744</v>
      </c>
      <c r="L1379" s="236" t="s">
        <v>1279</v>
      </c>
      <c r="M1379" s="203" t="s">
        <v>1638</v>
      </c>
      <c r="N1379" s="203" t="s">
        <v>1548</v>
      </c>
    </row>
    <row r="1380" s="160" customFormat="1" ht="21" customHeight="1" spans="1:14">
      <c r="A1380" s="191"/>
      <c r="B1380" s="203" t="s">
        <v>533</v>
      </c>
      <c r="C1380" s="191" t="s">
        <v>1882</v>
      </c>
      <c r="D1380" s="40" t="s">
        <v>41</v>
      </c>
      <c r="E1380" s="67">
        <v>455.03</v>
      </c>
      <c r="F1380" s="202">
        <v>13.1</v>
      </c>
      <c r="G1380" s="447">
        <f t="shared" si="56"/>
        <v>5960.893</v>
      </c>
      <c r="H1380" s="203" t="s">
        <v>1095</v>
      </c>
      <c r="I1380" s="203" t="s">
        <v>1642</v>
      </c>
      <c r="J1380" s="191" t="s">
        <v>1883</v>
      </c>
      <c r="K1380" s="203" t="s">
        <v>1916</v>
      </c>
      <c r="L1380" s="236" t="s">
        <v>1279</v>
      </c>
      <c r="M1380" s="203" t="s">
        <v>1638</v>
      </c>
      <c r="N1380" s="203" t="s">
        <v>1548</v>
      </c>
    </row>
    <row r="1381" s="160" customFormat="1" ht="21" customHeight="1" spans="1:14">
      <c r="A1381" s="191"/>
      <c r="B1381" s="203" t="s">
        <v>533</v>
      </c>
      <c r="C1381" s="191" t="s">
        <v>1882</v>
      </c>
      <c r="D1381" s="40" t="s">
        <v>41</v>
      </c>
      <c r="E1381" s="67">
        <v>455.03</v>
      </c>
      <c r="F1381" s="202">
        <v>2.1</v>
      </c>
      <c r="G1381" s="447">
        <f t="shared" si="56"/>
        <v>955.563</v>
      </c>
      <c r="H1381" s="203" t="s">
        <v>1095</v>
      </c>
      <c r="I1381" s="203" t="s">
        <v>1642</v>
      </c>
      <c r="J1381" s="191" t="s">
        <v>1883</v>
      </c>
      <c r="K1381" s="203" t="s">
        <v>1917</v>
      </c>
      <c r="L1381" s="236" t="s">
        <v>1279</v>
      </c>
      <c r="M1381" s="203" t="s">
        <v>1638</v>
      </c>
      <c r="N1381" s="203" t="s">
        <v>1548</v>
      </c>
    </row>
    <row r="1382" s="160" customFormat="1" ht="21" customHeight="1" spans="1:14">
      <c r="A1382" s="191"/>
      <c r="B1382" s="203" t="s">
        <v>533</v>
      </c>
      <c r="C1382" s="191" t="s">
        <v>1882</v>
      </c>
      <c r="D1382" s="40" t="s">
        <v>41</v>
      </c>
      <c r="E1382" s="67">
        <v>455.03</v>
      </c>
      <c r="F1382" s="202">
        <v>12</v>
      </c>
      <c r="G1382" s="447">
        <f t="shared" si="56"/>
        <v>5460.36</v>
      </c>
      <c r="H1382" s="203" t="s">
        <v>1095</v>
      </c>
      <c r="I1382" s="203" t="s">
        <v>1642</v>
      </c>
      <c r="J1382" s="191" t="s">
        <v>1883</v>
      </c>
      <c r="K1382" s="203" t="s">
        <v>1918</v>
      </c>
      <c r="L1382" s="236" t="s">
        <v>1279</v>
      </c>
      <c r="M1382" s="203" t="s">
        <v>1638</v>
      </c>
      <c r="N1382" s="203" t="s">
        <v>1548</v>
      </c>
    </row>
    <row r="1383" s="163" customFormat="1" ht="21" customHeight="1" spans="1:14">
      <c r="A1383" s="195"/>
      <c r="B1383" s="219" t="s">
        <v>1112</v>
      </c>
      <c r="C1383" s="220"/>
      <c r="D1383" s="196"/>
      <c r="E1383" s="197"/>
      <c r="F1383" s="190">
        <f>SUM(F1332:F1382)</f>
        <v>1245.6</v>
      </c>
      <c r="G1383" s="448">
        <f>SUM(G1332:G1382)</f>
        <v>566785.368</v>
      </c>
      <c r="H1383" s="189"/>
      <c r="I1383" s="189"/>
      <c r="J1383" s="189"/>
      <c r="K1383" s="189"/>
      <c r="L1383" s="232"/>
      <c r="M1383" s="189"/>
      <c r="N1383" s="189"/>
    </row>
    <row r="1384" s="163" customFormat="1" ht="21" customHeight="1" spans="1:14">
      <c r="A1384" s="223"/>
      <c r="B1384" s="48">
        <v>316</v>
      </c>
      <c r="C1384" s="438" t="s">
        <v>535</v>
      </c>
      <c r="D1384" s="196"/>
      <c r="E1384" s="197"/>
      <c r="F1384" s="190"/>
      <c r="G1384" s="199"/>
      <c r="H1384" s="189"/>
      <c r="I1384" s="189"/>
      <c r="J1384" s="189"/>
      <c r="K1384" s="189"/>
      <c r="L1384" s="232"/>
      <c r="M1384" s="189"/>
      <c r="N1384" s="189"/>
    </row>
    <row r="1385" s="163" customFormat="1" ht="21" customHeight="1" spans="1:14">
      <c r="A1385" s="223"/>
      <c r="B1385" s="48" t="s">
        <v>536</v>
      </c>
      <c r="C1385" s="48" t="s">
        <v>537</v>
      </c>
      <c r="D1385" s="196"/>
      <c r="E1385" s="197"/>
      <c r="F1385" s="190"/>
      <c r="G1385" s="199"/>
      <c r="H1385" s="189"/>
      <c r="I1385" s="189"/>
      <c r="J1385" s="189"/>
      <c r="K1385" s="189"/>
      <c r="L1385" s="232"/>
      <c r="M1385" s="189"/>
      <c r="N1385" s="189"/>
    </row>
    <row r="1386" s="158" customFormat="1" ht="21" customHeight="1" spans="1:14">
      <c r="A1386" s="278"/>
      <c r="B1386" s="68" t="s">
        <v>538</v>
      </c>
      <c r="C1386" s="191" t="s">
        <v>1919</v>
      </c>
      <c r="D1386" s="40" t="s">
        <v>224</v>
      </c>
      <c r="E1386" s="67">
        <v>157.34</v>
      </c>
      <c r="F1386" s="202">
        <v>58</v>
      </c>
      <c r="G1386" s="447">
        <f>F1386*E1386</f>
        <v>9125.72</v>
      </c>
      <c r="H1386" s="203" t="s">
        <v>1148</v>
      </c>
      <c r="I1386" s="203" t="s">
        <v>1148</v>
      </c>
      <c r="J1386" s="203" t="s">
        <v>1257</v>
      </c>
      <c r="K1386" s="203" t="s">
        <v>1881</v>
      </c>
      <c r="L1386" s="236" t="s">
        <v>1257</v>
      </c>
      <c r="M1386" s="203" t="s">
        <v>1157</v>
      </c>
      <c r="N1386" s="203"/>
    </row>
    <row r="1387" s="163" customFormat="1" ht="21" customHeight="1" spans="1:14">
      <c r="A1387" s="334"/>
      <c r="B1387" s="189" t="s">
        <v>1112</v>
      </c>
      <c r="C1387" s="189"/>
      <c r="D1387" s="196"/>
      <c r="E1387" s="197"/>
      <c r="F1387" s="190">
        <f>SUM(F1386:F1386)</f>
        <v>58</v>
      </c>
      <c r="G1387" s="448">
        <f>SUM(G1386:G1386)</f>
        <v>9125.72</v>
      </c>
      <c r="H1387" s="189"/>
      <c r="I1387" s="189"/>
      <c r="J1387" s="189"/>
      <c r="K1387" s="189"/>
      <c r="L1387" s="232"/>
      <c r="M1387" s="189"/>
      <c r="N1387" s="189"/>
    </row>
    <row r="1388" s="163" customFormat="1" ht="28" customHeight="1" spans="1:14">
      <c r="A1388" s="288"/>
      <c r="B1388" s="48">
        <v>403</v>
      </c>
      <c r="C1388" s="48" t="s">
        <v>469</v>
      </c>
      <c r="D1388" s="467"/>
      <c r="E1388" s="467"/>
      <c r="F1388" s="467"/>
      <c r="G1388" s="468"/>
      <c r="H1388" s="467"/>
      <c r="I1388" s="467"/>
      <c r="J1388" s="467"/>
      <c r="K1388" s="467"/>
      <c r="L1388" s="467"/>
      <c r="M1388" s="467"/>
      <c r="N1388" s="471"/>
    </row>
    <row r="1389" s="160" customFormat="1" ht="21" customHeight="1" spans="1:14">
      <c r="A1389" s="191"/>
      <c r="B1389" s="437" t="s">
        <v>542</v>
      </c>
      <c r="C1389" s="438" t="s">
        <v>1920</v>
      </c>
      <c r="D1389" s="40"/>
      <c r="E1389" s="67"/>
      <c r="F1389" s="202"/>
      <c r="G1389" s="194"/>
      <c r="H1389" s="203"/>
      <c r="I1389" s="203"/>
      <c r="J1389" s="203"/>
      <c r="K1389" s="203"/>
      <c r="L1389" s="236"/>
      <c r="M1389" s="203"/>
      <c r="N1389" s="203"/>
    </row>
    <row r="1390" s="160" customFormat="1" ht="21" customHeight="1" spans="1:14">
      <c r="A1390" s="191"/>
      <c r="B1390" s="435" t="s">
        <v>546</v>
      </c>
      <c r="C1390" s="203" t="s">
        <v>1921</v>
      </c>
      <c r="D1390" s="40" t="s">
        <v>1922</v>
      </c>
      <c r="E1390" s="67">
        <v>7.084</v>
      </c>
      <c r="F1390" s="202">
        <v>311</v>
      </c>
      <c r="G1390" s="447">
        <f>F1390*E1390</f>
        <v>2203.124</v>
      </c>
      <c r="H1390" s="203" t="s">
        <v>1323</v>
      </c>
      <c r="I1390" s="203" t="s">
        <v>1324</v>
      </c>
      <c r="J1390" s="203" t="s">
        <v>674</v>
      </c>
      <c r="K1390" s="203" t="s">
        <v>1326</v>
      </c>
      <c r="L1390" s="203" t="s">
        <v>1921</v>
      </c>
      <c r="M1390" s="203" t="s">
        <v>1328</v>
      </c>
      <c r="N1390" s="203"/>
    </row>
    <row r="1391" s="163" customFormat="1" ht="21" customHeight="1" spans="1:14">
      <c r="A1391" s="195"/>
      <c r="B1391" s="219" t="s">
        <v>1112</v>
      </c>
      <c r="C1391" s="220"/>
      <c r="D1391" s="196"/>
      <c r="E1391" s="197"/>
      <c r="F1391" s="190">
        <f>SUM(F1390)</f>
        <v>311</v>
      </c>
      <c r="G1391" s="448">
        <f>SUM(G1390:G1390)</f>
        <v>2203.124</v>
      </c>
      <c r="H1391" s="189"/>
      <c r="I1391" s="189"/>
      <c r="J1391" s="189"/>
      <c r="K1391" s="189"/>
      <c r="L1391" s="189"/>
      <c r="M1391" s="189"/>
      <c r="N1391" s="189"/>
    </row>
    <row r="1392" s="160" customFormat="1" ht="21" customHeight="1" spans="1:14">
      <c r="A1392" s="191"/>
      <c r="B1392" s="435" t="s">
        <v>548</v>
      </c>
      <c r="C1392" s="203" t="s">
        <v>1921</v>
      </c>
      <c r="D1392" s="40" t="s">
        <v>1922</v>
      </c>
      <c r="E1392" s="67">
        <v>7.074</v>
      </c>
      <c r="F1392" s="202">
        <v>710</v>
      </c>
      <c r="G1392" s="447">
        <f>F1392*E1392</f>
        <v>5022.54</v>
      </c>
      <c r="H1392" s="203" t="s">
        <v>1330</v>
      </c>
      <c r="I1392" s="203" t="s">
        <v>1324</v>
      </c>
      <c r="J1392" s="203" t="s">
        <v>674</v>
      </c>
      <c r="K1392" s="203" t="s">
        <v>1331</v>
      </c>
      <c r="L1392" s="203" t="s">
        <v>1921</v>
      </c>
      <c r="M1392" s="203" t="s">
        <v>1332</v>
      </c>
      <c r="N1392" s="203"/>
    </row>
    <row r="1393" s="163" customFormat="1" ht="21" customHeight="1" spans="1:14">
      <c r="A1393" s="195"/>
      <c r="B1393" s="219" t="s">
        <v>1112</v>
      </c>
      <c r="C1393" s="220"/>
      <c r="D1393" s="196"/>
      <c r="E1393" s="197"/>
      <c r="F1393" s="190">
        <f>SUM(F1392)</f>
        <v>710</v>
      </c>
      <c r="G1393" s="448">
        <f>SUM(G1392:G1392)</f>
        <v>5022.54</v>
      </c>
      <c r="H1393" s="189"/>
      <c r="I1393" s="189"/>
      <c r="J1393" s="189"/>
      <c r="K1393" s="189"/>
      <c r="L1393" s="232"/>
      <c r="M1393" s="189"/>
      <c r="N1393" s="189"/>
    </row>
    <row r="1394" s="160" customFormat="1" ht="21" customHeight="1" spans="1:14">
      <c r="A1394" s="191"/>
      <c r="B1394" s="437">
        <v>404</v>
      </c>
      <c r="C1394" s="438" t="s">
        <v>1923</v>
      </c>
      <c r="D1394" s="40"/>
      <c r="E1394" s="67"/>
      <c r="F1394" s="202"/>
      <c r="G1394" s="194"/>
      <c r="H1394" s="203"/>
      <c r="I1394" s="203"/>
      <c r="J1394" s="203"/>
      <c r="K1394" s="203"/>
      <c r="L1394" s="203"/>
      <c r="M1394" s="203"/>
      <c r="N1394" s="203"/>
    </row>
    <row r="1395" s="160" customFormat="1" ht="21" customHeight="1" spans="1:14">
      <c r="A1395" s="191"/>
      <c r="B1395" s="435" t="s">
        <v>1924</v>
      </c>
      <c r="C1395" s="68" t="s">
        <v>1925</v>
      </c>
      <c r="D1395" s="40" t="s">
        <v>41</v>
      </c>
      <c r="E1395" s="67">
        <v>32.87</v>
      </c>
      <c r="F1395" s="202">
        <v>362</v>
      </c>
      <c r="G1395" s="447">
        <f>F1395*E1395</f>
        <v>11898.94</v>
      </c>
      <c r="H1395" s="203" t="s">
        <v>1330</v>
      </c>
      <c r="I1395" s="203" t="s">
        <v>1926</v>
      </c>
      <c r="J1395" s="203" t="s">
        <v>1325</v>
      </c>
      <c r="K1395" s="203" t="s">
        <v>1331</v>
      </c>
      <c r="L1395" s="203" t="s">
        <v>161</v>
      </c>
      <c r="M1395" s="203" t="s">
        <v>1332</v>
      </c>
      <c r="N1395" s="203"/>
    </row>
    <row r="1396" s="160" customFormat="1" ht="21" customHeight="1" spans="1:14">
      <c r="A1396" s="191"/>
      <c r="B1396" s="435" t="s">
        <v>1924</v>
      </c>
      <c r="C1396" s="68" t="s">
        <v>1925</v>
      </c>
      <c r="D1396" s="40" t="s">
        <v>41</v>
      </c>
      <c r="E1396" s="67">
        <v>32.87</v>
      </c>
      <c r="F1396" s="202">
        <v>386</v>
      </c>
      <c r="G1396" s="447">
        <f>F1396*E1396</f>
        <v>12687.82</v>
      </c>
      <c r="H1396" s="203" t="s">
        <v>1330</v>
      </c>
      <c r="I1396" s="203" t="s">
        <v>1926</v>
      </c>
      <c r="J1396" s="203" t="s">
        <v>1333</v>
      </c>
      <c r="K1396" s="203" t="s">
        <v>1331</v>
      </c>
      <c r="L1396" s="203" t="s">
        <v>161</v>
      </c>
      <c r="M1396" s="203" t="s">
        <v>1332</v>
      </c>
      <c r="N1396" s="203"/>
    </row>
    <row r="1397" s="163" customFormat="1" ht="21" customHeight="1" spans="1:14">
      <c r="A1397" s="195"/>
      <c r="B1397" s="219" t="s">
        <v>1112</v>
      </c>
      <c r="C1397" s="220"/>
      <c r="D1397" s="196"/>
      <c r="E1397" s="197"/>
      <c r="F1397" s="190">
        <f>SUM(F1395:F1396)</f>
        <v>748</v>
      </c>
      <c r="G1397" s="448">
        <f>SUM(G1395:G1396)</f>
        <v>24586.76</v>
      </c>
      <c r="H1397" s="189"/>
      <c r="I1397" s="189"/>
      <c r="J1397" s="189"/>
      <c r="K1397" s="189"/>
      <c r="L1397" s="232"/>
      <c r="M1397" s="189"/>
      <c r="N1397" s="189"/>
    </row>
    <row r="1398" s="160" customFormat="1" ht="21" customHeight="1" spans="1:14">
      <c r="A1398" s="191"/>
      <c r="B1398" s="437">
        <v>405</v>
      </c>
      <c r="C1398" s="438" t="s">
        <v>550</v>
      </c>
      <c r="D1398" s="40"/>
      <c r="E1398" s="67"/>
      <c r="F1398" s="202"/>
      <c r="G1398" s="194"/>
      <c r="H1398" s="203"/>
      <c r="I1398" s="203"/>
      <c r="J1398" s="203"/>
      <c r="K1398" s="203"/>
      <c r="L1398" s="236"/>
      <c r="M1398" s="203"/>
      <c r="N1398" s="203"/>
    </row>
    <row r="1399" s="160" customFormat="1" ht="21" customHeight="1" spans="1:14">
      <c r="A1399" s="191"/>
      <c r="B1399" s="469" t="s">
        <v>551</v>
      </c>
      <c r="C1399" s="201" t="s">
        <v>550</v>
      </c>
      <c r="D1399" s="40"/>
      <c r="E1399" s="67"/>
      <c r="F1399" s="202"/>
      <c r="G1399" s="194"/>
      <c r="H1399" s="203"/>
      <c r="I1399" s="203"/>
      <c r="J1399" s="203"/>
      <c r="K1399" s="203"/>
      <c r="L1399" s="236"/>
      <c r="M1399" s="203"/>
      <c r="N1399" s="203"/>
    </row>
    <row r="1400" s="160" customFormat="1" ht="21" customHeight="1" spans="1:14">
      <c r="A1400" s="191"/>
      <c r="B1400" s="48" t="s">
        <v>552</v>
      </c>
      <c r="C1400" s="48" t="s">
        <v>553</v>
      </c>
      <c r="D1400" s="40"/>
      <c r="E1400" s="67"/>
      <c r="F1400" s="202"/>
      <c r="G1400" s="194"/>
      <c r="H1400" s="203"/>
      <c r="I1400" s="203"/>
      <c r="J1400" s="203"/>
      <c r="K1400" s="203"/>
      <c r="L1400" s="236"/>
      <c r="M1400" s="203"/>
      <c r="N1400" s="203"/>
    </row>
    <row r="1401" s="160" customFormat="1" ht="21" customHeight="1" spans="1:14">
      <c r="A1401" s="191"/>
      <c r="B1401" s="470" t="s">
        <v>554</v>
      </c>
      <c r="C1401" s="293" t="s">
        <v>1927</v>
      </c>
      <c r="D1401" s="40" t="s">
        <v>112</v>
      </c>
      <c r="E1401" s="67">
        <v>4865.31</v>
      </c>
      <c r="F1401" s="202">
        <v>10</v>
      </c>
      <c r="G1401" s="194">
        <f>F1401*E1401</f>
        <v>48653.1</v>
      </c>
      <c r="H1401" s="203" t="s">
        <v>1323</v>
      </c>
      <c r="I1401" s="203" t="s">
        <v>1926</v>
      </c>
      <c r="J1401" s="203" t="s">
        <v>1325</v>
      </c>
      <c r="K1401" s="203" t="s">
        <v>1326</v>
      </c>
      <c r="L1401" s="236" t="s">
        <v>1928</v>
      </c>
      <c r="M1401" s="203" t="s">
        <v>1328</v>
      </c>
      <c r="N1401" s="203" t="s">
        <v>1323</v>
      </c>
    </row>
    <row r="1402" s="160" customFormat="1" ht="21" customHeight="1" spans="1:14">
      <c r="A1402" s="191"/>
      <c r="B1402" s="470" t="s">
        <v>554</v>
      </c>
      <c r="C1402" s="293" t="s">
        <v>1927</v>
      </c>
      <c r="D1402" s="40" t="s">
        <v>112</v>
      </c>
      <c r="E1402" s="67">
        <v>4865.31</v>
      </c>
      <c r="F1402" s="202">
        <v>10</v>
      </c>
      <c r="G1402" s="194">
        <f>F1402*E1402</f>
        <v>48653.1</v>
      </c>
      <c r="H1402" s="203" t="s">
        <v>1323</v>
      </c>
      <c r="I1402" s="203" t="s">
        <v>1926</v>
      </c>
      <c r="J1402" s="203" t="s">
        <v>1325</v>
      </c>
      <c r="K1402" s="203" t="s">
        <v>1326</v>
      </c>
      <c r="L1402" s="236" t="s">
        <v>1929</v>
      </c>
      <c r="M1402" s="203" t="s">
        <v>1328</v>
      </c>
      <c r="N1402" s="203" t="s">
        <v>1323</v>
      </c>
    </row>
    <row r="1403" s="160" customFormat="1" ht="21" customHeight="1" spans="1:14">
      <c r="A1403" s="191"/>
      <c r="B1403" s="470" t="s">
        <v>554</v>
      </c>
      <c r="C1403" s="293" t="s">
        <v>1927</v>
      </c>
      <c r="D1403" s="40" t="s">
        <v>112</v>
      </c>
      <c r="E1403" s="67">
        <v>4865.31</v>
      </c>
      <c r="F1403" s="202">
        <v>10</v>
      </c>
      <c r="G1403" s="194">
        <f>F1403*E1403</f>
        <v>48653.1</v>
      </c>
      <c r="H1403" s="203" t="s">
        <v>1323</v>
      </c>
      <c r="I1403" s="203" t="s">
        <v>1926</v>
      </c>
      <c r="J1403" s="203" t="s">
        <v>1325</v>
      </c>
      <c r="K1403" s="203" t="s">
        <v>1326</v>
      </c>
      <c r="L1403" s="236" t="s">
        <v>1930</v>
      </c>
      <c r="M1403" s="203" t="s">
        <v>1328</v>
      </c>
      <c r="N1403" s="203" t="s">
        <v>1323</v>
      </c>
    </row>
    <row r="1404" s="160" customFormat="1" ht="21" customHeight="1" spans="1:14">
      <c r="A1404" s="191"/>
      <c r="B1404" s="470" t="s">
        <v>554</v>
      </c>
      <c r="C1404" s="293" t="s">
        <v>1927</v>
      </c>
      <c r="D1404" s="40" t="s">
        <v>112</v>
      </c>
      <c r="E1404" s="67">
        <v>4865.31</v>
      </c>
      <c r="F1404" s="202">
        <v>12</v>
      </c>
      <c r="G1404" s="194">
        <f>F1404*E1404</f>
        <v>58383.72</v>
      </c>
      <c r="H1404" s="203" t="s">
        <v>1323</v>
      </c>
      <c r="I1404" s="203" t="s">
        <v>1926</v>
      </c>
      <c r="J1404" s="203" t="s">
        <v>1325</v>
      </c>
      <c r="K1404" s="203" t="s">
        <v>1326</v>
      </c>
      <c r="L1404" s="236" t="s">
        <v>1931</v>
      </c>
      <c r="M1404" s="203" t="s">
        <v>1328</v>
      </c>
      <c r="N1404" s="203" t="s">
        <v>1323</v>
      </c>
    </row>
    <row r="1405" s="160" customFormat="1" ht="21" customHeight="1" spans="1:14">
      <c r="A1405" s="191"/>
      <c r="B1405" s="470" t="s">
        <v>554</v>
      </c>
      <c r="C1405" s="293" t="s">
        <v>1927</v>
      </c>
      <c r="D1405" s="40" t="s">
        <v>112</v>
      </c>
      <c r="E1405" s="67">
        <v>4865.31</v>
      </c>
      <c r="F1405" s="202">
        <v>10</v>
      </c>
      <c r="G1405" s="194">
        <f t="shared" ref="G1405:G1410" si="57">F1405*E1405</f>
        <v>48653.1</v>
      </c>
      <c r="H1405" s="203" t="s">
        <v>1323</v>
      </c>
      <c r="I1405" s="203" t="s">
        <v>1926</v>
      </c>
      <c r="J1405" s="203" t="s">
        <v>1325</v>
      </c>
      <c r="K1405" s="203" t="s">
        <v>1326</v>
      </c>
      <c r="L1405" s="236" t="s">
        <v>1932</v>
      </c>
      <c r="M1405" s="203" t="s">
        <v>1328</v>
      </c>
      <c r="N1405" s="203" t="s">
        <v>1323</v>
      </c>
    </row>
    <row r="1406" s="160" customFormat="1" ht="21" customHeight="1" spans="1:14">
      <c r="A1406" s="191"/>
      <c r="B1406" s="470" t="s">
        <v>554</v>
      </c>
      <c r="C1406" s="293" t="s">
        <v>1927</v>
      </c>
      <c r="D1406" s="40" t="s">
        <v>112</v>
      </c>
      <c r="E1406" s="67">
        <v>4865.31</v>
      </c>
      <c r="F1406" s="202">
        <v>12</v>
      </c>
      <c r="G1406" s="194">
        <f t="shared" si="57"/>
        <v>58383.72</v>
      </c>
      <c r="H1406" s="203" t="s">
        <v>1323</v>
      </c>
      <c r="I1406" s="203" t="s">
        <v>1926</v>
      </c>
      <c r="J1406" s="203" t="s">
        <v>1933</v>
      </c>
      <c r="K1406" s="203" t="s">
        <v>1326</v>
      </c>
      <c r="L1406" s="236" t="s">
        <v>1934</v>
      </c>
      <c r="M1406" s="203" t="s">
        <v>1328</v>
      </c>
      <c r="N1406" s="203" t="s">
        <v>1323</v>
      </c>
    </row>
    <row r="1407" s="160" customFormat="1" ht="21" customHeight="1" spans="1:14">
      <c r="A1407" s="191"/>
      <c r="B1407" s="470" t="s">
        <v>554</v>
      </c>
      <c r="C1407" s="293" t="s">
        <v>1927</v>
      </c>
      <c r="D1407" s="40" t="s">
        <v>112</v>
      </c>
      <c r="E1407" s="67">
        <v>4865.31</v>
      </c>
      <c r="F1407" s="202">
        <v>12</v>
      </c>
      <c r="G1407" s="194">
        <f t="shared" si="57"/>
        <v>58383.72</v>
      </c>
      <c r="H1407" s="203" t="s">
        <v>1323</v>
      </c>
      <c r="I1407" s="203" t="s">
        <v>1926</v>
      </c>
      <c r="J1407" s="203" t="s">
        <v>1933</v>
      </c>
      <c r="K1407" s="203" t="s">
        <v>1326</v>
      </c>
      <c r="L1407" s="236" t="s">
        <v>1935</v>
      </c>
      <c r="M1407" s="203" t="s">
        <v>1328</v>
      </c>
      <c r="N1407" s="203" t="s">
        <v>1323</v>
      </c>
    </row>
    <row r="1408" s="160" customFormat="1" ht="21" customHeight="1" spans="1:14">
      <c r="A1408" s="191"/>
      <c r="B1408" s="470" t="s">
        <v>554</v>
      </c>
      <c r="C1408" s="293" t="s">
        <v>1927</v>
      </c>
      <c r="D1408" s="40" t="s">
        <v>112</v>
      </c>
      <c r="E1408" s="67">
        <v>4865.31</v>
      </c>
      <c r="F1408" s="202">
        <v>14</v>
      </c>
      <c r="G1408" s="194">
        <f t="shared" si="57"/>
        <v>68114.34</v>
      </c>
      <c r="H1408" s="203" t="s">
        <v>1323</v>
      </c>
      <c r="I1408" s="203" t="s">
        <v>1926</v>
      </c>
      <c r="J1408" s="203" t="s">
        <v>1933</v>
      </c>
      <c r="K1408" s="203" t="s">
        <v>1326</v>
      </c>
      <c r="L1408" s="236" t="s">
        <v>1936</v>
      </c>
      <c r="M1408" s="203" t="s">
        <v>1328</v>
      </c>
      <c r="N1408" s="203" t="s">
        <v>1323</v>
      </c>
    </row>
    <row r="1409" s="160" customFormat="1" ht="21" customHeight="1" spans="1:14">
      <c r="A1409" s="191"/>
      <c r="B1409" s="470" t="s">
        <v>554</v>
      </c>
      <c r="C1409" s="293" t="s">
        <v>1927</v>
      </c>
      <c r="D1409" s="40" t="s">
        <v>112</v>
      </c>
      <c r="E1409" s="67">
        <v>4865.31</v>
      </c>
      <c r="F1409" s="202">
        <v>14</v>
      </c>
      <c r="G1409" s="194">
        <f t="shared" si="57"/>
        <v>68114.34</v>
      </c>
      <c r="H1409" s="203" t="s">
        <v>1323</v>
      </c>
      <c r="I1409" s="203" t="s">
        <v>1926</v>
      </c>
      <c r="J1409" s="203" t="s">
        <v>1933</v>
      </c>
      <c r="K1409" s="203" t="s">
        <v>1326</v>
      </c>
      <c r="L1409" s="236" t="s">
        <v>1937</v>
      </c>
      <c r="M1409" s="203" t="s">
        <v>1328</v>
      </c>
      <c r="N1409" s="203" t="s">
        <v>1323</v>
      </c>
    </row>
    <row r="1410" s="160" customFormat="1" ht="21" customHeight="1" spans="1:14">
      <c r="A1410" s="191"/>
      <c r="B1410" s="470" t="s">
        <v>554</v>
      </c>
      <c r="C1410" s="293" t="s">
        <v>1927</v>
      </c>
      <c r="D1410" s="40" t="s">
        <v>112</v>
      </c>
      <c r="E1410" s="67">
        <v>4865.31</v>
      </c>
      <c r="F1410" s="202">
        <v>12</v>
      </c>
      <c r="G1410" s="194">
        <f t="shared" si="57"/>
        <v>58383.72</v>
      </c>
      <c r="H1410" s="203" t="s">
        <v>1323</v>
      </c>
      <c r="I1410" s="203" t="s">
        <v>1926</v>
      </c>
      <c r="J1410" s="203" t="s">
        <v>1933</v>
      </c>
      <c r="K1410" s="203" t="s">
        <v>1326</v>
      </c>
      <c r="L1410" s="236" t="s">
        <v>1938</v>
      </c>
      <c r="M1410" s="203" t="s">
        <v>1328</v>
      </c>
      <c r="N1410" s="203" t="s">
        <v>1323</v>
      </c>
    </row>
    <row r="1411" s="163" customFormat="1" ht="21" customHeight="1" spans="1:14">
      <c r="A1411" s="195"/>
      <c r="B1411" s="219" t="s">
        <v>1112</v>
      </c>
      <c r="C1411" s="220"/>
      <c r="D1411" s="196"/>
      <c r="E1411" s="197"/>
      <c r="F1411" s="190">
        <f>SUM(F1401:F1410)</f>
        <v>116</v>
      </c>
      <c r="G1411" s="448">
        <f>SUM(G1401:G1410)</f>
        <v>564375.96</v>
      </c>
      <c r="H1411" s="189"/>
      <c r="I1411" s="189"/>
      <c r="J1411" s="189"/>
      <c r="K1411" s="189"/>
      <c r="L1411" s="232"/>
      <c r="M1411" s="189"/>
      <c r="N1411" s="189"/>
    </row>
    <row r="1412" s="160" customFormat="1" ht="21" customHeight="1" spans="1:14">
      <c r="A1412" s="191"/>
      <c r="B1412" s="470" t="s">
        <v>556</v>
      </c>
      <c r="C1412" s="293" t="s">
        <v>1927</v>
      </c>
      <c r="D1412" s="40" t="s">
        <v>112</v>
      </c>
      <c r="E1412" s="67">
        <v>4725</v>
      </c>
      <c r="F1412" s="202">
        <v>12</v>
      </c>
      <c r="G1412" s="194">
        <f>F1412*E1412</f>
        <v>56700</v>
      </c>
      <c r="H1412" s="203" t="s">
        <v>1330</v>
      </c>
      <c r="I1412" s="203" t="s">
        <v>1926</v>
      </c>
      <c r="J1412" s="203" t="s">
        <v>1325</v>
      </c>
      <c r="K1412" s="203" t="s">
        <v>1331</v>
      </c>
      <c r="L1412" s="236" t="s">
        <v>1928</v>
      </c>
      <c r="M1412" s="203" t="s">
        <v>1332</v>
      </c>
      <c r="N1412" s="203"/>
    </row>
    <row r="1413" s="160" customFormat="1" ht="21" customHeight="1" spans="1:14">
      <c r="A1413" s="191"/>
      <c r="B1413" s="470" t="s">
        <v>556</v>
      </c>
      <c r="C1413" s="293" t="s">
        <v>1927</v>
      </c>
      <c r="D1413" s="40" t="s">
        <v>112</v>
      </c>
      <c r="E1413" s="67">
        <v>4725</v>
      </c>
      <c r="F1413" s="202">
        <v>12</v>
      </c>
      <c r="G1413" s="194">
        <f t="shared" ref="G1413:G1423" si="58">F1413*E1413</f>
        <v>56700</v>
      </c>
      <c r="H1413" s="203" t="s">
        <v>1330</v>
      </c>
      <c r="I1413" s="203" t="s">
        <v>1926</v>
      </c>
      <c r="J1413" s="203" t="s">
        <v>1325</v>
      </c>
      <c r="K1413" s="203" t="s">
        <v>1331</v>
      </c>
      <c r="L1413" s="236" t="s">
        <v>1929</v>
      </c>
      <c r="M1413" s="203" t="s">
        <v>1332</v>
      </c>
      <c r="N1413" s="203"/>
    </row>
    <row r="1414" s="160" customFormat="1" ht="21" customHeight="1" spans="1:14">
      <c r="A1414" s="191"/>
      <c r="B1414" s="470" t="s">
        <v>556</v>
      </c>
      <c r="C1414" s="293" t="s">
        <v>1927</v>
      </c>
      <c r="D1414" s="40" t="s">
        <v>112</v>
      </c>
      <c r="E1414" s="67">
        <v>4725</v>
      </c>
      <c r="F1414" s="202">
        <v>12</v>
      </c>
      <c r="G1414" s="194">
        <f t="shared" si="58"/>
        <v>56700</v>
      </c>
      <c r="H1414" s="203" t="s">
        <v>1330</v>
      </c>
      <c r="I1414" s="203" t="s">
        <v>1926</v>
      </c>
      <c r="J1414" s="203" t="s">
        <v>1325</v>
      </c>
      <c r="K1414" s="203" t="s">
        <v>1331</v>
      </c>
      <c r="L1414" s="236" t="s">
        <v>1930</v>
      </c>
      <c r="M1414" s="203" t="s">
        <v>1332</v>
      </c>
      <c r="N1414" s="203"/>
    </row>
    <row r="1415" s="160" customFormat="1" ht="21" customHeight="1" spans="1:14">
      <c r="A1415" s="191"/>
      <c r="B1415" s="470" t="s">
        <v>556</v>
      </c>
      <c r="C1415" s="293" t="s">
        <v>1927</v>
      </c>
      <c r="D1415" s="40" t="s">
        <v>112</v>
      </c>
      <c r="E1415" s="67">
        <v>4725</v>
      </c>
      <c r="F1415" s="202">
        <v>14</v>
      </c>
      <c r="G1415" s="194">
        <f t="shared" si="58"/>
        <v>66150</v>
      </c>
      <c r="H1415" s="203" t="s">
        <v>1330</v>
      </c>
      <c r="I1415" s="203" t="s">
        <v>1926</v>
      </c>
      <c r="J1415" s="203" t="s">
        <v>1325</v>
      </c>
      <c r="K1415" s="203" t="s">
        <v>1331</v>
      </c>
      <c r="L1415" s="236" t="s">
        <v>1931</v>
      </c>
      <c r="M1415" s="203" t="s">
        <v>1332</v>
      </c>
      <c r="N1415" s="203"/>
    </row>
    <row r="1416" s="160" customFormat="1" ht="21" customHeight="1" spans="1:14">
      <c r="A1416" s="191"/>
      <c r="B1416" s="470" t="s">
        <v>556</v>
      </c>
      <c r="C1416" s="293" t="s">
        <v>1927</v>
      </c>
      <c r="D1416" s="40" t="s">
        <v>112</v>
      </c>
      <c r="E1416" s="67">
        <v>4725</v>
      </c>
      <c r="F1416" s="202">
        <v>14</v>
      </c>
      <c r="G1416" s="194">
        <f t="shared" si="58"/>
        <v>66150</v>
      </c>
      <c r="H1416" s="203" t="s">
        <v>1330</v>
      </c>
      <c r="I1416" s="203" t="s">
        <v>1926</v>
      </c>
      <c r="J1416" s="203" t="s">
        <v>1325</v>
      </c>
      <c r="K1416" s="203" t="s">
        <v>1331</v>
      </c>
      <c r="L1416" s="236" t="s">
        <v>1932</v>
      </c>
      <c r="M1416" s="203" t="s">
        <v>1332</v>
      </c>
      <c r="N1416" s="203"/>
    </row>
    <row r="1417" s="160" customFormat="1" ht="21" customHeight="1" spans="1:14">
      <c r="A1417" s="191"/>
      <c r="B1417" s="470" t="s">
        <v>556</v>
      </c>
      <c r="C1417" s="293" t="s">
        <v>1927</v>
      </c>
      <c r="D1417" s="40" t="s">
        <v>112</v>
      </c>
      <c r="E1417" s="67">
        <v>4725</v>
      </c>
      <c r="F1417" s="202">
        <v>14</v>
      </c>
      <c r="G1417" s="194">
        <f t="shared" si="58"/>
        <v>66150</v>
      </c>
      <c r="H1417" s="203" t="s">
        <v>1330</v>
      </c>
      <c r="I1417" s="203" t="s">
        <v>1926</v>
      </c>
      <c r="J1417" s="203" t="s">
        <v>1325</v>
      </c>
      <c r="K1417" s="203" t="s">
        <v>1331</v>
      </c>
      <c r="L1417" s="236" t="s">
        <v>1939</v>
      </c>
      <c r="M1417" s="203" t="s">
        <v>1332</v>
      </c>
      <c r="N1417" s="203"/>
    </row>
    <row r="1418" s="160" customFormat="1" ht="21" customHeight="1" spans="1:14">
      <c r="A1418" s="191"/>
      <c r="B1418" s="470" t="s">
        <v>556</v>
      </c>
      <c r="C1418" s="293" t="s">
        <v>1927</v>
      </c>
      <c r="D1418" s="40" t="s">
        <v>112</v>
      </c>
      <c r="E1418" s="67">
        <v>4725</v>
      </c>
      <c r="F1418" s="202">
        <v>14</v>
      </c>
      <c r="G1418" s="194">
        <f t="shared" si="58"/>
        <v>66150</v>
      </c>
      <c r="H1418" s="203" t="s">
        <v>1330</v>
      </c>
      <c r="I1418" s="203" t="s">
        <v>1926</v>
      </c>
      <c r="J1418" s="203" t="s">
        <v>1333</v>
      </c>
      <c r="K1418" s="203" t="s">
        <v>1331</v>
      </c>
      <c r="L1418" s="236" t="s">
        <v>1937</v>
      </c>
      <c r="M1418" s="203" t="s">
        <v>1332</v>
      </c>
      <c r="N1418" s="203"/>
    </row>
    <row r="1419" s="160" customFormat="1" ht="21" customHeight="1" spans="1:14">
      <c r="A1419" s="191"/>
      <c r="B1419" s="470" t="s">
        <v>556</v>
      </c>
      <c r="C1419" s="293" t="s">
        <v>1927</v>
      </c>
      <c r="D1419" s="40" t="s">
        <v>112</v>
      </c>
      <c r="E1419" s="67">
        <v>4725</v>
      </c>
      <c r="F1419" s="202">
        <v>14</v>
      </c>
      <c r="G1419" s="194">
        <f t="shared" si="58"/>
        <v>66150</v>
      </c>
      <c r="H1419" s="203" t="s">
        <v>1330</v>
      </c>
      <c r="I1419" s="203" t="s">
        <v>1926</v>
      </c>
      <c r="J1419" s="203" t="s">
        <v>1333</v>
      </c>
      <c r="K1419" s="203" t="s">
        <v>1331</v>
      </c>
      <c r="L1419" s="236" t="s">
        <v>1938</v>
      </c>
      <c r="M1419" s="203" t="s">
        <v>1332</v>
      </c>
      <c r="N1419" s="203"/>
    </row>
    <row r="1420" s="160" customFormat="1" ht="21" customHeight="1" spans="1:14">
      <c r="A1420" s="191"/>
      <c r="B1420" s="470" t="s">
        <v>556</v>
      </c>
      <c r="C1420" s="293" t="s">
        <v>1927</v>
      </c>
      <c r="D1420" s="40" t="s">
        <v>112</v>
      </c>
      <c r="E1420" s="67">
        <v>4725</v>
      </c>
      <c r="F1420" s="202">
        <v>14</v>
      </c>
      <c r="G1420" s="194">
        <f t="shared" si="58"/>
        <v>66150</v>
      </c>
      <c r="H1420" s="203" t="s">
        <v>1330</v>
      </c>
      <c r="I1420" s="203" t="s">
        <v>1926</v>
      </c>
      <c r="J1420" s="203" t="s">
        <v>1333</v>
      </c>
      <c r="K1420" s="203" t="s">
        <v>1331</v>
      </c>
      <c r="L1420" s="236" t="s">
        <v>1940</v>
      </c>
      <c r="M1420" s="203" t="s">
        <v>1332</v>
      </c>
      <c r="N1420" s="203"/>
    </row>
    <row r="1421" s="160" customFormat="1" ht="21" customHeight="1" spans="1:14">
      <c r="A1421" s="191"/>
      <c r="B1421" s="470" t="s">
        <v>556</v>
      </c>
      <c r="C1421" s="293" t="s">
        <v>1927</v>
      </c>
      <c r="D1421" s="40" t="s">
        <v>112</v>
      </c>
      <c r="E1421" s="67">
        <v>4725</v>
      </c>
      <c r="F1421" s="202">
        <v>12</v>
      </c>
      <c r="G1421" s="194">
        <f t="shared" si="58"/>
        <v>56700</v>
      </c>
      <c r="H1421" s="203" t="s">
        <v>1330</v>
      </c>
      <c r="I1421" s="203" t="s">
        <v>1926</v>
      </c>
      <c r="J1421" s="203" t="s">
        <v>1333</v>
      </c>
      <c r="K1421" s="203" t="s">
        <v>1331</v>
      </c>
      <c r="L1421" s="236" t="s">
        <v>1941</v>
      </c>
      <c r="M1421" s="203" t="s">
        <v>1332</v>
      </c>
      <c r="N1421" s="203"/>
    </row>
    <row r="1422" s="160" customFormat="1" ht="21" customHeight="1" spans="1:14">
      <c r="A1422" s="191"/>
      <c r="B1422" s="470" t="s">
        <v>556</v>
      </c>
      <c r="C1422" s="293" t="s">
        <v>1927</v>
      </c>
      <c r="D1422" s="40" t="s">
        <v>112</v>
      </c>
      <c r="E1422" s="67">
        <v>4725</v>
      </c>
      <c r="F1422" s="202">
        <v>12</v>
      </c>
      <c r="G1422" s="194">
        <f t="shared" si="58"/>
        <v>56700</v>
      </c>
      <c r="H1422" s="203" t="s">
        <v>1330</v>
      </c>
      <c r="I1422" s="203" t="s">
        <v>1926</v>
      </c>
      <c r="J1422" s="203" t="s">
        <v>1333</v>
      </c>
      <c r="K1422" s="203" t="s">
        <v>1331</v>
      </c>
      <c r="L1422" s="236" t="s">
        <v>1942</v>
      </c>
      <c r="M1422" s="203" t="s">
        <v>1332</v>
      </c>
      <c r="N1422" s="203"/>
    </row>
    <row r="1423" s="160" customFormat="1" ht="21" customHeight="1" spans="1:14">
      <c r="A1423" s="191"/>
      <c r="B1423" s="470" t="s">
        <v>556</v>
      </c>
      <c r="C1423" s="293" t="s">
        <v>1927</v>
      </c>
      <c r="D1423" s="40" t="s">
        <v>112</v>
      </c>
      <c r="E1423" s="67">
        <v>4725</v>
      </c>
      <c r="F1423" s="202">
        <v>12</v>
      </c>
      <c r="G1423" s="194">
        <f t="shared" si="58"/>
        <v>56700</v>
      </c>
      <c r="H1423" s="203" t="s">
        <v>1330</v>
      </c>
      <c r="I1423" s="203" t="s">
        <v>1926</v>
      </c>
      <c r="J1423" s="203" t="s">
        <v>1333</v>
      </c>
      <c r="K1423" s="203" t="s">
        <v>1331</v>
      </c>
      <c r="L1423" s="236" t="s">
        <v>1943</v>
      </c>
      <c r="M1423" s="203" t="s">
        <v>1332</v>
      </c>
      <c r="N1423" s="203"/>
    </row>
    <row r="1424" s="163" customFormat="1" ht="21" customHeight="1" spans="1:14">
      <c r="A1424" s="195"/>
      <c r="B1424" s="219" t="s">
        <v>1112</v>
      </c>
      <c r="C1424" s="220"/>
      <c r="D1424" s="196"/>
      <c r="E1424" s="197"/>
      <c r="F1424" s="190">
        <f>SUM(F1412:F1423)</f>
        <v>156</v>
      </c>
      <c r="G1424" s="199">
        <f>SUM(G1412:G1423)</f>
        <v>737100</v>
      </c>
      <c r="H1424" s="189"/>
      <c r="I1424" s="189"/>
      <c r="J1424" s="189"/>
      <c r="K1424" s="189"/>
      <c r="L1424" s="232"/>
      <c r="M1424" s="189"/>
      <c r="N1424" s="189"/>
    </row>
    <row r="1425" s="163" customFormat="1" ht="21" customHeight="1" spans="1:14">
      <c r="A1425" s="195"/>
      <c r="B1425" s="48" t="s">
        <v>558</v>
      </c>
      <c r="C1425" s="48" t="s">
        <v>559</v>
      </c>
      <c r="D1425" s="196"/>
      <c r="E1425" s="197"/>
      <c r="F1425" s="190"/>
      <c r="G1425" s="199"/>
      <c r="H1425" s="189"/>
      <c r="I1425" s="189"/>
      <c r="J1425" s="189"/>
      <c r="K1425" s="189"/>
      <c r="L1425" s="232"/>
      <c r="M1425" s="189"/>
      <c r="N1425" s="189"/>
    </row>
    <row r="1426" s="160" customFormat="1" ht="21" customHeight="1" spans="1:14">
      <c r="A1426" s="191"/>
      <c r="B1426" s="470" t="s">
        <v>560</v>
      </c>
      <c r="C1426" s="293" t="s">
        <v>1944</v>
      </c>
      <c r="D1426" s="40" t="s">
        <v>112</v>
      </c>
      <c r="E1426" s="67">
        <v>8288.32</v>
      </c>
      <c r="F1426" s="202">
        <v>16</v>
      </c>
      <c r="G1426" s="447">
        <f>F1426*E1426</f>
        <v>132613.12</v>
      </c>
      <c r="H1426" s="203" t="s">
        <v>1323</v>
      </c>
      <c r="I1426" s="203" t="s">
        <v>1926</v>
      </c>
      <c r="J1426" s="203" t="s">
        <v>1945</v>
      </c>
      <c r="K1426" s="203" t="s">
        <v>1326</v>
      </c>
      <c r="L1426" s="236" t="s">
        <v>1939</v>
      </c>
      <c r="M1426" s="203" t="s">
        <v>1328</v>
      </c>
      <c r="N1426" s="203"/>
    </row>
    <row r="1427" s="160" customFormat="1" ht="21" customHeight="1" spans="1:14">
      <c r="A1427" s="191"/>
      <c r="B1427" s="470" t="s">
        <v>560</v>
      </c>
      <c r="C1427" s="293" t="s">
        <v>1944</v>
      </c>
      <c r="D1427" s="40" t="s">
        <v>112</v>
      </c>
      <c r="E1427" s="67">
        <v>8288.32</v>
      </c>
      <c r="F1427" s="202">
        <v>16</v>
      </c>
      <c r="G1427" s="447">
        <f>F1427*E1427</f>
        <v>132613.12</v>
      </c>
      <c r="H1427" s="203" t="s">
        <v>1323</v>
      </c>
      <c r="I1427" s="203" t="s">
        <v>1926</v>
      </c>
      <c r="J1427" s="203" t="s">
        <v>1945</v>
      </c>
      <c r="K1427" s="203" t="s">
        <v>1326</v>
      </c>
      <c r="L1427" s="236" t="s">
        <v>1946</v>
      </c>
      <c r="M1427" s="203" t="s">
        <v>1328</v>
      </c>
      <c r="N1427" s="203"/>
    </row>
    <row r="1428" s="163" customFormat="1" ht="21" customHeight="1" spans="1:14">
      <c r="A1428" s="195"/>
      <c r="B1428" s="219" t="s">
        <v>1112</v>
      </c>
      <c r="C1428" s="220"/>
      <c r="D1428" s="196"/>
      <c r="E1428" s="197"/>
      <c r="F1428" s="190">
        <f>SUM(F1426:F1427)</f>
        <v>32</v>
      </c>
      <c r="G1428" s="448">
        <f>SUM(G1426:G1427)</f>
        <v>265226.24</v>
      </c>
      <c r="H1428" s="189"/>
      <c r="I1428" s="189"/>
      <c r="J1428" s="189"/>
      <c r="K1428" s="189"/>
      <c r="L1428" s="232"/>
      <c r="M1428" s="189"/>
      <c r="N1428" s="189"/>
    </row>
    <row r="1429" s="160" customFormat="1" ht="21" customHeight="1" spans="1:14">
      <c r="A1429" s="191"/>
      <c r="B1429" s="470" t="s">
        <v>562</v>
      </c>
      <c r="C1429" s="293" t="s">
        <v>1944</v>
      </c>
      <c r="D1429" s="40" t="s">
        <v>112</v>
      </c>
      <c r="E1429" s="67">
        <v>8490.2</v>
      </c>
      <c r="F1429" s="202">
        <v>24</v>
      </c>
      <c r="G1429" s="447">
        <f>F1429*E1429</f>
        <v>203764.8</v>
      </c>
      <c r="H1429" s="203" t="s">
        <v>1330</v>
      </c>
      <c r="I1429" s="203" t="s">
        <v>1926</v>
      </c>
      <c r="J1429" s="203" t="s">
        <v>1945</v>
      </c>
      <c r="K1429" s="203" t="s">
        <v>1331</v>
      </c>
      <c r="L1429" s="236" t="s">
        <v>1946</v>
      </c>
      <c r="M1429" s="203" t="s">
        <v>1332</v>
      </c>
      <c r="N1429" s="203"/>
    </row>
    <row r="1430" s="160" customFormat="1" ht="21" customHeight="1" spans="1:14">
      <c r="A1430" s="191"/>
      <c r="B1430" s="470" t="s">
        <v>562</v>
      </c>
      <c r="C1430" s="293" t="s">
        <v>1944</v>
      </c>
      <c r="D1430" s="40" t="s">
        <v>112</v>
      </c>
      <c r="E1430" s="67">
        <v>8490.2</v>
      </c>
      <c r="F1430" s="202">
        <v>24</v>
      </c>
      <c r="G1430" s="447">
        <f>F1430*E1430</f>
        <v>203764.8</v>
      </c>
      <c r="H1430" s="203" t="s">
        <v>1330</v>
      </c>
      <c r="I1430" s="203" t="s">
        <v>1926</v>
      </c>
      <c r="J1430" s="203" t="s">
        <v>1945</v>
      </c>
      <c r="K1430" s="203" t="s">
        <v>1331</v>
      </c>
      <c r="L1430" s="236" t="s">
        <v>1934</v>
      </c>
      <c r="M1430" s="203" t="s">
        <v>1332</v>
      </c>
      <c r="N1430" s="203"/>
    </row>
    <row r="1431" s="160" customFormat="1" ht="21" customHeight="1" spans="1:14">
      <c r="A1431" s="191"/>
      <c r="B1431" s="470" t="s">
        <v>562</v>
      </c>
      <c r="C1431" s="293" t="s">
        <v>1944</v>
      </c>
      <c r="D1431" s="40" t="s">
        <v>112</v>
      </c>
      <c r="E1431" s="67">
        <v>8490.2</v>
      </c>
      <c r="F1431" s="202">
        <v>24</v>
      </c>
      <c r="G1431" s="447">
        <f t="shared" ref="G1431:G1437" si="59">F1431*E1431</f>
        <v>203764.8</v>
      </c>
      <c r="H1431" s="203" t="s">
        <v>1330</v>
      </c>
      <c r="I1431" s="203" t="s">
        <v>1926</v>
      </c>
      <c r="J1431" s="203" t="s">
        <v>1947</v>
      </c>
      <c r="K1431" s="203" t="s">
        <v>1331</v>
      </c>
      <c r="L1431" s="236" t="s">
        <v>1935</v>
      </c>
      <c r="M1431" s="203" t="s">
        <v>1332</v>
      </c>
      <c r="N1431" s="203"/>
    </row>
    <row r="1432" s="160" customFormat="1" ht="21" customHeight="1" spans="1:14">
      <c r="A1432" s="191"/>
      <c r="B1432" s="470" t="s">
        <v>562</v>
      </c>
      <c r="C1432" s="293" t="s">
        <v>1944</v>
      </c>
      <c r="D1432" s="40" t="s">
        <v>112</v>
      </c>
      <c r="E1432" s="67">
        <v>8490.2</v>
      </c>
      <c r="F1432" s="202">
        <v>24</v>
      </c>
      <c r="G1432" s="447">
        <f t="shared" si="59"/>
        <v>203764.8</v>
      </c>
      <c r="H1432" s="203" t="s">
        <v>1330</v>
      </c>
      <c r="I1432" s="203" t="s">
        <v>1926</v>
      </c>
      <c r="J1432" s="203" t="s">
        <v>1947</v>
      </c>
      <c r="K1432" s="203" t="s">
        <v>1331</v>
      </c>
      <c r="L1432" s="236" t="s">
        <v>1936</v>
      </c>
      <c r="M1432" s="203" t="s">
        <v>1332</v>
      </c>
      <c r="N1432" s="203"/>
    </row>
    <row r="1433" s="163" customFormat="1" ht="21" customHeight="1" spans="1:14">
      <c r="A1433" s="195"/>
      <c r="B1433" s="219" t="s">
        <v>1948</v>
      </c>
      <c r="C1433" s="220"/>
      <c r="D1433" s="196"/>
      <c r="E1433" s="197"/>
      <c r="F1433" s="190">
        <f>SUM(F1429:F1432)</f>
        <v>96</v>
      </c>
      <c r="G1433" s="448">
        <f>SUM(G1429:G1432)</f>
        <v>815059.2</v>
      </c>
      <c r="H1433" s="189"/>
      <c r="I1433" s="189"/>
      <c r="J1433" s="189"/>
      <c r="K1433" s="189"/>
      <c r="L1433" s="232"/>
      <c r="M1433" s="189"/>
      <c r="N1433" s="189"/>
    </row>
    <row r="1434" s="160" customFormat="1" ht="26" customHeight="1" spans="1:14">
      <c r="A1434" s="191"/>
      <c r="B1434" s="437" t="s">
        <v>565</v>
      </c>
      <c r="C1434" s="201" t="s">
        <v>1949</v>
      </c>
      <c r="D1434" s="40"/>
      <c r="E1434" s="67"/>
      <c r="F1434" s="202"/>
      <c r="G1434" s="194"/>
      <c r="H1434" s="203"/>
      <c r="I1434" s="203"/>
      <c r="J1434" s="203"/>
      <c r="K1434" s="203"/>
      <c r="L1434" s="236"/>
      <c r="M1434" s="203"/>
      <c r="N1434" s="203"/>
    </row>
    <row r="1435" s="160" customFormat="1" ht="21" customHeight="1" spans="1:14">
      <c r="A1435" s="191"/>
      <c r="B1435" s="437" t="s">
        <v>567</v>
      </c>
      <c r="C1435" s="438" t="s">
        <v>568</v>
      </c>
      <c r="D1435" s="40"/>
      <c r="E1435" s="67"/>
      <c r="F1435" s="202"/>
      <c r="G1435" s="194"/>
      <c r="H1435" s="203"/>
      <c r="I1435" s="203"/>
      <c r="J1435" s="203"/>
      <c r="K1435" s="203"/>
      <c r="L1435" s="236"/>
      <c r="M1435" s="203"/>
      <c r="N1435" s="203"/>
    </row>
    <row r="1436" s="160" customFormat="1" ht="21" customHeight="1" spans="1:14">
      <c r="A1436" s="191"/>
      <c r="B1436" s="435" t="s">
        <v>569</v>
      </c>
      <c r="C1436" s="191" t="s">
        <v>1950</v>
      </c>
      <c r="D1436" s="40" t="s">
        <v>41</v>
      </c>
      <c r="E1436" s="67">
        <f t="shared" ref="E1436:E1440" si="60">435.51+40.17</f>
        <v>475.68</v>
      </c>
      <c r="F1436" s="202">
        <v>13.9</v>
      </c>
      <c r="G1436" s="447">
        <f t="shared" si="59"/>
        <v>6611.952</v>
      </c>
      <c r="H1436" s="203" t="s">
        <v>1323</v>
      </c>
      <c r="I1436" s="203" t="s">
        <v>1926</v>
      </c>
      <c r="J1436" s="203" t="s">
        <v>1325</v>
      </c>
      <c r="K1436" s="203" t="s">
        <v>1326</v>
      </c>
      <c r="L1436" s="236" t="s">
        <v>1951</v>
      </c>
      <c r="M1436" s="203" t="s">
        <v>1328</v>
      </c>
      <c r="N1436" s="203"/>
    </row>
    <row r="1437" s="160" customFormat="1" ht="21" customHeight="1" spans="1:14">
      <c r="A1437" s="191"/>
      <c r="B1437" s="435" t="s">
        <v>569</v>
      </c>
      <c r="C1437" s="191" t="s">
        <v>1950</v>
      </c>
      <c r="D1437" s="40" t="s">
        <v>41</v>
      </c>
      <c r="E1437" s="67">
        <f t="shared" si="60"/>
        <v>475.68</v>
      </c>
      <c r="F1437" s="202">
        <v>13.9</v>
      </c>
      <c r="G1437" s="447">
        <f t="shared" si="59"/>
        <v>6611.952</v>
      </c>
      <c r="H1437" s="203" t="s">
        <v>1323</v>
      </c>
      <c r="I1437" s="203" t="s">
        <v>1926</v>
      </c>
      <c r="J1437" s="203" t="s">
        <v>1933</v>
      </c>
      <c r="K1437" s="203" t="s">
        <v>1326</v>
      </c>
      <c r="L1437" s="236" t="s">
        <v>1951</v>
      </c>
      <c r="M1437" s="203" t="s">
        <v>1328</v>
      </c>
      <c r="N1437" s="203"/>
    </row>
    <row r="1438" s="163" customFormat="1" ht="21" customHeight="1" spans="1:14">
      <c r="A1438" s="195"/>
      <c r="B1438" s="219" t="s">
        <v>1112</v>
      </c>
      <c r="C1438" s="220"/>
      <c r="D1438" s="196"/>
      <c r="E1438" s="197"/>
      <c r="F1438" s="190">
        <f>SUM(F1436:F1437)</f>
        <v>27.8</v>
      </c>
      <c r="G1438" s="448">
        <f>SUM(G1436:G1437)</f>
        <v>13223.904</v>
      </c>
      <c r="H1438" s="189"/>
      <c r="I1438" s="189"/>
      <c r="J1438" s="232"/>
      <c r="K1438" s="189"/>
      <c r="L1438" s="189"/>
      <c r="M1438" s="189"/>
      <c r="N1438" s="189"/>
    </row>
    <row r="1439" s="160" customFormat="1" ht="21" customHeight="1" spans="1:14">
      <c r="A1439" s="191"/>
      <c r="B1439" s="435" t="s">
        <v>571</v>
      </c>
      <c r="C1439" s="191" t="s">
        <v>1950</v>
      </c>
      <c r="D1439" s="40" t="s">
        <v>41</v>
      </c>
      <c r="E1439" s="67">
        <f t="shared" si="60"/>
        <v>475.68</v>
      </c>
      <c r="F1439" s="202">
        <v>18.79</v>
      </c>
      <c r="G1439" s="447">
        <f>F1439*E1439</f>
        <v>8938.0272</v>
      </c>
      <c r="H1439" s="203" t="s">
        <v>1330</v>
      </c>
      <c r="I1439" s="203" t="s">
        <v>1926</v>
      </c>
      <c r="J1439" s="203" t="s">
        <v>1325</v>
      </c>
      <c r="K1439" s="203" t="s">
        <v>1326</v>
      </c>
      <c r="L1439" s="236" t="s">
        <v>1951</v>
      </c>
      <c r="M1439" s="203" t="s">
        <v>1328</v>
      </c>
      <c r="N1439" s="203"/>
    </row>
    <row r="1440" s="160" customFormat="1" ht="21" customHeight="1" spans="1:14">
      <c r="A1440" s="191"/>
      <c r="B1440" s="435" t="s">
        <v>571</v>
      </c>
      <c r="C1440" s="191" t="s">
        <v>1950</v>
      </c>
      <c r="D1440" s="40" t="s">
        <v>41</v>
      </c>
      <c r="E1440" s="67">
        <f t="shared" si="60"/>
        <v>475.68</v>
      </c>
      <c r="F1440" s="202">
        <v>18.79</v>
      </c>
      <c r="G1440" s="447">
        <f>F1440*E1440</f>
        <v>8938.0272</v>
      </c>
      <c r="H1440" s="203" t="s">
        <v>1330</v>
      </c>
      <c r="I1440" s="203" t="s">
        <v>1926</v>
      </c>
      <c r="J1440" s="203" t="s">
        <v>1333</v>
      </c>
      <c r="K1440" s="203" t="s">
        <v>1326</v>
      </c>
      <c r="L1440" s="236" t="s">
        <v>1951</v>
      </c>
      <c r="M1440" s="203" t="s">
        <v>1328</v>
      </c>
      <c r="N1440" s="203"/>
    </row>
    <row r="1441" s="163" customFormat="1" ht="21" customHeight="1" spans="1:14">
      <c r="A1441" s="195"/>
      <c r="B1441" s="219" t="s">
        <v>1112</v>
      </c>
      <c r="C1441" s="220"/>
      <c r="D1441" s="196"/>
      <c r="E1441" s="197"/>
      <c r="F1441" s="190">
        <f>SUM(F1439:F1440)</f>
        <v>37.58</v>
      </c>
      <c r="G1441" s="448">
        <f>SUM(G1439:G1440)</f>
        <v>17876.0544</v>
      </c>
      <c r="H1441" s="189"/>
      <c r="I1441" s="189"/>
      <c r="J1441" s="189"/>
      <c r="K1441" s="189"/>
      <c r="L1441" s="232"/>
      <c r="M1441" s="189"/>
      <c r="N1441" s="189"/>
    </row>
    <row r="1442" s="160" customFormat="1" ht="21" customHeight="1" spans="1:14">
      <c r="A1442" s="191"/>
      <c r="B1442" s="435" t="s">
        <v>573</v>
      </c>
      <c r="C1442" s="191" t="s">
        <v>1952</v>
      </c>
      <c r="D1442" s="40" t="s">
        <v>41</v>
      </c>
      <c r="E1442" s="67">
        <v>1463.39</v>
      </c>
      <c r="F1442" s="202">
        <v>146.2</v>
      </c>
      <c r="G1442" s="447">
        <f t="shared" ref="G1442:G1446" si="61">F1442*E1442</f>
        <v>213947.618</v>
      </c>
      <c r="H1442" s="203" t="s">
        <v>1323</v>
      </c>
      <c r="I1442" s="203" t="s">
        <v>1926</v>
      </c>
      <c r="J1442" s="203" t="s">
        <v>1325</v>
      </c>
      <c r="K1442" s="203" t="s">
        <v>1326</v>
      </c>
      <c r="L1442" s="236" t="s">
        <v>1951</v>
      </c>
      <c r="M1442" s="203" t="s">
        <v>1328</v>
      </c>
      <c r="N1442" s="203"/>
    </row>
    <row r="1443" s="160" customFormat="1" ht="21" customHeight="1" spans="1:14">
      <c r="A1443" s="191"/>
      <c r="B1443" s="435" t="s">
        <v>573</v>
      </c>
      <c r="C1443" s="191" t="s">
        <v>1952</v>
      </c>
      <c r="D1443" s="40" t="s">
        <v>41</v>
      </c>
      <c r="E1443" s="67">
        <v>1463.39</v>
      </c>
      <c r="F1443" s="202">
        <v>146.2</v>
      </c>
      <c r="G1443" s="447">
        <f t="shared" si="61"/>
        <v>213947.618</v>
      </c>
      <c r="H1443" s="203" t="s">
        <v>1323</v>
      </c>
      <c r="I1443" s="203" t="s">
        <v>1926</v>
      </c>
      <c r="J1443" s="203" t="s">
        <v>1933</v>
      </c>
      <c r="K1443" s="203" t="s">
        <v>1326</v>
      </c>
      <c r="L1443" s="236" t="s">
        <v>1951</v>
      </c>
      <c r="M1443" s="203" t="s">
        <v>1328</v>
      </c>
      <c r="N1443" s="203"/>
    </row>
    <row r="1444" s="163" customFormat="1" ht="21" customHeight="1" spans="1:14">
      <c r="A1444" s="195"/>
      <c r="B1444" s="219" t="s">
        <v>1112</v>
      </c>
      <c r="C1444" s="220"/>
      <c r="D1444" s="196"/>
      <c r="E1444" s="197"/>
      <c r="F1444" s="190">
        <f>SUM(F1442:F1443)</f>
        <v>292.4</v>
      </c>
      <c r="G1444" s="448">
        <f>SUM(G1442:G1443)</f>
        <v>427895.236</v>
      </c>
      <c r="H1444" s="189"/>
      <c r="I1444" s="189"/>
      <c r="J1444" s="232"/>
      <c r="K1444" s="189"/>
      <c r="L1444" s="189"/>
      <c r="M1444" s="189"/>
      <c r="N1444" s="189"/>
    </row>
    <row r="1445" s="163" customFormat="1" ht="21" customHeight="1" spans="1:14">
      <c r="A1445" s="195"/>
      <c r="B1445" s="435" t="s">
        <v>575</v>
      </c>
      <c r="C1445" s="191" t="s">
        <v>1952</v>
      </c>
      <c r="D1445" s="40" t="s">
        <v>41</v>
      </c>
      <c r="E1445" s="67">
        <v>1159.87</v>
      </c>
      <c r="F1445" s="202">
        <v>197.32</v>
      </c>
      <c r="G1445" s="447">
        <f t="shared" si="61"/>
        <v>228865.5484</v>
      </c>
      <c r="H1445" s="203" t="s">
        <v>1330</v>
      </c>
      <c r="I1445" s="203" t="s">
        <v>1926</v>
      </c>
      <c r="J1445" s="203" t="s">
        <v>1325</v>
      </c>
      <c r="K1445" s="203" t="s">
        <v>1331</v>
      </c>
      <c r="L1445" s="236" t="s">
        <v>1951</v>
      </c>
      <c r="M1445" s="203" t="s">
        <v>1332</v>
      </c>
      <c r="N1445" s="189"/>
    </row>
    <row r="1446" s="163" customFormat="1" ht="21" customHeight="1" spans="1:14">
      <c r="A1446" s="195"/>
      <c r="B1446" s="435" t="s">
        <v>575</v>
      </c>
      <c r="C1446" s="191" t="s">
        <v>1952</v>
      </c>
      <c r="D1446" s="40" t="s">
        <v>41</v>
      </c>
      <c r="E1446" s="67">
        <v>1159.87</v>
      </c>
      <c r="F1446" s="202">
        <v>197.32</v>
      </c>
      <c r="G1446" s="447">
        <f t="shared" si="61"/>
        <v>228865.5484</v>
      </c>
      <c r="H1446" s="203" t="s">
        <v>1330</v>
      </c>
      <c r="I1446" s="203" t="s">
        <v>1926</v>
      </c>
      <c r="J1446" s="203" t="s">
        <v>1333</v>
      </c>
      <c r="K1446" s="203" t="s">
        <v>1331</v>
      </c>
      <c r="L1446" s="236" t="s">
        <v>1951</v>
      </c>
      <c r="M1446" s="203" t="s">
        <v>1332</v>
      </c>
      <c r="N1446" s="189"/>
    </row>
    <row r="1447" s="163" customFormat="1" ht="21" customHeight="1" spans="1:14">
      <c r="A1447" s="195"/>
      <c r="B1447" s="219" t="s">
        <v>1112</v>
      </c>
      <c r="C1447" s="220"/>
      <c r="D1447" s="196"/>
      <c r="E1447" s="197"/>
      <c r="F1447" s="190">
        <f>SUM(F1445:F1446)</f>
        <v>394.64</v>
      </c>
      <c r="G1447" s="448">
        <f>SUM(G1445:G1446)</f>
        <v>457731.0968</v>
      </c>
      <c r="H1447" s="189"/>
      <c r="I1447" s="189"/>
      <c r="J1447" s="189"/>
      <c r="K1447" s="189"/>
      <c r="L1447" s="232"/>
      <c r="M1447" s="189"/>
      <c r="N1447" s="189"/>
    </row>
    <row r="1448" s="163" customFormat="1" ht="21" customHeight="1" spans="1:14">
      <c r="A1448" s="195"/>
      <c r="B1448" s="48" t="s">
        <v>577</v>
      </c>
      <c r="C1448" s="48" t="s">
        <v>578</v>
      </c>
      <c r="D1448" s="196"/>
      <c r="E1448" s="197"/>
      <c r="F1448" s="190"/>
      <c r="G1448" s="199"/>
      <c r="H1448" s="189"/>
      <c r="I1448" s="189"/>
      <c r="J1448" s="189"/>
      <c r="K1448" s="189"/>
      <c r="L1448" s="232"/>
      <c r="M1448" s="189"/>
      <c r="N1448" s="189"/>
    </row>
    <row r="1449" s="160" customFormat="1" ht="21" customHeight="1" spans="1:14">
      <c r="A1449" s="191"/>
      <c r="B1449" s="435" t="s">
        <v>579</v>
      </c>
      <c r="C1449" s="191" t="s">
        <v>1953</v>
      </c>
      <c r="D1449" s="40" t="s">
        <v>41</v>
      </c>
      <c r="E1449" s="67">
        <v>2071.37</v>
      </c>
      <c r="F1449" s="202">
        <v>4.8</v>
      </c>
      <c r="G1449" s="447">
        <f>F1449*E1449</f>
        <v>9942.576</v>
      </c>
      <c r="H1449" s="203" t="s">
        <v>1323</v>
      </c>
      <c r="I1449" s="203" t="s">
        <v>1926</v>
      </c>
      <c r="J1449" s="236" t="s">
        <v>1945</v>
      </c>
      <c r="K1449" s="203" t="s">
        <v>1326</v>
      </c>
      <c r="L1449" s="203" t="s">
        <v>1954</v>
      </c>
      <c r="M1449" s="203" t="s">
        <v>1328</v>
      </c>
      <c r="N1449" s="203"/>
    </row>
    <row r="1450" s="163" customFormat="1" ht="21" customHeight="1" spans="1:14">
      <c r="A1450" s="195"/>
      <c r="B1450" s="219" t="s">
        <v>1112</v>
      </c>
      <c r="C1450" s="220"/>
      <c r="D1450" s="196"/>
      <c r="E1450" s="197"/>
      <c r="F1450" s="190">
        <f>SUM(F1449)</f>
        <v>4.8</v>
      </c>
      <c r="G1450" s="448">
        <f>SUM(G1449:G1449)</f>
        <v>9942.576</v>
      </c>
      <c r="H1450" s="189"/>
      <c r="I1450" s="189"/>
      <c r="J1450" s="189"/>
      <c r="K1450" s="189"/>
      <c r="L1450" s="232"/>
      <c r="M1450" s="189"/>
      <c r="N1450" s="189"/>
    </row>
    <row r="1451" s="160" customFormat="1" ht="21" customHeight="1" spans="1:14">
      <c r="A1451" s="191"/>
      <c r="B1451" s="435" t="s">
        <v>581</v>
      </c>
      <c r="C1451" s="191" t="s">
        <v>1953</v>
      </c>
      <c r="D1451" s="40" t="s">
        <v>41</v>
      </c>
      <c r="E1451" s="67">
        <v>1841.04</v>
      </c>
      <c r="F1451" s="202">
        <v>9.84</v>
      </c>
      <c r="G1451" s="447">
        <f>F1451*E1451</f>
        <v>18115.8336</v>
      </c>
      <c r="H1451" s="203" t="s">
        <v>1330</v>
      </c>
      <c r="I1451" s="203" t="s">
        <v>1926</v>
      </c>
      <c r="J1451" s="236" t="s">
        <v>1945</v>
      </c>
      <c r="K1451" s="203" t="s">
        <v>1331</v>
      </c>
      <c r="L1451" s="203" t="s">
        <v>1954</v>
      </c>
      <c r="M1451" s="203" t="s">
        <v>1332</v>
      </c>
      <c r="N1451" s="203"/>
    </row>
    <row r="1452" s="160" customFormat="1" ht="21" customHeight="1" spans="1:14">
      <c r="A1452" s="191"/>
      <c r="B1452" s="435" t="s">
        <v>581</v>
      </c>
      <c r="C1452" s="191" t="s">
        <v>1953</v>
      </c>
      <c r="D1452" s="40" t="s">
        <v>41</v>
      </c>
      <c r="E1452" s="67">
        <v>1841.04</v>
      </c>
      <c r="F1452" s="202">
        <v>9.84</v>
      </c>
      <c r="G1452" s="447">
        <f>F1452*E1452</f>
        <v>18115.8336</v>
      </c>
      <c r="H1452" s="203" t="s">
        <v>1330</v>
      </c>
      <c r="I1452" s="203" t="s">
        <v>1926</v>
      </c>
      <c r="J1452" s="236" t="s">
        <v>1947</v>
      </c>
      <c r="K1452" s="203" t="s">
        <v>1331</v>
      </c>
      <c r="L1452" s="203" t="s">
        <v>1954</v>
      </c>
      <c r="M1452" s="203" t="s">
        <v>1332</v>
      </c>
      <c r="N1452" s="203"/>
    </row>
    <row r="1453" s="163" customFormat="1" ht="21" customHeight="1" spans="1:14">
      <c r="A1453" s="195"/>
      <c r="B1453" s="219" t="s">
        <v>1112</v>
      </c>
      <c r="C1453" s="220"/>
      <c r="D1453" s="196"/>
      <c r="E1453" s="197"/>
      <c r="F1453" s="190">
        <f>SUM(F1451:F1452)</f>
        <v>19.68</v>
      </c>
      <c r="G1453" s="448">
        <f>SUM(G1451:G1452)</f>
        <v>36231.6672</v>
      </c>
      <c r="H1453" s="189"/>
      <c r="I1453" s="189"/>
      <c r="J1453" s="236"/>
      <c r="K1453" s="189"/>
      <c r="L1453" s="236"/>
      <c r="M1453" s="189"/>
      <c r="N1453" s="189"/>
    </row>
    <row r="1454" s="160" customFormat="1" ht="21" customHeight="1" spans="1:14">
      <c r="A1454" s="191"/>
      <c r="B1454" s="438" t="s">
        <v>583</v>
      </c>
      <c r="C1454" s="438" t="s">
        <v>584</v>
      </c>
      <c r="D1454" s="40"/>
      <c r="E1454" s="67"/>
      <c r="F1454" s="202"/>
      <c r="G1454" s="194"/>
      <c r="H1454" s="203"/>
      <c r="I1454" s="203"/>
      <c r="J1454" s="203"/>
      <c r="K1454" s="203"/>
      <c r="L1454" s="236"/>
      <c r="M1454" s="203"/>
      <c r="N1454" s="203"/>
    </row>
    <row r="1455" s="160" customFormat="1" ht="21" customHeight="1" spans="1:14">
      <c r="A1455" s="191"/>
      <c r="B1455" s="437" t="s">
        <v>585</v>
      </c>
      <c r="C1455" s="438" t="s">
        <v>586</v>
      </c>
      <c r="D1455" s="40"/>
      <c r="E1455" s="67"/>
      <c r="F1455" s="202"/>
      <c r="G1455" s="194"/>
      <c r="H1455" s="203"/>
      <c r="I1455" s="203"/>
      <c r="J1455" s="203"/>
      <c r="K1455" s="203"/>
      <c r="L1455" s="236"/>
      <c r="M1455" s="203"/>
      <c r="N1455" s="203"/>
    </row>
    <row r="1456" s="160" customFormat="1" ht="21" customHeight="1" spans="1:14">
      <c r="A1456" s="191"/>
      <c r="B1456" s="435" t="s">
        <v>587</v>
      </c>
      <c r="C1456" s="293" t="s">
        <v>1955</v>
      </c>
      <c r="D1456" s="40" t="s">
        <v>41</v>
      </c>
      <c r="E1456" s="67">
        <v>745.59</v>
      </c>
      <c r="F1456" s="202">
        <v>80</v>
      </c>
      <c r="G1456" s="447">
        <f t="shared" ref="G1456:G1460" si="62">F1456*E1456</f>
        <v>59647.2</v>
      </c>
      <c r="H1456" s="203" t="s">
        <v>1323</v>
      </c>
      <c r="I1456" s="203" t="s">
        <v>1926</v>
      </c>
      <c r="J1456" s="236" t="s">
        <v>1325</v>
      </c>
      <c r="K1456" s="203" t="s">
        <v>1326</v>
      </c>
      <c r="L1456" s="236" t="s">
        <v>1956</v>
      </c>
      <c r="M1456" s="203" t="s">
        <v>1328</v>
      </c>
      <c r="N1456" s="203"/>
    </row>
    <row r="1457" s="160" customFormat="1" ht="21" customHeight="1" spans="1:14">
      <c r="A1457" s="191"/>
      <c r="B1457" s="435" t="s">
        <v>587</v>
      </c>
      <c r="C1457" s="293" t="s">
        <v>1955</v>
      </c>
      <c r="D1457" s="40" t="s">
        <v>41</v>
      </c>
      <c r="E1457" s="67">
        <v>745.59</v>
      </c>
      <c r="F1457" s="202">
        <v>129.7</v>
      </c>
      <c r="G1457" s="447">
        <f t="shared" si="62"/>
        <v>96703.023</v>
      </c>
      <c r="H1457" s="203" t="s">
        <v>1323</v>
      </c>
      <c r="I1457" s="203" t="s">
        <v>1926</v>
      </c>
      <c r="J1457" s="236" t="s">
        <v>1933</v>
      </c>
      <c r="K1457" s="203" t="s">
        <v>1326</v>
      </c>
      <c r="L1457" s="236" t="s">
        <v>1956</v>
      </c>
      <c r="M1457" s="203" t="s">
        <v>1328</v>
      </c>
      <c r="N1457" s="203"/>
    </row>
    <row r="1458" s="163" customFormat="1" ht="21" customHeight="1" spans="1:14">
      <c r="A1458" s="195"/>
      <c r="B1458" s="219" t="s">
        <v>1112</v>
      </c>
      <c r="C1458" s="220"/>
      <c r="D1458" s="196"/>
      <c r="E1458" s="197"/>
      <c r="F1458" s="190">
        <f>SUM(F1456:F1457)</f>
        <v>209.7</v>
      </c>
      <c r="G1458" s="448">
        <f>SUM(G1456:G1457)</f>
        <v>156350.223</v>
      </c>
      <c r="H1458" s="189"/>
      <c r="I1458" s="189"/>
      <c r="J1458" s="189"/>
      <c r="K1458" s="189"/>
      <c r="L1458" s="232"/>
      <c r="M1458" s="189"/>
      <c r="N1458" s="189"/>
    </row>
    <row r="1459" s="163" customFormat="1" ht="21" customHeight="1" spans="1:14">
      <c r="A1459" s="195"/>
      <c r="B1459" s="435" t="s">
        <v>589</v>
      </c>
      <c r="C1459" s="293" t="s">
        <v>1955</v>
      </c>
      <c r="D1459" s="196"/>
      <c r="E1459" s="67">
        <v>729.52</v>
      </c>
      <c r="F1459" s="202">
        <v>199.69</v>
      </c>
      <c r="G1459" s="447">
        <f t="shared" si="62"/>
        <v>145677.8488</v>
      </c>
      <c r="H1459" s="203" t="s">
        <v>1330</v>
      </c>
      <c r="I1459" s="203" t="s">
        <v>1926</v>
      </c>
      <c r="J1459" s="236" t="s">
        <v>1325</v>
      </c>
      <c r="K1459" s="203" t="s">
        <v>1331</v>
      </c>
      <c r="L1459" s="236" t="s">
        <v>1956</v>
      </c>
      <c r="M1459" s="203" t="s">
        <v>1332</v>
      </c>
      <c r="N1459" s="189"/>
    </row>
    <row r="1460" s="163" customFormat="1" ht="21" customHeight="1" spans="1:14">
      <c r="A1460" s="195"/>
      <c r="B1460" s="435" t="s">
        <v>589</v>
      </c>
      <c r="C1460" s="293" t="s">
        <v>1955</v>
      </c>
      <c r="D1460" s="196"/>
      <c r="E1460" s="67">
        <v>729.52</v>
      </c>
      <c r="F1460" s="202">
        <v>232.72</v>
      </c>
      <c r="G1460" s="447">
        <f t="shared" si="62"/>
        <v>169773.8944</v>
      </c>
      <c r="H1460" s="203" t="s">
        <v>1330</v>
      </c>
      <c r="I1460" s="203" t="s">
        <v>1926</v>
      </c>
      <c r="J1460" s="236" t="s">
        <v>1333</v>
      </c>
      <c r="K1460" s="203" t="s">
        <v>1331</v>
      </c>
      <c r="L1460" s="236" t="s">
        <v>1956</v>
      </c>
      <c r="M1460" s="203" t="s">
        <v>1332</v>
      </c>
      <c r="N1460" s="189"/>
    </row>
    <row r="1461" s="163" customFormat="1" ht="21" customHeight="1" spans="1:14">
      <c r="A1461" s="195"/>
      <c r="B1461" s="219" t="s">
        <v>1112</v>
      </c>
      <c r="C1461" s="220"/>
      <c r="D1461" s="196"/>
      <c r="E1461" s="197"/>
      <c r="F1461" s="190">
        <f>SUM(F1459:F1460)</f>
        <v>432.41</v>
      </c>
      <c r="G1461" s="448">
        <f>SUM(G1459:G1460)</f>
        <v>315451.7432</v>
      </c>
      <c r="H1461" s="189"/>
      <c r="I1461" s="189"/>
      <c r="J1461" s="189"/>
      <c r="K1461" s="189"/>
      <c r="L1461" s="232"/>
      <c r="M1461" s="189"/>
      <c r="N1461" s="189"/>
    </row>
    <row r="1462" s="160" customFormat="1" ht="21" customHeight="1" spans="1:14">
      <c r="A1462" s="191"/>
      <c r="B1462" s="435" t="s">
        <v>591</v>
      </c>
      <c r="C1462" s="293" t="s">
        <v>1957</v>
      </c>
      <c r="D1462" s="40" t="s">
        <v>41</v>
      </c>
      <c r="E1462" s="67">
        <v>745.59</v>
      </c>
      <c r="F1462" s="202">
        <v>53.9</v>
      </c>
      <c r="G1462" s="447">
        <f>F1462*E1462</f>
        <v>40187.301</v>
      </c>
      <c r="H1462" s="203" t="s">
        <v>1323</v>
      </c>
      <c r="I1462" s="203" t="s">
        <v>1926</v>
      </c>
      <c r="J1462" s="236" t="s">
        <v>1325</v>
      </c>
      <c r="K1462" s="203" t="s">
        <v>1326</v>
      </c>
      <c r="L1462" s="236" t="s">
        <v>1956</v>
      </c>
      <c r="M1462" s="203" t="s">
        <v>1328</v>
      </c>
      <c r="N1462" s="203"/>
    </row>
    <row r="1463" s="160" customFormat="1" ht="21" customHeight="1" spans="1:14">
      <c r="A1463" s="191"/>
      <c r="B1463" s="435" t="s">
        <v>591</v>
      </c>
      <c r="C1463" s="293" t="s">
        <v>1957</v>
      </c>
      <c r="D1463" s="40" t="s">
        <v>41</v>
      </c>
      <c r="E1463" s="67">
        <v>745.59</v>
      </c>
      <c r="F1463" s="202">
        <v>52.8</v>
      </c>
      <c r="G1463" s="447">
        <f>F1463*E1463</f>
        <v>39367.152</v>
      </c>
      <c r="H1463" s="203" t="s">
        <v>1323</v>
      </c>
      <c r="I1463" s="203" t="s">
        <v>1926</v>
      </c>
      <c r="J1463" s="236" t="s">
        <v>1933</v>
      </c>
      <c r="K1463" s="203" t="s">
        <v>1326</v>
      </c>
      <c r="L1463" s="236" t="s">
        <v>1956</v>
      </c>
      <c r="M1463" s="203" t="s">
        <v>1328</v>
      </c>
      <c r="N1463" s="203"/>
    </row>
    <row r="1464" s="163" customFormat="1" ht="21" customHeight="1" spans="1:14">
      <c r="A1464" s="195"/>
      <c r="B1464" s="219" t="s">
        <v>1112</v>
      </c>
      <c r="C1464" s="220"/>
      <c r="D1464" s="196"/>
      <c r="E1464" s="197"/>
      <c r="F1464" s="190">
        <f>SUM(F1462:F1463)</f>
        <v>106.7</v>
      </c>
      <c r="G1464" s="448">
        <f>SUM(G1462:G1463)</f>
        <v>79554.453</v>
      </c>
      <c r="H1464" s="189"/>
      <c r="I1464" s="189"/>
      <c r="J1464" s="189"/>
      <c r="K1464" s="189"/>
      <c r="L1464" s="232"/>
      <c r="M1464" s="189"/>
      <c r="N1464" s="189"/>
    </row>
    <row r="1465" s="163" customFormat="1" ht="21" customHeight="1" spans="1:14">
      <c r="A1465" s="195"/>
      <c r="B1465" s="435" t="s">
        <v>593</v>
      </c>
      <c r="C1465" s="293" t="s">
        <v>1957</v>
      </c>
      <c r="D1465" s="196"/>
      <c r="E1465" s="67">
        <v>729.52</v>
      </c>
      <c r="F1465" s="202">
        <v>69.12</v>
      </c>
      <c r="G1465" s="447">
        <f>F1465*E1465</f>
        <v>50424.4224</v>
      </c>
      <c r="H1465" s="203" t="s">
        <v>1330</v>
      </c>
      <c r="I1465" s="203" t="s">
        <v>1926</v>
      </c>
      <c r="J1465" s="236" t="s">
        <v>1325</v>
      </c>
      <c r="K1465" s="203" t="s">
        <v>1331</v>
      </c>
      <c r="L1465" s="236" t="s">
        <v>1956</v>
      </c>
      <c r="M1465" s="203" t="s">
        <v>1332</v>
      </c>
      <c r="N1465" s="189"/>
    </row>
    <row r="1466" s="163" customFormat="1" ht="21" customHeight="1" spans="1:14">
      <c r="A1466" s="195"/>
      <c r="B1466" s="435" t="s">
        <v>593</v>
      </c>
      <c r="C1466" s="293" t="s">
        <v>1957</v>
      </c>
      <c r="D1466" s="196"/>
      <c r="E1466" s="67">
        <v>729.52</v>
      </c>
      <c r="F1466" s="202">
        <v>68.78</v>
      </c>
      <c r="G1466" s="447">
        <f>F1466*E1466</f>
        <v>50176.3856</v>
      </c>
      <c r="H1466" s="203" t="s">
        <v>1330</v>
      </c>
      <c r="I1466" s="203" t="s">
        <v>1926</v>
      </c>
      <c r="J1466" s="236" t="s">
        <v>1333</v>
      </c>
      <c r="K1466" s="203" t="s">
        <v>1331</v>
      </c>
      <c r="L1466" s="236" t="s">
        <v>1956</v>
      </c>
      <c r="M1466" s="203" t="s">
        <v>1332</v>
      </c>
      <c r="N1466" s="189"/>
    </row>
    <row r="1467" s="163" customFormat="1" ht="21" customHeight="1" spans="1:14">
      <c r="A1467" s="195"/>
      <c r="B1467" s="219" t="s">
        <v>1112</v>
      </c>
      <c r="C1467" s="220"/>
      <c r="D1467" s="196"/>
      <c r="E1467" s="197"/>
      <c r="F1467" s="190">
        <f>SUM(F1465:F1466)</f>
        <v>137.9</v>
      </c>
      <c r="G1467" s="448">
        <f>SUM(G1465:G1466)</f>
        <v>100600.808</v>
      </c>
      <c r="H1467" s="189"/>
      <c r="I1467" s="189"/>
      <c r="J1467" s="189"/>
      <c r="K1467" s="189"/>
      <c r="L1467" s="232"/>
      <c r="M1467" s="189"/>
      <c r="N1467" s="189"/>
    </row>
    <row r="1468" s="163" customFormat="1" ht="21" customHeight="1" spans="1:14">
      <c r="A1468" s="195"/>
      <c r="B1468" s="48" t="s">
        <v>595</v>
      </c>
      <c r="C1468" s="48" t="s">
        <v>596</v>
      </c>
      <c r="D1468" s="196"/>
      <c r="E1468" s="197"/>
      <c r="F1468" s="190"/>
      <c r="G1468" s="199"/>
      <c r="H1468" s="189"/>
      <c r="I1468" s="189"/>
      <c r="J1468" s="189"/>
      <c r="K1468" s="189"/>
      <c r="L1468" s="232"/>
      <c r="M1468" s="189"/>
      <c r="N1468" s="189"/>
    </row>
    <row r="1469" s="160" customFormat="1" ht="21" customHeight="1" spans="1:14">
      <c r="A1469" s="191"/>
      <c r="B1469" s="435" t="s">
        <v>597</v>
      </c>
      <c r="C1469" s="293" t="s">
        <v>1958</v>
      </c>
      <c r="D1469" s="40" t="s">
        <v>41</v>
      </c>
      <c r="E1469" s="67">
        <v>1622.35</v>
      </c>
      <c r="F1469" s="202">
        <v>15.4</v>
      </c>
      <c r="G1469" s="447">
        <f t="shared" ref="G1469:G1475" si="63">F1469*E1469</f>
        <v>24984.19</v>
      </c>
      <c r="H1469" s="203" t="s">
        <v>1323</v>
      </c>
      <c r="I1469" s="203" t="s">
        <v>1926</v>
      </c>
      <c r="J1469" s="203" t="s">
        <v>1945</v>
      </c>
      <c r="K1469" s="203" t="s">
        <v>1326</v>
      </c>
      <c r="L1469" s="236" t="s">
        <v>1959</v>
      </c>
      <c r="M1469" s="203" t="s">
        <v>1328</v>
      </c>
      <c r="N1469" s="203"/>
    </row>
    <row r="1470" s="160" customFormat="1" ht="21" customHeight="1" spans="1:14">
      <c r="A1470" s="191"/>
      <c r="B1470" s="435" t="s">
        <v>597</v>
      </c>
      <c r="C1470" s="293" t="s">
        <v>1958</v>
      </c>
      <c r="D1470" s="40" t="s">
        <v>41</v>
      </c>
      <c r="E1470" s="67">
        <v>1622.35</v>
      </c>
      <c r="F1470" s="202">
        <v>15.4</v>
      </c>
      <c r="G1470" s="447">
        <f t="shared" si="63"/>
        <v>24984.19</v>
      </c>
      <c r="H1470" s="203" t="s">
        <v>1323</v>
      </c>
      <c r="I1470" s="203" t="s">
        <v>1926</v>
      </c>
      <c r="J1470" s="203" t="s">
        <v>1945</v>
      </c>
      <c r="K1470" s="203" t="s">
        <v>1326</v>
      </c>
      <c r="L1470" s="236" t="s">
        <v>1960</v>
      </c>
      <c r="M1470" s="203" t="s">
        <v>1328</v>
      </c>
      <c r="N1470" s="203"/>
    </row>
    <row r="1471" s="163" customFormat="1" ht="21" customHeight="1" spans="1:14">
      <c r="A1471" s="195"/>
      <c r="B1471" s="219" t="s">
        <v>1112</v>
      </c>
      <c r="C1471" s="220"/>
      <c r="D1471" s="196"/>
      <c r="E1471" s="197"/>
      <c r="F1471" s="190">
        <f>SUM(F1469:F1470)</f>
        <v>30.8</v>
      </c>
      <c r="G1471" s="448">
        <f>SUM(G1469:G1470)</f>
        <v>49968.38</v>
      </c>
      <c r="H1471" s="189"/>
      <c r="I1471" s="189"/>
      <c r="J1471" s="189"/>
      <c r="K1471" s="189"/>
      <c r="L1471" s="232"/>
      <c r="M1471" s="189"/>
      <c r="N1471" s="189"/>
    </row>
    <row r="1472" s="163" customFormat="1" ht="21" customHeight="1" spans="1:14">
      <c r="A1472" s="195"/>
      <c r="B1472" s="446" t="s">
        <v>599</v>
      </c>
      <c r="C1472" s="293" t="s">
        <v>1958</v>
      </c>
      <c r="D1472" s="40" t="s">
        <v>41</v>
      </c>
      <c r="E1472" s="67">
        <v>1653.69</v>
      </c>
      <c r="F1472" s="202">
        <v>12.32</v>
      </c>
      <c r="G1472" s="447">
        <f t="shared" si="63"/>
        <v>20373.4608</v>
      </c>
      <c r="H1472" s="203" t="s">
        <v>1330</v>
      </c>
      <c r="I1472" s="203" t="s">
        <v>1926</v>
      </c>
      <c r="J1472" s="203" t="s">
        <v>1945</v>
      </c>
      <c r="K1472" s="203" t="s">
        <v>1331</v>
      </c>
      <c r="L1472" s="236" t="s">
        <v>1959</v>
      </c>
      <c r="M1472" s="203" t="s">
        <v>1332</v>
      </c>
      <c r="N1472" s="189"/>
    </row>
    <row r="1473" s="163" customFormat="1" ht="21" customHeight="1" spans="1:14">
      <c r="A1473" s="195"/>
      <c r="B1473" s="446" t="s">
        <v>599</v>
      </c>
      <c r="C1473" s="293" t="s">
        <v>1958</v>
      </c>
      <c r="D1473" s="40" t="s">
        <v>41</v>
      </c>
      <c r="E1473" s="67">
        <v>1653.69</v>
      </c>
      <c r="F1473" s="202">
        <v>12.32</v>
      </c>
      <c r="G1473" s="447">
        <f t="shared" si="63"/>
        <v>20373.4608</v>
      </c>
      <c r="H1473" s="203" t="s">
        <v>1330</v>
      </c>
      <c r="I1473" s="203" t="s">
        <v>1926</v>
      </c>
      <c r="J1473" s="203" t="s">
        <v>1945</v>
      </c>
      <c r="K1473" s="203" t="s">
        <v>1331</v>
      </c>
      <c r="L1473" s="236" t="s">
        <v>1960</v>
      </c>
      <c r="M1473" s="203" t="s">
        <v>1332</v>
      </c>
      <c r="N1473" s="189"/>
    </row>
    <row r="1474" s="163" customFormat="1" ht="21" customHeight="1" spans="1:14">
      <c r="A1474" s="195"/>
      <c r="B1474" s="446" t="s">
        <v>599</v>
      </c>
      <c r="C1474" s="293" t="s">
        <v>1958</v>
      </c>
      <c r="D1474" s="40" t="s">
        <v>41</v>
      </c>
      <c r="E1474" s="67">
        <v>1653.69</v>
      </c>
      <c r="F1474" s="202">
        <v>12.32</v>
      </c>
      <c r="G1474" s="447">
        <f t="shared" si="63"/>
        <v>20373.4608</v>
      </c>
      <c r="H1474" s="203" t="s">
        <v>1330</v>
      </c>
      <c r="I1474" s="203" t="s">
        <v>1926</v>
      </c>
      <c r="J1474" s="203" t="s">
        <v>1947</v>
      </c>
      <c r="K1474" s="203" t="s">
        <v>1331</v>
      </c>
      <c r="L1474" s="236" t="s">
        <v>1961</v>
      </c>
      <c r="M1474" s="203" t="s">
        <v>1332</v>
      </c>
      <c r="N1474" s="189"/>
    </row>
    <row r="1475" s="163" customFormat="1" ht="21" customHeight="1" spans="1:14">
      <c r="A1475" s="195"/>
      <c r="B1475" s="446" t="s">
        <v>599</v>
      </c>
      <c r="C1475" s="293" t="s">
        <v>1958</v>
      </c>
      <c r="D1475" s="40" t="s">
        <v>41</v>
      </c>
      <c r="E1475" s="67">
        <v>1653.69</v>
      </c>
      <c r="F1475" s="202">
        <v>12.32</v>
      </c>
      <c r="G1475" s="447">
        <f t="shared" si="63"/>
        <v>20373.4608</v>
      </c>
      <c r="H1475" s="203" t="s">
        <v>1330</v>
      </c>
      <c r="I1475" s="203" t="s">
        <v>1926</v>
      </c>
      <c r="J1475" s="203" t="s">
        <v>1947</v>
      </c>
      <c r="K1475" s="203" t="s">
        <v>1331</v>
      </c>
      <c r="L1475" s="236" t="s">
        <v>1962</v>
      </c>
      <c r="M1475" s="203" t="s">
        <v>1332</v>
      </c>
      <c r="N1475" s="189"/>
    </row>
    <row r="1476" s="163" customFormat="1" ht="21" customHeight="1" spans="1:14">
      <c r="A1476" s="195"/>
      <c r="B1476" s="219" t="s">
        <v>1112</v>
      </c>
      <c r="C1476" s="220"/>
      <c r="D1476" s="196"/>
      <c r="E1476" s="197"/>
      <c r="F1476" s="190">
        <f>SUM(F1472:F1475)</f>
        <v>49.28</v>
      </c>
      <c r="G1476" s="448">
        <f>SUM(G1472:G1475)</f>
        <v>81493.8432</v>
      </c>
      <c r="H1476" s="189"/>
      <c r="I1476" s="189"/>
      <c r="J1476" s="189"/>
      <c r="K1476" s="189"/>
      <c r="L1476" s="232"/>
      <c r="M1476" s="189"/>
      <c r="N1476" s="189"/>
    </row>
    <row r="1477" s="163" customFormat="1" ht="21" customHeight="1" spans="1:14">
      <c r="A1477" s="195"/>
      <c r="B1477" s="48" t="s">
        <v>601</v>
      </c>
      <c r="C1477" s="48" t="s">
        <v>602</v>
      </c>
      <c r="D1477" s="196"/>
      <c r="E1477" s="197"/>
      <c r="F1477" s="190"/>
      <c r="G1477" s="199"/>
      <c r="H1477" s="189"/>
      <c r="I1477" s="189"/>
      <c r="J1477" s="189"/>
      <c r="K1477" s="189"/>
      <c r="L1477" s="232"/>
      <c r="M1477" s="189"/>
      <c r="N1477" s="189"/>
    </row>
    <row r="1478" s="160" customFormat="1" ht="21" customHeight="1" spans="1:14">
      <c r="A1478" s="191"/>
      <c r="B1478" s="446" t="s">
        <v>603</v>
      </c>
      <c r="C1478" s="293" t="s">
        <v>1963</v>
      </c>
      <c r="D1478" s="40" t="s">
        <v>41</v>
      </c>
      <c r="E1478" s="67">
        <v>2414.88</v>
      </c>
      <c r="F1478" s="202">
        <v>20.5</v>
      </c>
      <c r="G1478" s="447">
        <f>F1478*E1478</f>
        <v>49505.04</v>
      </c>
      <c r="H1478" s="203" t="s">
        <v>1323</v>
      </c>
      <c r="I1478" s="203" t="s">
        <v>1926</v>
      </c>
      <c r="J1478" s="203" t="s">
        <v>1945</v>
      </c>
      <c r="K1478" s="203" t="s">
        <v>1326</v>
      </c>
      <c r="L1478" s="236" t="s">
        <v>1964</v>
      </c>
      <c r="M1478" s="203" t="s">
        <v>1328</v>
      </c>
      <c r="N1478" s="203"/>
    </row>
    <row r="1479" s="163" customFormat="1" ht="21" customHeight="1" spans="1:14">
      <c r="A1479" s="195"/>
      <c r="B1479" s="219" t="s">
        <v>1112</v>
      </c>
      <c r="C1479" s="220"/>
      <c r="D1479" s="196"/>
      <c r="E1479" s="197"/>
      <c r="F1479" s="190">
        <f>SUM(F1478)</f>
        <v>20.5</v>
      </c>
      <c r="G1479" s="448">
        <f>SUM(G1478:G1478)</f>
        <v>49505.04</v>
      </c>
      <c r="H1479" s="189"/>
      <c r="I1479" s="189"/>
      <c r="J1479" s="189"/>
      <c r="K1479" s="189"/>
      <c r="L1479" s="232"/>
      <c r="M1479" s="189"/>
      <c r="N1479" s="189"/>
    </row>
    <row r="1480" s="163" customFormat="1" ht="21" customHeight="1" spans="1:14">
      <c r="A1480" s="195"/>
      <c r="B1480" s="446" t="s">
        <v>605</v>
      </c>
      <c r="C1480" s="293" t="s">
        <v>1963</v>
      </c>
      <c r="D1480" s="40" t="s">
        <v>41</v>
      </c>
      <c r="E1480" s="67">
        <v>2408.78</v>
      </c>
      <c r="F1480" s="202">
        <v>30.73</v>
      </c>
      <c r="G1480" s="447">
        <f>F1480*E1480</f>
        <v>74021.8094</v>
      </c>
      <c r="H1480" s="203" t="s">
        <v>1330</v>
      </c>
      <c r="I1480" s="203" t="s">
        <v>1926</v>
      </c>
      <c r="J1480" s="203" t="s">
        <v>1945</v>
      </c>
      <c r="K1480" s="203" t="s">
        <v>1331</v>
      </c>
      <c r="L1480" s="236" t="s">
        <v>1964</v>
      </c>
      <c r="M1480" s="203" t="s">
        <v>1332</v>
      </c>
      <c r="N1480" s="189"/>
    </row>
    <row r="1481" s="163" customFormat="1" ht="21" customHeight="1" spans="1:14">
      <c r="A1481" s="195"/>
      <c r="B1481" s="446" t="s">
        <v>605</v>
      </c>
      <c r="C1481" s="293" t="s">
        <v>1963</v>
      </c>
      <c r="D1481" s="40" t="s">
        <v>41</v>
      </c>
      <c r="E1481" s="67">
        <v>2408.78</v>
      </c>
      <c r="F1481" s="202">
        <v>30.73</v>
      </c>
      <c r="G1481" s="447">
        <f>F1481*E1481</f>
        <v>74021.8094</v>
      </c>
      <c r="H1481" s="203" t="s">
        <v>1330</v>
      </c>
      <c r="I1481" s="203" t="s">
        <v>1926</v>
      </c>
      <c r="J1481" s="203" t="s">
        <v>1947</v>
      </c>
      <c r="K1481" s="203" t="s">
        <v>1331</v>
      </c>
      <c r="L1481" s="236" t="s">
        <v>1964</v>
      </c>
      <c r="M1481" s="203" t="s">
        <v>1332</v>
      </c>
      <c r="N1481" s="189"/>
    </row>
    <row r="1482" s="163" customFormat="1" ht="21" customHeight="1" spans="1:14">
      <c r="A1482" s="195"/>
      <c r="B1482" s="219" t="s">
        <v>1112</v>
      </c>
      <c r="C1482" s="220"/>
      <c r="D1482" s="196"/>
      <c r="E1482" s="197"/>
      <c r="F1482" s="190">
        <f>SUM(F1480:F1481)</f>
        <v>61.46</v>
      </c>
      <c r="G1482" s="448">
        <f>SUM(G1480:G1481)</f>
        <v>148043.6188</v>
      </c>
      <c r="H1482" s="189"/>
      <c r="I1482" s="189"/>
      <c r="J1482" s="189"/>
      <c r="K1482" s="189"/>
      <c r="L1482" s="232"/>
      <c r="M1482" s="189"/>
      <c r="N1482" s="189"/>
    </row>
    <row r="1483" s="163" customFormat="1" ht="21" customHeight="1" spans="1:14">
      <c r="A1483" s="195"/>
      <c r="B1483" s="48" t="s">
        <v>607</v>
      </c>
      <c r="C1483" s="48" t="s">
        <v>608</v>
      </c>
      <c r="D1483" s="196"/>
      <c r="E1483" s="197"/>
      <c r="F1483" s="190"/>
      <c r="G1483" s="199"/>
      <c r="H1483" s="189"/>
      <c r="I1483" s="189"/>
      <c r="J1483" s="189"/>
      <c r="K1483" s="189"/>
      <c r="L1483" s="232"/>
      <c r="M1483" s="189"/>
      <c r="N1483" s="189"/>
    </row>
    <row r="1484" s="160" customFormat="1" ht="21" customHeight="1" spans="1:14">
      <c r="A1484" s="191"/>
      <c r="B1484" s="435" t="s">
        <v>609</v>
      </c>
      <c r="C1484" s="293" t="s">
        <v>1965</v>
      </c>
      <c r="D1484" s="40" t="s">
        <v>41</v>
      </c>
      <c r="E1484" s="67">
        <v>1637.27</v>
      </c>
      <c r="F1484" s="202">
        <v>6</v>
      </c>
      <c r="G1484" s="447">
        <f>F1484*E1484</f>
        <v>9823.62</v>
      </c>
      <c r="H1484" s="203" t="s">
        <v>1323</v>
      </c>
      <c r="I1484" s="203" t="s">
        <v>1926</v>
      </c>
      <c r="J1484" s="203" t="s">
        <v>1325</v>
      </c>
      <c r="K1484" s="203" t="s">
        <v>1326</v>
      </c>
      <c r="L1484" s="236" t="s">
        <v>1966</v>
      </c>
      <c r="M1484" s="203" t="s">
        <v>1328</v>
      </c>
      <c r="N1484" s="203"/>
    </row>
    <row r="1485" s="160" customFormat="1" ht="21" customHeight="1" spans="1:14">
      <c r="A1485" s="191"/>
      <c r="B1485" s="435" t="s">
        <v>609</v>
      </c>
      <c r="C1485" s="293" t="s">
        <v>1965</v>
      </c>
      <c r="D1485" s="40" t="s">
        <v>41</v>
      </c>
      <c r="E1485" s="67">
        <v>1637.27</v>
      </c>
      <c r="F1485" s="202">
        <v>6</v>
      </c>
      <c r="G1485" s="447">
        <f>F1485*E1485</f>
        <v>9823.62</v>
      </c>
      <c r="H1485" s="203" t="s">
        <v>1323</v>
      </c>
      <c r="I1485" s="203" t="s">
        <v>1926</v>
      </c>
      <c r="J1485" s="203" t="s">
        <v>1329</v>
      </c>
      <c r="K1485" s="203" t="s">
        <v>1326</v>
      </c>
      <c r="L1485" s="236" t="s">
        <v>1966</v>
      </c>
      <c r="M1485" s="203" t="s">
        <v>1328</v>
      </c>
      <c r="N1485" s="203"/>
    </row>
    <row r="1486" s="163" customFormat="1" ht="21" customHeight="1" spans="1:14">
      <c r="A1486" s="195"/>
      <c r="B1486" s="219" t="s">
        <v>1112</v>
      </c>
      <c r="C1486" s="220"/>
      <c r="D1486" s="196"/>
      <c r="E1486" s="197"/>
      <c r="F1486" s="190">
        <f>SUM(F1484:F1485)</f>
        <v>12</v>
      </c>
      <c r="G1486" s="448">
        <f>SUM(G1484:G1485)</f>
        <v>19647.24</v>
      </c>
      <c r="H1486" s="189"/>
      <c r="I1486" s="189"/>
      <c r="J1486" s="189"/>
      <c r="K1486" s="189"/>
      <c r="L1486" s="232"/>
      <c r="M1486" s="189"/>
      <c r="N1486" s="189"/>
    </row>
    <row r="1487" s="163" customFormat="1" ht="21" customHeight="1" spans="1:14">
      <c r="A1487" s="195"/>
      <c r="B1487" s="446" t="s">
        <v>611</v>
      </c>
      <c r="C1487" s="293" t="s">
        <v>1965</v>
      </c>
      <c r="D1487" s="40" t="s">
        <v>41</v>
      </c>
      <c r="E1487" s="67">
        <v>1466.83</v>
      </c>
      <c r="F1487" s="202">
        <v>8.03</v>
      </c>
      <c r="G1487" s="447">
        <f>F1487*E1487</f>
        <v>11778.6449</v>
      </c>
      <c r="H1487" s="203" t="s">
        <v>1330</v>
      </c>
      <c r="I1487" s="203" t="s">
        <v>1926</v>
      </c>
      <c r="J1487" s="203" t="s">
        <v>1325</v>
      </c>
      <c r="K1487" s="203" t="s">
        <v>1331</v>
      </c>
      <c r="L1487" s="236" t="s">
        <v>1966</v>
      </c>
      <c r="M1487" s="203" t="s">
        <v>1332</v>
      </c>
      <c r="N1487" s="189"/>
    </row>
    <row r="1488" s="163" customFormat="1" ht="21" customHeight="1" spans="1:14">
      <c r="A1488" s="195"/>
      <c r="B1488" s="446" t="s">
        <v>611</v>
      </c>
      <c r="C1488" s="293" t="s">
        <v>1965</v>
      </c>
      <c r="D1488" s="40" t="s">
        <v>41</v>
      </c>
      <c r="E1488" s="67">
        <v>1466.83</v>
      </c>
      <c r="F1488" s="202">
        <v>8.03</v>
      </c>
      <c r="G1488" s="447">
        <f>F1488*E1488</f>
        <v>11778.6449</v>
      </c>
      <c r="H1488" s="203" t="s">
        <v>1330</v>
      </c>
      <c r="I1488" s="203" t="s">
        <v>1926</v>
      </c>
      <c r="J1488" s="203" t="s">
        <v>1333</v>
      </c>
      <c r="K1488" s="203" t="s">
        <v>1331</v>
      </c>
      <c r="L1488" s="236" t="s">
        <v>1966</v>
      </c>
      <c r="M1488" s="203" t="s">
        <v>1332</v>
      </c>
      <c r="N1488" s="189"/>
    </row>
    <row r="1489" s="163" customFormat="1" ht="21" customHeight="1" spans="1:14">
      <c r="A1489" s="195"/>
      <c r="B1489" s="219" t="s">
        <v>1112</v>
      </c>
      <c r="C1489" s="220"/>
      <c r="D1489" s="196"/>
      <c r="E1489" s="197"/>
      <c r="F1489" s="190">
        <f>SUM(F1487:F1488)</f>
        <v>16.06</v>
      </c>
      <c r="G1489" s="448">
        <f>SUM(G1487:G1488)</f>
        <v>23557.2898</v>
      </c>
      <c r="H1489" s="189"/>
      <c r="I1489" s="189"/>
      <c r="J1489" s="189"/>
      <c r="K1489" s="189"/>
      <c r="L1489" s="232"/>
      <c r="M1489" s="189"/>
      <c r="N1489" s="189"/>
    </row>
    <row r="1490" s="163" customFormat="1" ht="21" customHeight="1" spans="1:14">
      <c r="A1490" s="195"/>
      <c r="B1490" s="48" t="s">
        <v>613</v>
      </c>
      <c r="C1490" s="48" t="s">
        <v>614</v>
      </c>
      <c r="D1490" s="196"/>
      <c r="E1490" s="197"/>
      <c r="F1490" s="190"/>
      <c r="G1490" s="199"/>
      <c r="H1490" s="189"/>
      <c r="I1490" s="189"/>
      <c r="J1490" s="189"/>
      <c r="K1490" s="189"/>
      <c r="L1490" s="232"/>
      <c r="M1490" s="189"/>
      <c r="N1490" s="189"/>
    </row>
    <row r="1491" s="160" customFormat="1" ht="21" customHeight="1" spans="1:14">
      <c r="A1491" s="191"/>
      <c r="B1491" s="435" t="s">
        <v>615</v>
      </c>
      <c r="C1491" s="191" t="s">
        <v>1967</v>
      </c>
      <c r="D1491" s="40" t="s">
        <v>41</v>
      </c>
      <c r="E1491" s="67">
        <v>5763</v>
      </c>
      <c r="F1491" s="202">
        <v>0.206</v>
      </c>
      <c r="G1491" s="447">
        <f>F1491*E1491</f>
        <v>1187.178</v>
      </c>
      <c r="H1491" s="203" t="s">
        <v>1323</v>
      </c>
      <c r="I1491" s="203" t="s">
        <v>1324</v>
      </c>
      <c r="J1491" s="203" t="s">
        <v>1325</v>
      </c>
      <c r="K1491" s="203" t="s">
        <v>1326</v>
      </c>
      <c r="L1491" s="236" t="s">
        <v>1968</v>
      </c>
      <c r="M1491" s="203" t="s">
        <v>1328</v>
      </c>
      <c r="N1491" s="203"/>
    </row>
    <row r="1492" s="160" customFormat="1" ht="21" customHeight="1" spans="1:14">
      <c r="A1492" s="191"/>
      <c r="B1492" s="435" t="s">
        <v>615</v>
      </c>
      <c r="C1492" s="191" t="s">
        <v>1967</v>
      </c>
      <c r="D1492" s="40" t="s">
        <v>41</v>
      </c>
      <c r="E1492" s="67">
        <v>5763</v>
      </c>
      <c r="F1492" s="202">
        <v>0.436</v>
      </c>
      <c r="G1492" s="447">
        <f>F1492*E1492</f>
        <v>2512.668</v>
      </c>
      <c r="H1492" s="203" t="s">
        <v>1323</v>
      </c>
      <c r="I1492" s="203" t="s">
        <v>1324</v>
      </c>
      <c r="J1492" s="203" t="s">
        <v>1969</v>
      </c>
      <c r="K1492" s="203" t="s">
        <v>1326</v>
      </c>
      <c r="L1492" s="236" t="s">
        <v>1968</v>
      </c>
      <c r="M1492" s="203" t="s">
        <v>1328</v>
      </c>
      <c r="N1492" s="203"/>
    </row>
    <row r="1493" s="160" customFormat="1" ht="21" customHeight="1" spans="1:14">
      <c r="A1493" s="191"/>
      <c r="B1493" s="435" t="s">
        <v>615</v>
      </c>
      <c r="C1493" s="191" t="s">
        <v>1967</v>
      </c>
      <c r="D1493" s="40" t="s">
        <v>41</v>
      </c>
      <c r="E1493" s="67">
        <v>5763</v>
      </c>
      <c r="F1493" s="202">
        <v>0.206</v>
      </c>
      <c r="G1493" s="447">
        <f>F1493*E1493</f>
        <v>1187.178</v>
      </c>
      <c r="H1493" s="203" t="s">
        <v>1323</v>
      </c>
      <c r="I1493" s="203" t="s">
        <v>1324</v>
      </c>
      <c r="J1493" s="203" t="s">
        <v>1329</v>
      </c>
      <c r="K1493" s="203" t="s">
        <v>1326</v>
      </c>
      <c r="L1493" s="236" t="s">
        <v>1968</v>
      </c>
      <c r="M1493" s="203" t="s">
        <v>1328</v>
      </c>
      <c r="N1493" s="203"/>
    </row>
    <row r="1494" s="163" customFormat="1" ht="21" customHeight="1" spans="1:14">
      <c r="A1494" s="195"/>
      <c r="B1494" s="219" t="s">
        <v>1112</v>
      </c>
      <c r="C1494" s="220"/>
      <c r="D1494" s="196"/>
      <c r="E1494" s="197"/>
      <c r="F1494" s="190">
        <f>SUM(F1491:F1493)</f>
        <v>0.848</v>
      </c>
      <c r="G1494" s="448">
        <f>SUM(G1491:G1493)</f>
        <v>4887.024</v>
      </c>
      <c r="H1494" s="189"/>
      <c r="I1494" s="189"/>
      <c r="J1494" s="189"/>
      <c r="K1494" s="189"/>
      <c r="L1494" s="232"/>
      <c r="M1494" s="189"/>
      <c r="N1494" s="189"/>
    </row>
    <row r="1495" s="160" customFormat="1" ht="21" customHeight="1" spans="1:14">
      <c r="A1495" s="191"/>
      <c r="B1495" s="435" t="s">
        <v>617</v>
      </c>
      <c r="C1495" s="191" t="s">
        <v>1967</v>
      </c>
      <c r="D1495" s="40" t="s">
        <v>41</v>
      </c>
      <c r="E1495" s="67">
        <v>5927.29</v>
      </c>
      <c r="F1495" s="472">
        <v>0.336</v>
      </c>
      <c r="G1495" s="447">
        <f>F1495*E1495</f>
        <v>1991.56944</v>
      </c>
      <c r="H1495" s="203" t="s">
        <v>1330</v>
      </c>
      <c r="I1495" s="203" t="s">
        <v>1324</v>
      </c>
      <c r="J1495" s="203" t="s">
        <v>1325</v>
      </c>
      <c r="K1495" s="203" t="s">
        <v>1331</v>
      </c>
      <c r="L1495" s="236" t="s">
        <v>1968</v>
      </c>
      <c r="M1495" s="203" t="s">
        <v>1332</v>
      </c>
      <c r="N1495" s="203"/>
    </row>
    <row r="1496" s="160" customFormat="1" ht="21" customHeight="1" spans="1:14">
      <c r="A1496" s="191"/>
      <c r="B1496" s="435" t="s">
        <v>617</v>
      </c>
      <c r="C1496" s="191" t="s">
        <v>1967</v>
      </c>
      <c r="D1496" s="40" t="s">
        <v>41</v>
      </c>
      <c r="E1496" s="67">
        <v>5927.29</v>
      </c>
      <c r="F1496" s="472">
        <v>0.677</v>
      </c>
      <c r="G1496" s="447">
        <f>F1496*E1496</f>
        <v>4012.77533</v>
      </c>
      <c r="H1496" s="203" t="s">
        <v>1330</v>
      </c>
      <c r="I1496" s="203" t="s">
        <v>1324</v>
      </c>
      <c r="J1496" s="203" t="s">
        <v>1969</v>
      </c>
      <c r="K1496" s="203" t="s">
        <v>1331</v>
      </c>
      <c r="L1496" s="236" t="s">
        <v>1968</v>
      </c>
      <c r="M1496" s="203" t="s">
        <v>1332</v>
      </c>
      <c r="N1496" s="203"/>
    </row>
    <row r="1497" s="160" customFormat="1" ht="21" customHeight="1" spans="1:14">
      <c r="A1497" s="191"/>
      <c r="B1497" s="435" t="s">
        <v>617</v>
      </c>
      <c r="C1497" s="191" t="s">
        <v>1967</v>
      </c>
      <c r="D1497" s="40" t="s">
        <v>41</v>
      </c>
      <c r="E1497" s="67">
        <v>5927.29</v>
      </c>
      <c r="F1497" s="472">
        <v>0.677</v>
      </c>
      <c r="G1497" s="447">
        <f>F1497*E1497</f>
        <v>4012.77533</v>
      </c>
      <c r="H1497" s="203" t="s">
        <v>1330</v>
      </c>
      <c r="I1497" s="203" t="s">
        <v>1324</v>
      </c>
      <c r="J1497" s="203" t="s">
        <v>1970</v>
      </c>
      <c r="K1497" s="203" t="s">
        <v>1331</v>
      </c>
      <c r="L1497" s="236" t="s">
        <v>1968</v>
      </c>
      <c r="M1497" s="203" t="s">
        <v>1332</v>
      </c>
      <c r="N1497" s="203"/>
    </row>
    <row r="1498" s="160" customFormat="1" ht="21" customHeight="1" spans="1:14">
      <c r="A1498" s="191"/>
      <c r="B1498" s="435" t="s">
        <v>617</v>
      </c>
      <c r="C1498" s="191" t="s">
        <v>1967</v>
      </c>
      <c r="D1498" s="40" t="s">
        <v>41</v>
      </c>
      <c r="E1498" s="67">
        <v>5927.29</v>
      </c>
      <c r="F1498" s="472">
        <v>0.336</v>
      </c>
      <c r="G1498" s="447">
        <f>F1498*E1498</f>
        <v>1991.56944</v>
      </c>
      <c r="H1498" s="203" t="s">
        <v>1330</v>
      </c>
      <c r="I1498" s="203" t="s">
        <v>1324</v>
      </c>
      <c r="J1498" s="203" t="s">
        <v>1333</v>
      </c>
      <c r="K1498" s="203" t="s">
        <v>1331</v>
      </c>
      <c r="L1498" s="236" t="s">
        <v>1968</v>
      </c>
      <c r="M1498" s="203" t="s">
        <v>1332</v>
      </c>
      <c r="N1498" s="203"/>
    </row>
    <row r="1499" s="163" customFormat="1" ht="21" customHeight="1" spans="1:14">
      <c r="A1499" s="195"/>
      <c r="B1499" s="219" t="s">
        <v>1112</v>
      </c>
      <c r="C1499" s="220"/>
      <c r="D1499" s="196"/>
      <c r="E1499" s="197"/>
      <c r="F1499" s="473">
        <f>SUM(F1495:F1498)</f>
        <v>2.026</v>
      </c>
      <c r="G1499" s="448">
        <f>SUM(G1495:G1498)</f>
        <v>12008.68954</v>
      </c>
      <c r="H1499" s="189"/>
      <c r="I1499" s="189"/>
      <c r="J1499" s="189"/>
      <c r="K1499" s="189"/>
      <c r="L1499" s="232"/>
      <c r="M1499" s="189"/>
      <c r="N1499" s="189"/>
    </row>
    <row r="1500" s="163" customFormat="1" ht="21" customHeight="1" spans="1:14">
      <c r="A1500" s="195"/>
      <c r="B1500" s="48" t="s">
        <v>623</v>
      </c>
      <c r="C1500" s="48" t="s">
        <v>624</v>
      </c>
      <c r="D1500" s="196"/>
      <c r="E1500" s="197"/>
      <c r="F1500" s="473"/>
      <c r="G1500" s="199"/>
      <c r="H1500" s="189"/>
      <c r="I1500" s="189"/>
      <c r="J1500" s="189"/>
      <c r="K1500" s="189"/>
      <c r="L1500" s="232"/>
      <c r="M1500" s="189"/>
      <c r="N1500" s="189"/>
    </row>
    <row r="1501" s="163" customFormat="1" ht="21" customHeight="1" spans="1:14">
      <c r="A1501" s="195"/>
      <c r="B1501" s="48" t="s">
        <v>625</v>
      </c>
      <c r="C1501" s="48" t="s">
        <v>626</v>
      </c>
      <c r="D1501" s="196"/>
      <c r="E1501" s="197"/>
      <c r="F1501" s="473"/>
      <c r="G1501" s="199"/>
      <c r="H1501" s="189"/>
      <c r="I1501" s="189"/>
      <c r="J1501" s="189"/>
      <c r="K1501" s="189"/>
      <c r="L1501" s="232"/>
      <c r="M1501" s="189"/>
      <c r="N1501" s="189"/>
    </row>
    <row r="1502" s="160" customFormat="1" ht="21" customHeight="1" spans="1:16">
      <c r="A1502" s="191"/>
      <c r="B1502" s="435" t="s">
        <v>627</v>
      </c>
      <c r="C1502" s="191" t="s">
        <v>1971</v>
      </c>
      <c r="D1502" s="40" t="s">
        <v>112</v>
      </c>
      <c r="E1502" s="67">
        <v>2576.15</v>
      </c>
      <c r="F1502" s="202">
        <v>39.65</v>
      </c>
      <c r="G1502" s="447">
        <f>F1502*E1502</f>
        <v>102144.3475</v>
      </c>
      <c r="H1502" s="203" t="s">
        <v>1323</v>
      </c>
      <c r="I1502" s="203" t="s">
        <v>1324</v>
      </c>
      <c r="J1502" s="203" t="s">
        <v>1972</v>
      </c>
      <c r="K1502" s="203" t="s">
        <v>1326</v>
      </c>
      <c r="L1502" s="236" t="s">
        <v>1973</v>
      </c>
      <c r="M1502" s="203" t="s">
        <v>1328</v>
      </c>
      <c r="N1502" s="203"/>
      <c r="P1502" s="160" t="e">
        <f>#REF!+#REF!+G1426+#REF!+#REF!</f>
        <v>#REF!</v>
      </c>
    </row>
    <row r="1503" s="163" customFormat="1" ht="21" customHeight="1" spans="1:14">
      <c r="A1503" s="195"/>
      <c r="B1503" s="219" t="s">
        <v>1112</v>
      </c>
      <c r="C1503" s="220"/>
      <c r="D1503" s="196"/>
      <c r="E1503" s="197"/>
      <c r="F1503" s="190">
        <f>SUM(F1502)</f>
        <v>39.65</v>
      </c>
      <c r="G1503" s="448">
        <f>SUM(G1502:G1502)</f>
        <v>102144.3475</v>
      </c>
      <c r="H1503" s="189"/>
      <c r="I1503" s="189"/>
      <c r="J1503" s="189"/>
      <c r="K1503" s="189"/>
      <c r="L1503" s="232"/>
      <c r="M1503" s="189"/>
      <c r="N1503" s="189"/>
    </row>
    <row r="1504" s="160" customFormat="1" ht="21" customHeight="1" spans="1:16">
      <c r="A1504" s="191"/>
      <c r="B1504" s="435" t="s">
        <v>629</v>
      </c>
      <c r="C1504" s="191" t="s">
        <v>1971</v>
      </c>
      <c r="D1504" s="40" t="s">
        <v>112</v>
      </c>
      <c r="E1504" s="67">
        <v>2052.85</v>
      </c>
      <c r="F1504" s="202">
        <v>94.424</v>
      </c>
      <c r="G1504" s="447">
        <f>F1504*E1504</f>
        <v>193838.3084</v>
      </c>
      <c r="H1504" s="203" t="s">
        <v>1330</v>
      </c>
      <c r="I1504" s="203" t="s">
        <v>1324</v>
      </c>
      <c r="J1504" s="203" t="s">
        <v>1972</v>
      </c>
      <c r="K1504" s="203" t="s">
        <v>1331</v>
      </c>
      <c r="L1504" s="236" t="s">
        <v>1973</v>
      </c>
      <c r="M1504" s="203" t="s">
        <v>1332</v>
      </c>
      <c r="N1504" s="203"/>
      <c r="P1504" s="160" t="e">
        <f>#REF!+#REF!+G1428+#REF!+#REF!</f>
        <v>#REF!</v>
      </c>
    </row>
    <row r="1505" s="163" customFormat="1" ht="21" customHeight="1" spans="1:14">
      <c r="A1505" s="195"/>
      <c r="B1505" s="219" t="s">
        <v>1112</v>
      </c>
      <c r="C1505" s="220"/>
      <c r="D1505" s="196"/>
      <c r="E1505" s="197"/>
      <c r="F1505" s="190">
        <f>SUM(F1504)</f>
        <v>94.424</v>
      </c>
      <c r="G1505" s="448">
        <f>SUM(G1504:G1504)</f>
        <v>193838.3084</v>
      </c>
      <c r="H1505" s="189"/>
      <c r="I1505" s="189"/>
      <c r="J1505" s="189"/>
      <c r="K1505" s="189"/>
      <c r="L1505" s="232"/>
      <c r="M1505" s="189"/>
      <c r="N1505" s="189"/>
    </row>
    <row r="1506" s="163" customFormat="1" ht="21" customHeight="1" spans="1:14">
      <c r="A1506" s="195"/>
      <c r="B1506" s="48" t="s">
        <v>631</v>
      </c>
      <c r="C1506" s="48" t="s">
        <v>632</v>
      </c>
      <c r="D1506" s="196"/>
      <c r="E1506" s="197"/>
      <c r="F1506" s="190"/>
      <c r="G1506" s="199"/>
      <c r="H1506" s="189"/>
      <c r="I1506" s="189"/>
      <c r="J1506" s="189"/>
      <c r="K1506" s="189"/>
      <c r="L1506" s="232"/>
      <c r="M1506" s="189"/>
      <c r="N1506" s="189"/>
    </row>
    <row r="1507" s="160" customFormat="1" ht="21" customHeight="1" spans="1:14">
      <c r="A1507" s="191"/>
      <c r="B1507" s="435" t="s">
        <v>633</v>
      </c>
      <c r="C1507" s="191" t="s">
        <v>1974</v>
      </c>
      <c r="D1507" s="40" t="s">
        <v>41</v>
      </c>
      <c r="E1507" s="67">
        <v>1922.41</v>
      </c>
      <c r="F1507" s="202">
        <v>21.7</v>
      </c>
      <c r="G1507" s="447">
        <f>F1507*E1507</f>
        <v>41716.297</v>
      </c>
      <c r="H1507" s="203" t="s">
        <v>1323</v>
      </c>
      <c r="I1507" s="203" t="s">
        <v>1324</v>
      </c>
      <c r="J1507" s="203" t="s">
        <v>1325</v>
      </c>
      <c r="K1507" s="203" t="s">
        <v>1326</v>
      </c>
      <c r="L1507" s="236" t="s">
        <v>1336</v>
      </c>
      <c r="M1507" s="203" t="s">
        <v>1328</v>
      </c>
      <c r="N1507" s="203"/>
    </row>
    <row r="1508" s="160" customFormat="1" ht="21" customHeight="1" spans="1:14">
      <c r="A1508" s="191"/>
      <c r="B1508" s="435" t="s">
        <v>633</v>
      </c>
      <c r="C1508" s="191" t="s">
        <v>1974</v>
      </c>
      <c r="D1508" s="40" t="s">
        <v>41</v>
      </c>
      <c r="E1508" s="67">
        <v>1922.41</v>
      </c>
      <c r="F1508" s="202">
        <v>21.7</v>
      </c>
      <c r="G1508" s="447">
        <f>F1508*E1508</f>
        <v>41716.297</v>
      </c>
      <c r="H1508" s="203" t="s">
        <v>1323</v>
      </c>
      <c r="I1508" s="203" t="s">
        <v>1324</v>
      </c>
      <c r="J1508" s="203" t="s">
        <v>1933</v>
      </c>
      <c r="K1508" s="203" t="s">
        <v>1326</v>
      </c>
      <c r="L1508" s="236" t="s">
        <v>1336</v>
      </c>
      <c r="M1508" s="203" t="s">
        <v>1328</v>
      </c>
      <c r="N1508" s="203"/>
    </row>
    <row r="1509" s="163" customFormat="1" ht="21" customHeight="1" spans="1:14">
      <c r="A1509" s="195"/>
      <c r="B1509" s="219" t="s">
        <v>1112</v>
      </c>
      <c r="C1509" s="220"/>
      <c r="D1509" s="196"/>
      <c r="E1509" s="197"/>
      <c r="F1509" s="190">
        <f>SUM(F1507:F1508)</f>
        <v>43.4</v>
      </c>
      <c r="G1509" s="448">
        <f>SUM(G1507:G1508)</f>
        <v>83432.594</v>
      </c>
      <c r="H1509" s="189"/>
      <c r="I1509" s="189"/>
      <c r="J1509" s="189"/>
      <c r="K1509" s="189"/>
      <c r="L1509" s="232"/>
      <c r="M1509" s="189"/>
      <c r="N1509" s="189"/>
    </row>
    <row r="1510" s="160" customFormat="1" ht="21" customHeight="1" spans="1:14">
      <c r="A1510" s="191"/>
      <c r="B1510" s="435" t="s">
        <v>635</v>
      </c>
      <c r="C1510" s="191" t="s">
        <v>1974</v>
      </c>
      <c r="D1510" s="40" t="s">
        <v>41</v>
      </c>
      <c r="E1510" s="67">
        <v>1866.84</v>
      </c>
      <c r="F1510" s="202">
        <v>23.38</v>
      </c>
      <c r="G1510" s="447">
        <f t="shared" ref="G1507:G1511" si="64">F1510*E1510</f>
        <v>43646.7192</v>
      </c>
      <c r="H1510" s="203" t="s">
        <v>1330</v>
      </c>
      <c r="I1510" s="203" t="s">
        <v>1324</v>
      </c>
      <c r="J1510" s="203" t="s">
        <v>1325</v>
      </c>
      <c r="K1510" s="203" t="s">
        <v>1331</v>
      </c>
      <c r="L1510" s="236" t="s">
        <v>1336</v>
      </c>
      <c r="M1510" s="203" t="s">
        <v>1332</v>
      </c>
      <c r="N1510" s="203"/>
    </row>
    <row r="1511" s="160" customFormat="1" ht="21" customHeight="1" spans="1:14">
      <c r="A1511" s="191"/>
      <c r="B1511" s="435" t="s">
        <v>635</v>
      </c>
      <c r="C1511" s="191" t="s">
        <v>1974</v>
      </c>
      <c r="D1511" s="40" t="s">
        <v>41</v>
      </c>
      <c r="E1511" s="67">
        <v>1866.84</v>
      </c>
      <c r="F1511" s="202">
        <v>23.38</v>
      </c>
      <c r="G1511" s="447">
        <f t="shared" si="64"/>
        <v>43646.7192</v>
      </c>
      <c r="H1511" s="203" t="s">
        <v>1330</v>
      </c>
      <c r="I1511" s="203" t="s">
        <v>1324</v>
      </c>
      <c r="J1511" s="203" t="s">
        <v>1333</v>
      </c>
      <c r="K1511" s="203" t="s">
        <v>1331</v>
      </c>
      <c r="L1511" s="236" t="s">
        <v>1336</v>
      </c>
      <c r="M1511" s="203" t="s">
        <v>1332</v>
      </c>
      <c r="N1511" s="203"/>
    </row>
    <row r="1512" s="163" customFormat="1" ht="21" customHeight="1" spans="1:14">
      <c r="A1512" s="195"/>
      <c r="B1512" s="219" t="s">
        <v>1112</v>
      </c>
      <c r="C1512" s="220"/>
      <c r="D1512" s="196"/>
      <c r="E1512" s="197"/>
      <c r="F1512" s="190">
        <f>SUM(F1510:F1511)</f>
        <v>46.76</v>
      </c>
      <c r="G1512" s="448">
        <f>SUM(G1510:G1511)</f>
        <v>87293.4384</v>
      </c>
      <c r="H1512" s="189"/>
      <c r="I1512" s="189"/>
      <c r="J1512" s="189"/>
      <c r="K1512" s="189"/>
      <c r="L1512" s="232"/>
      <c r="M1512" s="189"/>
      <c r="N1512" s="189"/>
    </row>
    <row r="1513" s="163" customFormat="1" ht="21" customHeight="1" spans="1:14">
      <c r="A1513" s="195"/>
      <c r="B1513" s="203" t="s">
        <v>639</v>
      </c>
      <c r="C1513" s="203" t="s">
        <v>1975</v>
      </c>
      <c r="D1513" s="40" t="s">
        <v>224</v>
      </c>
      <c r="E1513" s="67">
        <v>94.5</v>
      </c>
      <c r="F1513" s="202">
        <v>594</v>
      </c>
      <c r="G1513" s="194">
        <f t="shared" ref="G1513:G1517" si="65">F1513*E1513</f>
        <v>56133</v>
      </c>
      <c r="H1513" s="203" t="s">
        <v>1144</v>
      </c>
      <c r="I1513" s="203" t="s">
        <v>1324</v>
      </c>
      <c r="J1513" s="203" t="s">
        <v>1919</v>
      </c>
      <c r="K1513" s="203" t="s">
        <v>1145</v>
      </c>
      <c r="L1513" s="236"/>
      <c r="M1513" s="203" t="s">
        <v>1146</v>
      </c>
      <c r="N1513" s="203"/>
    </row>
    <row r="1514" s="163" customFormat="1" ht="21" customHeight="1" spans="1:14">
      <c r="A1514" s="195"/>
      <c r="B1514" s="219" t="s">
        <v>1112</v>
      </c>
      <c r="C1514" s="220"/>
      <c r="D1514" s="196"/>
      <c r="E1514" s="197"/>
      <c r="F1514" s="190">
        <f>SUM(F1513:F1513)</f>
        <v>594</v>
      </c>
      <c r="G1514" s="199">
        <f>SUM(G1513:G1513)</f>
        <v>56133</v>
      </c>
      <c r="H1514" s="189"/>
      <c r="I1514" s="189"/>
      <c r="J1514" s="189"/>
      <c r="K1514" s="189"/>
      <c r="L1514" s="232"/>
      <c r="M1514" s="189"/>
      <c r="N1514" s="189"/>
    </row>
    <row r="1515" s="160" customFormat="1" ht="21" customHeight="1" spans="1:14">
      <c r="A1515" s="191"/>
      <c r="B1515" s="435" t="s">
        <v>641</v>
      </c>
      <c r="C1515" s="191" t="s">
        <v>1976</v>
      </c>
      <c r="D1515" s="40" t="s">
        <v>41</v>
      </c>
      <c r="E1515" s="67">
        <v>857.81</v>
      </c>
      <c r="F1515" s="202">
        <v>149.5</v>
      </c>
      <c r="G1515" s="447">
        <f t="shared" si="65"/>
        <v>128242.595</v>
      </c>
      <c r="H1515" s="203" t="s">
        <v>1118</v>
      </c>
      <c r="I1515" s="203" t="s">
        <v>1324</v>
      </c>
      <c r="J1515" s="203" t="s">
        <v>1972</v>
      </c>
      <c r="K1515" s="203" t="s">
        <v>1120</v>
      </c>
      <c r="L1515" s="236" t="s">
        <v>1977</v>
      </c>
      <c r="M1515" s="203" t="s">
        <v>1121</v>
      </c>
      <c r="N1515" s="203"/>
    </row>
    <row r="1516" s="160" customFormat="1" ht="21" customHeight="1" spans="1:14">
      <c r="A1516" s="191"/>
      <c r="B1516" s="435" t="s">
        <v>641</v>
      </c>
      <c r="C1516" s="191" t="s">
        <v>1976</v>
      </c>
      <c r="D1516" s="40" t="s">
        <v>41</v>
      </c>
      <c r="E1516" s="67">
        <v>857.79</v>
      </c>
      <c r="F1516" s="202">
        <v>87.2</v>
      </c>
      <c r="G1516" s="447">
        <f t="shared" si="65"/>
        <v>74799.288</v>
      </c>
      <c r="H1516" s="203" t="s">
        <v>1129</v>
      </c>
      <c r="I1516" s="203" t="s">
        <v>1324</v>
      </c>
      <c r="J1516" s="203" t="s">
        <v>1972</v>
      </c>
      <c r="K1516" s="203" t="s">
        <v>1130</v>
      </c>
      <c r="L1516" s="236" t="s">
        <v>1977</v>
      </c>
      <c r="M1516" s="203" t="s">
        <v>1131</v>
      </c>
      <c r="N1516" s="203"/>
    </row>
    <row r="1517" s="160" customFormat="1" ht="21" customHeight="1" spans="1:14">
      <c r="A1517" s="191"/>
      <c r="B1517" s="435" t="s">
        <v>641</v>
      </c>
      <c r="C1517" s="191" t="s">
        <v>1976</v>
      </c>
      <c r="D1517" s="40" t="s">
        <v>41</v>
      </c>
      <c r="E1517" s="67">
        <v>857.79</v>
      </c>
      <c r="F1517" s="202">
        <v>87.2</v>
      </c>
      <c r="G1517" s="447">
        <f t="shared" si="65"/>
        <v>74799.288</v>
      </c>
      <c r="H1517" s="203" t="s">
        <v>1141</v>
      </c>
      <c r="I1517" s="203" t="s">
        <v>1324</v>
      </c>
      <c r="J1517" s="203" t="s">
        <v>1972</v>
      </c>
      <c r="K1517" s="203" t="s">
        <v>1142</v>
      </c>
      <c r="L1517" s="236" t="s">
        <v>1977</v>
      </c>
      <c r="M1517" s="203" t="s">
        <v>1143</v>
      </c>
      <c r="N1517" s="203"/>
    </row>
    <row r="1518" s="163" customFormat="1" ht="21" customHeight="1" spans="1:14">
      <c r="A1518" s="195"/>
      <c r="B1518" s="219" t="s">
        <v>1112</v>
      </c>
      <c r="C1518" s="220"/>
      <c r="D1518" s="196"/>
      <c r="E1518" s="197"/>
      <c r="F1518" s="190">
        <f>SUM(F1515:F1517)</f>
        <v>323.9</v>
      </c>
      <c r="G1518" s="448">
        <f>SUM(G1515:G1517)</f>
        <v>277841.171</v>
      </c>
      <c r="H1518" s="189"/>
      <c r="I1518" s="189"/>
      <c r="J1518" s="189"/>
      <c r="K1518" s="189"/>
      <c r="L1518" s="232"/>
      <c r="M1518" s="189"/>
      <c r="N1518" s="189"/>
    </row>
    <row r="1519" s="163" customFormat="1" ht="21" customHeight="1" spans="1:14">
      <c r="A1519" s="195"/>
      <c r="B1519" s="203" t="s">
        <v>647</v>
      </c>
      <c r="C1519" s="203" t="s">
        <v>648</v>
      </c>
      <c r="D1519" s="40" t="s">
        <v>112</v>
      </c>
      <c r="E1519" s="67">
        <v>787.29</v>
      </c>
      <c r="F1519" s="202">
        <v>172</v>
      </c>
      <c r="G1519" s="447">
        <f>F1519*E1519</f>
        <v>135413.88</v>
      </c>
      <c r="H1519" s="203" t="s">
        <v>1330</v>
      </c>
      <c r="I1519" s="203" t="s">
        <v>1324</v>
      </c>
      <c r="J1519" s="203" t="s">
        <v>1977</v>
      </c>
      <c r="K1519" s="203" t="s">
        <v>1331</v>
      </c>
      <c r="L1519" s="236"/>
      <c r="M1519" s="203" t="s">
        <v>1332</v>
      </c>
      <c r="N1519" s="203"/>
    </row>
    <row r="1520" s="163" customFormat="1" ht="21" customHeight="1" spans="1:14">
      <c r="A1520" s="195"/>
      <c r="B1520" s="219" t="s">
        <v>1112</v>
      </c>
      <c r="C1520" s="220"/>
      <c r="D1520" s="196"/>
      <c r="E1520" s="197"/>
      <c r="F1520" s="190">
        <f>SUM(F1519:F1519)</f>
        <v>172</v>
      </c>
      <c r="G1520" s="448">
        <f>SUM(G1519:G1519)</f>
        <v>135413.88</v>
      </c>
      <c r="H1520" s="189"/>
      <c r="I1520" s="189"/>
      <c r="J1520" s="189"/>
      <c r="K1520" s="189"/>
      <c r="L1520" s="232"/>
      <c r="M1520" s="189"/>
      <c r="N1520" s="189"/>
    </row>
    <row r="1521" s="160" customFormat="1" ht="21" customHeight="1" spans="1:14">
      <c r="A1521" s="191"/>
      <c r="B1521" s="435" t="s">
        <v>1978</v>
      </c>
      <c r="C1521" s="191" t="s">
        <v>1979</v>
      </c>
      <c r="D1521" s="40" t="s">
        <v>224</v>
      </c>
      <c r="E1521" s="67">
        <v>22.58</v>
      </c>
      <c r="F1521" s="202">
        <v>432</v>
      </c>
      <c r="G1521" s="447">
        <f t="shared" ref="G1521:G1525" si="66">F1521*E1521</f>
        <v>9754.56</v>
      </c>
      <c r="H1521" s="203" t="s">
        <v>1118</v>
      </c>
      <c r="I1521" s="203" t="s">
        <v>1324</v>
      </c>
      <c r="J1521" s="203" t="s">
        <v>1972</v>
      </c>
      <c r="K1521" s="203" t="s">
        <v>1120</v>
      </c>
      <c r="L1521" s="236" t="s">
        <v>1977</v>
      </c>
      <c r="M1521" s="203" t="s">
        <v>1121</v>
      </c>
      <c r="N1521" s="203"/>
    </row>
    <row r="1522" s="160" customFormat="1" ht="21" customHeight="1" spans="1:14">
      <c r="A1522" s="191"/>
      <c r="B1522" s="435" t="s">
        <v>1978</v>
      </c>
      <c r="C1522" s="191" t="s">
        <v>1979</v>
      </c>
      <c r="D1522" s="40" t="s">
        <v>224</v>
      </c>
      <c r="E1522" s="67">
        <v>22.58</v>
      </c>
      <c r="F1522" s="202">
        <v>8</v>
      </c>
      <c r="G1522" s="447">
        <f t="shared" si="66"/>
        <v>180.64</v>
      </c>
      <c r="H1522" s="203" t="s">
        <v>1123</v>
      </c>
      <c r="I1522" s="203" t="s">
        <v>1324</v>
      </c>
      <c r="J1522" s="203" t="s">
        <v>1972</v>
      </c>
      <c r="K1522" s="203" t="s">
        <v>1124</v>
      </c>
      <c r="L1522" s="236" t="s">
        <v>1977</v>
      </c>
      <c r="M1522" s="203" t="s">
        <v>1125</v>
      </c>
      <c r="N1522" s="203"/>
    </row>
    <row r="1523" s="160" customFormat="1" ht="21" customHeight="1" spans="1:14">
      <c r="A1523" s="191"/>
      <c r="B1523" s="435" t="s">
        <v>1978</v>
      </c>
      <c r="C1523" s="191" t="s">
        <v>1979</v>
      </c>
      <c r="D1523" s="40" t="s">
        <v>224</v>
      </c>
      <c r="E1523" s="67">
        <v>22.58</v>
      </c>
      <c r="F1523" s="202">
        <v>5</v>
      </c>
      <c r="G1523" s="447">
        <f t="shared" si="66"/>
        <v>112.9</v>
      </c>
      <c r="H1523" s="203" t="s">
        <v>1126</v>
      </c>
      <c r="I1523" s="203" t="s">
        <v>1324</v>
      </c>
      <c r="J1523" s="203" t="s">
        <v>1972</v>
      </c>
      <c r="K1523" s="203" t="s">
        <v>1127</v>
      </c>
      <c r="L1523" s="236" t="s">
        <v>1977</v>
      </c>
      <c r="M1523" s="203" t="s">
        <v>1128</v>
      </c>
      <c r="N1523" s="203"/>
    </row>
    <row r="1524" s="160" customFormat="1" ht="21" customHeight="1" spans="1:14">
      <c r="A1524" s="191"/>
      <c r="B1524" s="435" t="s">
        <v>1978</v>
      </c>
      <c r="C1524" s="191" t="s">
        <v>1979</v>
      </c>
      <c r="D1524" s="40" t="s">
        <v>224</v>
      </c>
      <c r="E1524" s="67">
        <v>22.58</v>
      </c>
      <c r="F1524" s="202">
        <v>252</v>
      </c>
      <c r="G1524" s="447">
        <f t="shared" si="66"/>
        <v>5690.16</v>
      </c>
      <c r="H1524" s="203" t="s">
        <v>1129</v>
      </c>
      <c r="I1524" s="203" t="s">
        <v>1324</v>
      </c>
      <c r="J1524" s="203" t="s">
        <v>1972</v>
      </c>
      <c r="K1524" s="203" t="s">
        <v>1130</v>
      </c>
      <c r="L1524" s="236" t="s">
        <v>1977</v>
      </c>
      <c r="M1524" s="203" t="s">
        <v>1131</v>
      </c>
      <c r="N1524" s="203"/>
    </row>
    <row r="1525" s="160" customFormat="1" ht="21" customHeight="1" spans="1:14">
      <c r="A1525" s="191"/>
      <c r="B1525" s="435" t="s">
        <v>1978</v>
      </c>
      <c r="C1525" s="191" t="s">
        <v>1979</v>
      </c>
      <c r="D1525" s="40" t="s">
        <v>224</v>
      </c>
      <c r="E1525" s="67">
        <v>22.58</v>
      </c>
      <c r="F1525" s="202">
        <v>252</v>
      </c>
      <c r="G1525" s="447">
        <f t="shared" si="66"/>
        <v>5690.16</v>
      </c>
      <c r="H1525" s="203" t="s">
        <v>1141</v>
      </c>
      <c r="I1525" s="203" t="s">
        <v>1324</v>
      </c>
      <c r="J1525" s="203" t="s">
        <v>1972</v>
      </c>
      <c r="K1525" s="203" t="s">
        <v>1142</v>
      </c>
      <c r="L1525" s="236" t="s">
        <v>1977</v>
      </c>
      <c r="M1525" s="203" t="s">
        <v>1143</v>
      </c>
      <c r="N1525" s="203"/>
    </row>
    <row r="1526" s="163" customFormat="1" ht="21" customHeight="1" spans="1:14">
      <c r="A1526" s="195"/>
      <c r="B1526" s="219" t="s">
        <v>1112</v>
      </c>
      <c r="C1526" s="220"/>
      <c r="D1526" s="196"/>
      <c r="E1526" s="197"/>
      <c r="F1526" s="190">
        <f>SUM(F1521:F1525)</f>
        <v>949</v>
      </c>
      <c r="G1526" s="448">
        <f>SUM(G1521:G1525)</f>
        <v>21428.42</v>
      </c>
      <c r="H1526" s="189"/>
      <c r="I1526" s="189"/>
      <c r="J1526" s="189"/>
      <c r="K1526" s="189"/>
      <c r="L1526" s="232"/>
      <c r="M1526" s="189"/>
      <c r="N1526" s="189"/>
    </row>
    <row r="1527" s="163" customFormat="1" ht="21" customHeight="1" spans="1:14">
      <c r="A1527" s="195"/>
      <c r="B1527" s="100" t="s">
        <v>651</v>
      </c>
      <c r="C1527" s="101" t="s">
        <v>652</v>
      </c>
      <c r="D1527" s="196"/>
      <c r="E1527" s="197"/>
      <c r="F1527" s="190"/>
      <c r="G1527" s="199"/>
      <c r="H1527" s="189"/>
      <c r="I1527" s="189"/>
      <c r="J1527" s="189"/>
      <c r="K1527" s="189"/>
      <c r="L1527" s="232"/>
      <c r="M1527" s="189"/>
      <c r="N1527" s="189"/>
    </row>
    <row r="1528" s="160" customFormat="1" ht="21" customHeight="1" spans="1:14">
      <c r="A1528" s="191"/>
      <c r="B1528" s="102" t="s">
        <v>653</v>
      </c>
      <c r="C1528" s="66" t="s">
        <v>1980</v>
      </c>
      <c r="D1528" s="40" t="s">
        <v>112</v>
      </c>
      <c r="E1528" s="67">
        <v>1151.73</v>
      </c>
      <c r="F1528" s="202">
        <v>432</v>
      </c>
      <c r="G1528" s="447">
        <f t="shared" ref="G1528:G1530" si="67">F1528*E1528</f>
        <v>497547.36</v>
      </c>
      <c r="H1528" s="203" t="s">
        <v>1118</v>
      </c>
      <c r="I1528" s="203" t="s">
        <v>1324</v>
      </c>
      <c r="J1528" s="203" t="s">
        <v>1972</v>
      </c>
      <c r="K1528" s="203" t="s">
        <v>1120</v>
      </c>
      <c r="L1528" s="236" t="s">
        <v>1981</v>
      </c>
      <c r="M1528" s="203" t="s">
        <v>1121</v>
      </c>
      <c r="N1528" s="203">
        <v>1146.97</v>
      </c>
    </row>
    <row r="1529" s="160" customFormat="1" ht="21" customHeight="1" spans="1:14">
      <c r="A1529" s="191"/>
      <c r="B1529" s="102" t="s">
        <v>653</v>
      </c>
      <c r="C1529" s="66" t="s">
        <v>1980</v>
      </c>
      <c r="D1529" s="40" t="s">
        <v>112</v>
      </c>
      <c r="E1529" s="67">
        <v>1151.73</v>
      </c>
      <c r="F1529" s="202">
        <v>252</v>
      </c>
      <c r="G1529" s="447">
        <f t="shared" si="67"/>
        <v>290235.96</v>
      </c>
      <c r="H1529" s="203" t="s">
        <v>1129</v>
      </c>
      <c r="I1529" s="203" t="s">
        <v>1324</v>
      </c>
      <c r="J1529" s="203" t="s">
        <v>1972</v>
      </c>
      <c r="K1529" s="203" t="s">
        <v>1130</v>
      </c>
      <c r="L1529" s="236" t="s">
        <v>1981</v>
      </c>
      <c r="M1529" s="203" t="s">
        <v>1131</v>
      </c>
      <c r="N1529" s="203">
        <v>1155.81</v>
      </c>
    </row>
    <row r="1530" s="160" customFormat="1" ht="21" customHeight="1" spans="1:14">
      <c r="A1530" s="191"/>
      <c r="B1530" s="102" t="s">
        <v>653</v>
      </c>
      <c r="C1530" s="66" t="s">
        <v>1980</v>
      </c>
      <c r="D1530" s="40" t="s">
        <v>112</v>
      </c>
      <c r="E1530" s="67">
        <v>1151.73</v>
      </c>
      <c r="F1530" s="202">
        <v>252</v>
      </c>
      <c r="G1530" s="447">
        <f t="shared" si="67"/>
        <v>290235.96</v>
      </c>
      <c r="H1530" s="203" t="s">
        <v>1141</v>
      </c>
      <c r="I1530" s="203" t="s">
        <v>1324</v>
      </c>
      <c r="J1530" s="203" t="s">
        <v>1972</v>
      </c>
      <c r="K1530" s="203" t="s">
        <v>1142</v>
      </c>
      <c r="L1530" s="236" t="s">
        <v>1981</v>
      </c>
      <c r="M1530" s="203" t="s">
        <v>1143</v>
      </c>
      <c r="N1530" s="203">
        <v>1155.81</v>
      </c>
    </row>
    <row r="1531" s="163" customFormat="1" ht="21" customHeight="1" spans="1:14">
      <c r="A1531" s="195"/>
      <c r="B1531" s="219" t="s">
        <v>1112</v>
      </c>
      <c r="C1531" s="220"/>
      <c r="D1531" s="196"/>
      <c r="E1531" s="197"/>
      <c r="F1531" s="190">
        <f>SUM(F1528:F1530)</f>
        <v>936</v>
      </c>
      <c r="G1531" s="448">
        <f>SUM(G1528:G1530)</f>
        <v>1078019.28</v>
      </c>
      <c r="H1531" s="189"/>
      <c r="I1531" s="189"/>
      <c r="J1531" s="189"/>
      <c r="K1531" s="189"/>
      <c r="L1531" s="232"/>
      <c r="M1531" s="189"/>
      <c r="N1531" s="189"/>
    </row>
    <row r="1532" s="160" customFormat="1" ht="21" customHeight="1" spans="1:14">
      <c r="A1532" s="191"/>
      <c r="B1532" s="102" t="s">
        <v>655</v>
      </c>
      <c r="C1532" s="66" t="s">
        <v>1982</v>
      </c>
      <c r="D1532" s="40" t="s">
        <v>112</v>
      </c>
      <c r="E1532" s="67">
        <v>375.66</v>
      </c>
      <c r="F1532" s="202">
        <v>372</v>
      </c>
      <c r="G1532" s="447">
        <f t="shared" ref="G1532:G1534" si="68">F1532*E1532</f>
        <v>139745.52</v>
      </c>
      <c r="H1532" s="203" t="s">
        <v>1123</v>
      </c>
      <c r="I1532" s="203" t="s">
        <v>1324</v>
      </c>
      <c r="J1532" s="203" t="s">
        <v>1972</v>
      </c>
      <c r="K1532" s="203" t="s">
        <v>1124</v>
      </c>
      <c r="L1532" s="236" t="s">
        <v>1981</v>
      </c>
      <c r="M1532" s="203" t="s">
        <v>1125</v>
      </c>
      <c r="N1532" s="203">
        <v>374.23</v>
      </c>
    </row>
    <row r="1533" s="160" customFormat="1" ht="21" customHeight="1" spans="1:14">
      <c r="A1533" s="191"/>
      <c r="B1533" s="102" t="s">
        <v>655</v>
      </c>
      <c r="C1533" s="66" t="s">
        <v>1982</v>
      </c>
      <c r="D1533" s="40" t="s">
        <v>112</v>
      </c>
      <c r="E1533" s="67">
        <v>375.66</v>
      </c>
      <c r="F1533" s="202">
        <v>708</v>
      </c>
      <c r="G1533" s="447">
        <f t="shared" si="68"/>
        <v>265967.28</v>
      </c>
      <c r="H1533" s="203" t="s">
        <v>1126</v>
      </c>
      <c r="I1533" s="203" t="s">
        <v>1324</v>
      </c>
      <c r="J1533" s="203" t="s">
        <v>1972</v>
      </c>
      <c r="K1533" s="203" t="s">
        <v>1127</v>
      </c>
      <c r="L1533" s="236" t="s">
        <v>1981</v>
      </c>
      <c r="M1533" s="203" t="s">
        <v>1128</v>
      </c>
      <c r="N1533" s="203">
        <v>372.14</v>
      </c>
    </row>
    <row r="1534" s="160" customFormat="1" ht="21" customHeight="1" spans="1:14">
      <c r="A1534" s="191"/>
      <c r="B1534" s="102" t="s">
        <v>655</v>
      </c>
      <c r="C1534" s="66" t="s">
        <v>1982</v>
      </c>
      <c r="D1534" s="40" t="s">
        <v>112</v>
      </c>
      <c r="E1534" s="67">
        <v>375.66</v>
      </c>
      <c r="F1534" s="202">
        <v>264</v>
      </c>
      <c r="G1534" s="447">
        <f t="shared" si="68"/>
        <v>99174.24</v>
      </c>
      <c r="H1534" s="203" t="s">
        <v>1144</v>
      </c>
      <c r="I1534" s="203" t="s">
        <v>1324</v>
      </c>
      <c r="J1534" s="203" t="s">
        <v>1972</v>
      </c>
      <c r="K1534" s="203" t="s">
        <v>1145</v>
      </c>
      <c r="L1534" s="236" t="s">
        <v>1981</v>
      </c>
      <c r="M1534" s="203" t="s">
        <v>1146</v>
      </c>
      <c r="N1534" s="203">
        <v>387.12</v>
      </c>
    </row>
    <row r="1535" s="163" customFormat="1" ht="21" customHeight="1" spans="1:14">
      <c r="A1535" s="195"/>
      <c r="B1535" s="219" t="s">
        <v>1112</v>
      </c>
      <c r="C1535" s="220"/>
      <c r="D1535" s="196"/>
      <c r="E1535" s="197"/>
      <c r="F1535" s="190">
        <f>SUM(F1532:F1534)</f>
        <v>1344</v>
      </c>
      <c r="G1535" s="448">
        <f>SUM(G1532:G1534)</f>
        <v>504887.04</v>
      </c>
      <c r="H1535" s="189"/>
      <c r="I1535" s="189"/>
      <c r="J1535" s="189"/>
      <c r="K1535" s="189"/>
      <c r="L1535" s="232"/>
      <c r="M1535" s="189"/>
      <c r="N1535" s="189"/>
    </row>
    <row r="1536" s="160" customFormat="1" ht="21" customHeight="1" spans="1:14">
      <c r="A1536" s="191"/>
      <c r="B1536" s="203" t="s">
        <v>1983</v>
      </c>
      <c r="C1536" s="191" t="s">
        <v>1984</v>
      </c>
      <c r="D1536" s="40" t="s">
        <v>224</v>
      </c>
      <c r="E1536" s="67">
        <v>183.12</v>
      </c>
      <c r="F1536" s="202">
        <v>0.1</v>
      </c>
      <c r="G1536" s="447">
        <f t="shared" ref="G1536:G1540" si="69">F1536*E1536</f>
        <v>18.312</v>
      </c>
      <c r="H1536" s="203" t="s">
        <v>1118</v>
      </c>
      <c r="I1536" s="203" t="s">
        <v>1324</v>
      </c>
      <c r="J1536" s="203" t="s">
        <v>1985</v>
      </c>
      <c r="K1536" s="203" t="s">
        <v>1120</v>
      </c>
      <c r="L1536" s="236"/>
      <c r="M1536" s="203" t="s">
        <v>1121</v>
      </c>
      <c r="N1536" s="203"/>
    </row>
    <row r="1537" s="160" customFormat="1" ht="21" customHeight="1" spans="1:14">
      <c r="A1537" s="191"/>
      <c r="B1537" s="203" t="s">
        <v>1983</v>
      </c>
      <c r="C1537" s="191" t="s">
        <v>1984</v>
      </c>
      <c r="D1537" s="40" t="s">
        <v>224</v>
      </c>
      <c r="E1537" s="67">
        <v>183.12</v>
      </c>
      <c r="F1537" s="202">
        <v>0.1</v>
      </c>
      <c r="G1537" s="447">
        <f t="shared" si="69"/>
        <v>18.312</v>
      </c>
      <c r="H1537" s="203" t="s">
        <v>1129</v>
      </c>
      <c r="I1537" s="203" t="s">
        <v>1324</v>
      </c>
      <c r="J1537" s="203" t="s">
        <v>1985</v>
      </c>
      <c r="K1537" s="203" t="s">
        <v>1130</v>
      </c>
      <c r="L1537" s="236"/>
      <c r="M1537" s="203" t="s">
        <v>1131</v>
      </c>
      <c r="N1537" s="203"/>
    </row>
    <row r="1538" s="160" customFormat="1" ht="21" customHeight="1" spans="1:14">
      <c r="A1538" s="191"/>
      <c r="B1538" s="203" t="s">
        <v>1983</v>
      </c>
      <c r="C1538" s="191" t="s">
        <v>1984</v>
      </c>
      <c r="D1538" s="40" t="s">
        <v>224</v>
      </c>
      <c r="E1538" s="67">
        <v>183.12</v>
      </c>
      <c r="F1538" s="202">
        <v>0.1</v>
      </c>
      <c r="G1538" s="447">
        <f>E1538*F1538</f>
        <v>18.312</v>
      </c>
      <c r="H1538" s="203" t="s">
        <v>1132</v>
      </c>
      <c r="I1538" s="203" t="s">
        <v>1324</v>
      </c>
      <c r="J1538" s="203" t="s">
        <v>1985</v>
      </c>
      <c r="K1538" s="203" t="s">
        <v>1133</v>
      </c>
      <c r="L1538" s="236"/>
      <c r="M1538" s="203" t="s">
        <v>1134</v>
      </c>
      <c r="N1538" s="203"/>
    </row>
    <row r="1539" s="163" customFormat="1" ht="21" customHeight="1" spans="1:14">
      <c r="A1539" s="195"/>
      <c r="B1539" s="219" t="s">
        <v>1112</v>
      </c>
      <c r="C1539" s="220"/>
      <c r="D1539" s="196"/>
      <c r="E1539" s="197"/>
      <c r="F1539" s="190">
        <f>SUM(F1536:F1538)</f>
        <v>0.3</v>
      </c>
      <c r="G1539" s="448">
        <f>SUM(G1536:G1538)</f>
        <v>54.936</v>
      </c>
      <c r="H1539" s="189"/>
      <c r="I1539" s="189"/>
      <c r="J1539" s="189"/>
      <c r="K1539" s="189"/>
      <c r="L1539" s="232"/>
      <c r="M1539" s="189"/>
      <c r="N1539" s="189"/>
    </row>
    <row r="1540" s="160" customFormat="1" ht="21" customHeight="1" spans="1:14">
      <c r="A1540" s="191"/>
      <c r="B1540" s="203" t="s">
        <v>1986</v>
      </c>
      <c r="C1540" s="203" t="s">
        <v>838</v>
      </c>
      <c r="D1540" s="40" t="s">
        <v>112</v>
      </c>
      <c r="E1540" s="67">
        <v>3342.86</v>
      </c>
      <c r="F1540" s="202">
        <v>9</v>
      </c>
      <c r="G1540" s="447">
        <f t="shared" si="69"/>
        <v>30085.74</v>
      </c>
      <c r="H1540" s="203" t="s">
        <v>1135</v>
      </c>
      <c r="I1540" s="203" t="s">
        <v>1324</v>
      </c>
      <c r="J1540" s="203" t="s">
        <v>1149</v>
      </c>
      <c r="K1540" s="203" t="s">
        <v>1136</v>
      </c>
      <c r="L1540" s="236"/>
      <c r="M1540" s="203" t="s">
        <v>1137</v>
      </c>
      <c r="N1540" s="203"/>
    </row>
    <row r="1541" s="163" customFormat="1" ht="21" customHeight="1" spans="1:14">
      <c r="A1541" s="195"/>
      <c r="B1541" s="219" t="s">
        <v>1112</v>
      </c>
      <c r="C1541" s="220"/>
      <c r="D1541" s="196"/>
      <c r="E1541" s="197"/>
      <c r="F1541" s="190">
        <f>SUM(F1540:F1540)</f>
        <v>9</v>
      </c>
      <c r="G1541" s="448">
        <f>SUM(G1540:G1540)</f>
        <v>30085.74</v>
      </c>
      <c r="H1541" s="189"/>
      <c r="I1541" s="189"/>
      <c r="J1541" s="189"/>
      <c r="K1541" s="189"/>
      <c r="L1541" s="232"/>
      <c r="M1541" s="189"/>
      <c r="N1541" s="189"/>
    </row>
    <row r="1542" s="163" customFormat="1" ht="21" customHeight="1" spans="1:14">
      <c r="A1542" s="195"/>
      <c r="B1542" s="203" t="s">
        <v>1987</v>
      </c>
      <c r="C1542" s="203" t="s">
        <v>1988</v>
      </c>
      <c r="D1542" s="40" t="s">
        <v>834</v>
      </c>
      <c r="E1542" s="67">
        <v>1814.78</v>
      </c>
      <c r="F1542" s="202">
        <v>2</v>
      </c>
      <c r="G1542" s="447">
        <f>F1542*E1542</f>
        <v>3629.56</v>
      </c>
      <c r="H1542" s="203" t="s">
        <v>1323</v>
      </c>
      <c r="I1542" s="203" t="s">
        <v>1324</v>
      </c>
      <c r="J1542" s="203" t="s">
        <v>1989</v>
      </c>
      <c r="K1542" s="203" t="s">
        <v>1326</v>
      </c>
      <c r="L1542" s="236"/>
      <c r="M1542" s="203" t="s">
        <v>1328</v>
      </c>
      <c r="N1542" s="203"/>
    </row>
    <row r="1543" s="163" customFormat="1" ht="21" customHeight="1" spans="1:14">
      <c r="A1543" s="195"/>
      <c r="B1543" s="203" t="s">
        <v>1987</v>
      </c>
      <c r="C1543" s="203" t="s">
        <v>1988</v>
      </c>
      <c r="D1543" s="40" t="s">
        <v>834</v>
      </c>
      <c r="E1543" s="67">
        <v>1814.78</v>
      </c>
      <c r="F1543" s="202">
        <v>2</v>
      </c>
      <c r="G1543" s="447">
        <f>F1543*E1543</f>
        <v>3629.56</v>
      </c>
      <c r="H1543" s="203" t="s">
        <v>1330</v>
      </c>
      <c r="I1543" s="203" t="s">
        <v>1324</v>
      </c>
      <c r="J1543" s="203" t="s">
        <v>1989</v>
      </c>
      <c r="K1543" s="203" t="s">
        <v>1331</v>
      </c>
      <c r="L1543" s="236"/>
      <c r="M1543" s="203" t="s">
        <v>1332</v>
      </c>
      <c r="N1543" s="203"/>
    </row>
    <row r="1544" s="163" customFormat="1" ht="21" customHeight="1" spans="1:14">
      <c r="A1544" s="195"/>
      <c r="B1544" s="219" t="s">
        <v>1112</v>
      </c>
      <c r="C1544" s="220"/>
      <c r="D1544" s="196"/>
      <c r="E1544" s="197"/>
      <c r="F1544" s="190">
        <f>SUM(F1542:F1543)</f>
        <v>4</v>
      </c>
      <c r="G1544" s="448">
        <f>SUM(G1542:G1543)</f>
        <v>7259.12</v>
      </c>
      <c r="H1544" s="189"/>
      <c r="I1544" s="189"/>
      <c r="J1544" s="189"/>
      <c r="K1544" s="189"/>
      <c r="L1544" s="232"/>
      <c r="M1544" s="189"/>
      <c r="N1544" s="189"/>
    </row>
    <row r="1545" s="163" customFormat="1" ht="21" customHeight="1" spans="1:14">
      <c r="A1545" s="195"/>
      <c r="B1545" s="48">
        <v>411</v>
      </c>
      <c r="C1545" s="48" t="s">
        <v>665</v>
      </c>
      <c r="D1545" s="196"/>
      <c r="E1545" s="197"/>
      <c r="F1545" s="190"/>
      <c r="G1545" s="199"/>
      <c r="H1545" s="189"/>
      <c r="I1545" s="189"/>
      <c r="J1545" s="189"/>
      <c r="K1545" s="189"/>
      <c r="L1545" s="232"/>
      <c r="M1545" s="189"/>
      <c r="N1545" s="189"/>
    </row>
    <row r="1546" s="163" customFormat="1" ht="21" customHeight="1" spans="1:14">
      <c r="A1546" s="195"/>
      <c r="B1546" s="48" t="s">
        <v>666</v>
      </c>
      <c r="C1546" s="48" t="s">
        <v>1990</v>
      </c>
      <c r="D1546" s="196"/>
      <c r="E1546" s="197"/>
      <c r="F1546" s="190"/>
      <c r="G1546" s="199"/>
      <c r="H1546" s="189"/>
      <c r="I1546" s="189"/>
      <c r="J1546" s="189"/>
      <c r="K1546" s="189"/>
      <c r="L1546" s="232"/>
      <c r="M1546" s="189"/>
      <c r="N1546" s="189"/>
    </row>
    <row r="1547" s="163" customFormat="1" ht="21" customHeight="1" spans="1:14">
      <c r="A1547" s="195"/>
      <c r="B1547" s="474" t="s">
        <v>668</v>
      </c>
      <c r="C1547" s="475" t="s">
        <v>669</v>
      </c>
      <c r="D1547" s="196"/>
      <c r="E1547" s="197"/>
      <c r="F1547" s="190"/>
      <c r="G1547" s="199"/>
      <c r="H1547" s="189"/>
      <c r="I1547" s="189"/>
      <c r="J1547" s="189"/>
      <c r="K1547" s="189"/>
      <c r="L1547" s="232"/>
      <c r="M1547" s="189"/>
      <c r="N1547" s="189"/>
    </row>
    <row r="1548" s="160" customFormat="1" ht="21" customHeight="1" spans="1:14">
      <c r="A1548" s="191"/>
      <c r="B1548" s="444" t="s">
        <v>670</v>
      </c>
      <c r="C1548" s="191" t="s">
        <v>1991</v>
      </c>
      <c r="D1548" s="40" t="s">
        <v>41</v>
      </c>
      <c r="E1548" s="67">
        <v>5860.47</v>
      </c>
      <c r="F1548" s="202">
        <f t="shared" ref="F1548:F1552" si="70">23.78+1.81</f>
        <v>25.59</v>
      </c>
      <c r="G1548" s="447">
        <f t="shared" ref="G1548:G1555" si="71">F1548*E1548</f>
        <v>149969.4273</v>
      </c>
      <c r="H1548" s="203" t="s">
        <v>1323</v>
      </c>
      <c r="I1548" s="203" t="s">
        <v>1992</v>
      </c>
      <c r="J1548" s="203" t="s">
        <v>1991</v>
      </c>
      <c r="K1548" s="203" t="s">
        <v>1326</v>
      </c>
      <c r="L1548" s="236" t="s">
        <v>1993</v>
      </c>
      <c r="M1548" s="203" t="s">
        <v>1328</v>
      </c>
      <c r="N1548" s="203"/>
    </row>
    <row r="1549" s="160" customFormat="1" ht="21" customHeight="1" spans="1:14">
      <c r="A1549" s="191"/>
      <c r="B1549" s="444" t="s">
        <v>670</v>
      </c>
      <c r="C1549" s="191" t="s">
        <v>1991</v>
      </c>
      <c r="D1549" s="40" t="s">
        <v>41</v>
      </c>
      <c r="E1549" s="67">
        <v>5860.47</v>
      </c>
      <c r="F1549" s="202">
        <f t="shared" ref="F1549:F1554" si="72">24.29+3.61</f>
        <v>27.9</v>
      </c>
      <c r="G1549" s="447">
        <f t="shared" si="71"/>
        <v>163507.113</v>
      </c>
      <c r="H1549" s="203" t="s">
        <v>1323</v>
      </c>
      <c r="I1549" s="203" t="s">
        <v>1992</v>
      </c>
      <c r="J1549" s="203" t="s">
        <v>1991</v>
      </c>
      <c r="K1549" s="203" t="s">
        <v>1326</v>
      </c>
      <c r="L1549" s="236" t="s">
        <v>1994</v>
      </c>
      <c r="M1549" s="203" t="s">
        <v>1328</v>
      </c>
      <c r="N1549" s="203"/>
    </row>
    <row r="1550" s="160" customFormat="1" ht="21" customHeight="1" spans="1:14">
      <c r="A1550" s="191"/>
      <c r="B1550" s="444" t="s">
        <v>670</v>
      </c>
      <c r="C1550" s="191" t="s">
        <v>1991</v>
      </c>
      <c r="D1550" s="40" t="s">
        <v>41</v>
      </c>
      <c r="E1550" s="67">
        <v>5860.47</v>
      </c>
      <c r="F1550" s="202">
        <f t="shared" si="72"/>
        <v>27.9</v>
      </c>
      <c r="G1550" s="447">
        <f t="shared" si="71"/>
        <v>163507.113</v>
      </c>
      <c r="H1550" s="203" t="s">
        <v>1323</v>
      </c>
      <c r="I1550" s="203" t="s">
        <v>1992</v>
      </c>
      <c r="J1550" s="203" t="s">
        <v>1991</v>
      </c>
      <c r="K1550" s="203" t="s">
        <v>1326</v>
      </c>
      <c r="L1550" s="236" t="s">
        <v>1995</v>
      </c>
      <c r="M1550" s="203" t="s">
        <v>1328</v>
      </c>
      <c r="N1550" s="203"/>
    </row>
    <row r="1551" s="160" customFormat="1" ht="21" customHeight="1" spans="1:14">
      <c r="A1551" s="191"/>
      <c r="B1551" s="444" t="s">
        <v>670</v>
      </c>
      <c r="C1551" s="191" t="s">
        <v>1991</v>
      </c>
      <c r="D1551" s="40" t="s">
        <v>41</v>
      </c>
      <c r="E1551" s="67">
        <v>5860.47</v>
      </c>
      <c r="F1551" s="202">
        <f t="shared" si="70"/>
        <v>25.59</v>
      </c>
      <c r="G1551" s="447">
        <f t="shared" si="71"/>
        <v>149969.4273</v>
      </c>
      <c r="H1551" s="203" t="s">
        <v>1323</v>
      </c>
      <c r="I1551" s="203" t="s">
        <v>1992</v>
      </c>
      <c r="J1551" s="203" t="s">
        <v>1991</v>
      </c>
      <c r="K1551" s="203" t="s">
        <v>1326</v>
      </c>
      <c r="L1551" s="236" t="s">
        <v>1996</v>
      </c>
      <c r="M1551" s="203" t="s">
        <v>1328</v>
      </c>
      <c r="N1551" s="203"/>
    </row>
    <row r="1552" s="160" customFormat="1" ht="21" customHeight="1" spans="1:14">
      <c r="A1552" s="191"/>
      <c r="B1552" s="444" t="s">
        <v>670</v>
      </c>
      <c r="C1552" s="191" t="s">
        <v>1991</v>
      </c>
      <c r="D1552" s="40" t="s">
        <v>41</v>
      </c>
      <c r="E1552" s="67">
        <v>5860.47</v>
      </c>
      <c r="F1552" s="202">
        <f t="shared" si="70"/>
        <v>25.59</v>
      </c>
      <c r="G1552" s="447">
        <f t="shared" si="71"/>
        <v>149969.4273</v>
      </c>
      <c r="H1552" s="203" t="s">
        <v>1323</v>
      </c>
      <c r="I1552" s="203" t="s">
        <v>1992</v>
      </c>
      <c r="J1552" s="203" t="s">
        <v>1991</v>
      </c>
      <c r="K1552" s="203" t="s">
        <v>1326</v>
      </c>
      <c r="L1552" s="236" t="s">
        <v>1997</v>
      </c>
      <c r="M1552" s="203" t="s">
        <v>1328</v>
      </c>
      <c r="N1552" s="203"/>
    </row>
    <row r="1553" s="160" customFormat="1" ht="21" customHeight="1" spans="1:14">
      <c r="A1553" s="191"/>
      <c r="B1553" s="444" t="s">
        <v>670</v>
      </c>
      <c r="C1553" s="191" t="s">
        <v>1991</v>
      </c>
      <c r="D1553" s="40" t="s">
        <v>41</v>
      </c>
      <c r="E1553" s="67">
        <v>5860.47</v>
      </c>
      <c r="F1553" s="202">
        <f t="shared" si="72"/>
        <v>27.9</v>
      </c>
      <c r="G1553" s="447">
        <f t="shared" si="71"/>
        <v>163507.113</v>
      </c>
      <c r="H1553" s="203" t="s">
        <v>1323</v>
      </c>
      <c r="I1553" s="203" t="s">
        <v>1992</v>
      </c>
      <c r="J1553" s="203" t="s">
        <v>1991</v>
      </c>
      <c r="K1553" s="203" t="s">
        <v>1326</v>
      </c>
      <c r="L1553" s="236" t="s">
        <v>1998</v>
      </c>
      <c r="M1553" s="203" t="s">
        <v>1328</v>
      </c>
      <c r="N1553" s="203"/>
    </row>
    <row r="1554" s="160" customFormat="1" ht="21" customHeight="1" spans="1:14">
      <c r="A1554" s="191"/>
      <c r="B1554" s="444" t="s">
        <v>670</v>
      </c>
      <c r="C1554" s="191" t="s">
        <v>1991</v>
      </c>
      <c r="D1554" s="40" t="s">
        <v>41</v>
      </c>
      <c r="E1554" s="67">
        <v>5860.47</v>
      </c>
      <c r="F1554" s="202">
        <f t="shared" si="72"/>
        <v>27.9</v>
      </c>
      <c r="G1554" s="447">
        <f t="shared" si="71"/>
        <v>163507.113</v>
      </c>
      <c r="H1554" s="203" t="s">
        <v>1323</v>
      </c>
      <c r="I1554" s="203" t="s">
        <v>1992</v>
      </c>
      <c r="J1554" s="203" t="s">
        <v>1991</v>
      </c>
      <c r="K1554" s="203" t="s">
        <v>1326</v>
      </c>
      <c r="L1554" s="236" t="s">
        <v>1999</v>
      </c>
      <c r="M1554" s="203" t="s">
        <v>1328</v>
      </c>
      <c r="N1554" s="203"/>
    </row>
    <row r="1555" s="160" customFormat="1" ht="21" customHeight="1" spans="1:14">
      <c r="A1555" s="191"/>
      <c r="B1555" s="444" t="s">
        <v>670</v>
      </c>
      <c r="C1555" s="191" t="s">
        <v>1991</v>
      </c>
      <c r="D1555" s="40" t="s">
        <v>41</v>
      </c>
      <c r="E1555" s="67">
        <v>5860.47</v>
      </c>
      <c r="F1555" s="202">
        <f>23.78+1.81</f>
        <v>25.59</v>
      </c>
      <c r="G1555" s="447">
        <f t="shared" si="71"/>
        <v>149969.4273</v>
      </c>
      <c r="H1555" s="203" t="s">
        <v>1323</v>
      </c>
      <c r="I1555" s="203" t="s">
        <v>1992</v>
      </c>
      <c r="J1555" s="203" t="s">
        <v>1991</v>
      </c>
      <c r="K1555" s="203" t="s">
        <v>1326</v>
      </c>
      <c r="L1555" s="236" t="s">
        <v>2000</v>
      </c>
      <c r="M1555" s="203" t="s">
        <v>1328</v>
      </c>
      <c r="N1555" s="203"/>
    </row>
    <row r="1556" s="163" customFormat="1" ht="21" customHeight="1" spans="1:14">
      <c r="A1556" s="195"/>
      <c r="B1556" s="219" t="s">
        <v>1112</v>
      </c>
      <c r="C1556" s="220"/>
      <c r="D1556" s="196"/>
      <c r="E1556" s="197"/>
      <c r="F1556" s="190">
        <f>SUM(F1548:F1555)</f>
        <v>213.96</v>
      </c>
      <c r="G1556" s="448">
        <f>SUM(G1548:G1555)</f>
        <v>1253906.1612</v>
      </c>
      <c r="H1556" s="189"/>
      <c r="I1556" s="189"/>
      <c r="J1556" s="189"/>
      <c r="K1556" s="189"/>
      <c r="L1556" s="232"/>
      <c r="M1556" s="189"/>
      <c r="N1556" s="189"/>
    </row>
    <row r="1557" s="160" customFormat="1" ht="21" customHeight="1" spans="1:14">
      <c r="A1557" s="191"/>
      <c r="B1557" s="444" t="s">
        <v>672</v>
      </c>
      <c r="C1557" s="191" t="s">
        <v>1991</v>
      </c>
      <c r="D1557" s="40" t="s">
        <v>41</v>
      </c>
      <c r="E1557" s="67">
        <v>5086.09</v>
      </c>
      <c r="F1557" s="202">
        <v>26.8</v>
      </c>
      <c r="G1557" s="447">
        <f t="shared" ref="G1557:G1571" si="73">F1557*E1557</f>
        <v>136307.212</v>
      </c>
      <c r="H1557" s="203" t="s">
        <v>1330</v>
      </c>
      <c r="I1557" s="203" t="s">
        <v>1992</v>
      </c>
      <c r="J1557" s="203" t="s">
        <v>1991</v>
      </c>
      <c r="K1557" s="203" t="s">
        <v>1331</v>
      </c>
      <c r="L1557" s="236" t="s">
        <v>1993</v>
      </c>
      <c r="M1557" s="203" t="s">
        <v>1332</v>
      </c>
      <c r="N1557" s="203"/>
    </row>
    <row r="1558" s="160" customFormat="1" ht="21" customHeight="1" spans="1:14">
      <c r="A1558" s="191"/>
      <c r="B1558" s="444" t="s">
        <v>672</v>
      </c>
      <c r="C1558" s="191" t="s">
        <v>1991</v>
      </c>
      <c r="D1558" s="40" t="s">
        <v>41</v>
      </c>
      <c r="E1558" s="67">
        <v>5086.09</v>
      </c>
      <c r="F1558" s="202">
        <v>28.8</v>
      </c>
      <c r="G1558" s="447">
        <f t="shared" si="73"/>
        <v>146479.392</v>
      </c>
      <c r="H1558" s="203" t="s">
        <v>1330</v>
      </c>
      <c r="I1558" s="203" t="s">
        <v>1992</v>
      </c>
      <c r="J1558" s="203" t="s">
        <v>1991</v>
      </c>
      <c r="K1558" s="203" t="s">
        <v>1331</v>
      </c>
      <c r="L1558" s="236" t="s">
        <v>1994</v>
      </c>
      <c r="M1558" s="203" t="s">
        <v>1332</v>
      </c>
      <c r="N1558" s="203"/>
    </row>
    <row r="1559" s="160" customFormat="1" ht="21" customHeight="1" spans="1:14">
      <c r="A1559" s="191"/>
      <c r="B1559" s="444" t="s">
        <v>672</v>
      </c>
      <c r="C1559" s="191" t="s">
        <v>1991</v>
      </c>
      <c r="D1559" s="40" t="s">
        <v>41</v>
      </c>
      <c r="E1559" s="67">
        <v>5086.09</v>
      </c>
      <c r="F1559" s="202">
        <v>28.8</v>
      </c>
      <c r="G1559" s="447">
        <f t="shared" si="73"/>
        <v>146479.392</v>
      </c>
      <c r="H1559" s="203" t="s">
        <v>1330</v>
      </c>
      <c r="I1559" s="203" t="s">
        <v>1992</v>
      </c>
      <c r="J1559" s="203" t="s">
        <v>1991</v>
      </c>
      <c r="K1559" s="203" t="s">
        <v>1331</v>
      </c>
      <c r="L1559" s="236" t="s">
        <v>1995</v>
      </c>
      <c r="M1559" s="203" t="s">
        <v>1332</v>
      </c>
      <c r="N1559" s="203"/>
    </row>
    <row r="1560" s="160" customFormat="1" ht="21" customHeight="1" spans="1:14">
      <c r="A1560" s="191"/>
      <c r="B1560" s="444" t="s">
        <v>672</v>
      </c>
      <c r="C1560" s="191" t="s">
        <v>1991</v>
      </c>
      <c r="D1560" s="40" t="s">
        <v>41</v>
      </c>
      <c r="E1560" s="67">
        <v>5086.09</v>
      </c>
      <c r="F1560" s="202">
        <v>28.8</v>
      </c>
      <c r="G1560" s="447">
        <f t="shared" si="73"/>
        <v>146479.392</v>
      </c>
      <c r="H1560" s="203" t="s">
        <v>1330</v>
      </c>
      <c r="I1560" s="203" t="s">
        <v>1992</v>
      </c>
      <c r="J1560" s="203" t="s">
        <v>1991</v>
      </c>
      <c r="K1560" s="203" t="s">
        <v>1331</v>
      </c>
      <c r="L1560" s="236" t="s">
        <v>2001</v>
      </c>
      <c r="M1560" s="203" t="s">
        <v>1332</v>
      </c>
      <c r="N1560" s="203"/>
    </row>
    <row r="1561" s="160" customFormat="1" ht="21" customHeight="1" spans="1:14">
      <c r="A1561" s="191"/>
      <c r="B1561" s="444" t="s">
        <v>672</v>
      </c>
      <c r="C1561" s="191" t="s">
        <v>1991</v>
      </c>
      <c r="D1561" s="40" t="s">
        <v>41</v>
      </c>
      <c r="E1561" s="67">
        <v>5086.09</v>
      </c>
      <c r="F1561" s="202">
        <v>26.8</v>
      </c>
      <c r="G1561" s="447">
        <f t="shared" si="73"/>
        <v>136307.212</v>
      </c>
      <c r="H1561" s="203" t="s">
        <v>1330</v>
      </c>
      <c r="I1561" s="203" t="s">
        <v>1992</v>
      </c>
      <c r="J1561" s="203" t="s">
        <v>1991</v>
      </c>
      <c r="K1561" s="203" t="s">
        <v>1331</v>
      </c>
      <c r="L1561" s="236" t="s">
        <v>2002</v>
      </c>
      <c r="M1561" s="203" t="s">
        <v>1332</v>
      </c>
      <c r="N1561" s="203"/>
    </row>
    <row r="1562" s="160" customFormat="1" ht="21" customHeight="1" spans="1:14">
      <c r="A1562" s="191"/>
      <c r="B1562" s="444" t="s">
        <v>672</v>
      </c>
      <c r="C1562" s="191" t="s">
        <v>1991</v>
      </c>
      <c r="D1562" s="40" t="s">
        <v>41</v>
      </c>
      <c r="E1562" s="67">
        <v>5086.09</v>
      </c>
      <c r="F1562" s="202">
        <v>26.8</v>
      </c>
      <c r="G1562" s="447">
        <f t="shared" si="73"/>
        <v>136307.212</v>
      </c>
      <c r="H1562" s="203" t="s">
        <v>1330</v>
      </c>
      <c r="I1562" s="203" t="s">
        <v>1992</v>
      </c>
      <c r="J1562" s="203" t="s">
        <v>1991</v>
      </c>
      <c r="K1562" s="203" t="s">
        <v>1331</v>
      </c>
      <c r="L1562" s="236" t="s">
        <v>1997</v>
      </c>
      <c r="M1562" s="203" t="s">
        <v>1332</v>
      </c>
      <c r="N1562" s="203"/>
    </row>
    <row r="1563" s="160" customFormat="1" ht="21" customHeight="1" spans="1:14">
      <c r="A1563" s="191"/>
      <c r="B1563" s="444" t="s">
        <v>672</v>
      </c>
      <c r="C1563" s="191" t="s">
        <v>1991</v>
      </c>
      <c r="D1563" s="40" t="s">
        <v>41</v>
      </c>
      <c r="E1563" s="67">
        <v>5086.09</v>
      </c>
      <c r="F1563" s="202">
        <v>28.8</v>
      </c>
      <c r="G1563" s="447">
        <f t="shared" si="73"/>
        <v>146479.392</v>
      </c>
      <c r="H1563" s="203" t="s">
        <v>1330</v>
      </c>
      <c r="I1563" s="203" t="s">
        <v>1992</v>
      </c>
      <c r="J1563" s="203" t="s">
        <v>1991</v>
      </c>
      <c r="K1563" s="203" t="s">
        <v>1331</v>
      </c>
      <c r="L1563" s="236" t="s">
        <v>1998</v>
      </c>
      <c r="M1563" s="203" t="s">
        <v>1332</v>
      </c>
      <c r="N1563" s="203"/>
    </row>
    <row r="1564" s="160" customFormat="1" ht="21" customHeight="1" spans="1:14">
      <c r="A1564" s="191"/>
      <c r="B1564" s="444" t="s">
        <v>672</v>
      </c>
      <c r="C1564" s="191" t="s">
        <v>1991</v>
      </c>
      <c r="D1564" s="40" t="s">
        <v>41</v>
      </c>
      <c r="E1564" s="67">
        <v>5086.09</v>
      </c>
      <c r="F1564" s="202">
        <v>28.8</v>
      </c>
      <c r="G1564" s="447">
        <f t="shared" si="73"/>
        <v>146479.392</v>
      </c>
      <c r="H1564" s="203" t="s">
        <v>1330</v>
      </c>
      <c r="I1564" s="203" t="s">
        <v>1992</v>
      </c>
      <c r="J1564" s="203" t="s">
        <v>1991</v>
      </c>
      <c r="K1564" s="203" t="s">
        <v>1331</v>
      </c>
      <c r="L1564" s="236" t="s">
        <v>1999</v>
      </c>
      <c r="M1564" s="203" t="s">
        <v>1332</v>
      </c>
      <c r="N1564" s="203"/>
    </row>
    <row r="1565" s="160" customFormat="1" ht="21" customHeight="1" spans="1:14">
      <c r="A1565" s="191"/>
      <c r="B1565" s="444" t="s">
        <v>672</v>
      </c>
      <c r="C1565" s="191" t="s">
        <v>1991</v>
      </c>
      <c r="D1565" s="40" t="s">
        <v>41</v>
      </c>
      <c r="E1565" s="67">
        <v>5086.09</v>
      </c>
      <c r="F1565" s="202">
        <v>28.8</v>
      </c>
      <c r="G1565" s="447">
        <f t="shared" si="73"/>
        <v>146479.392</v>
      </c>
      <c r="H1565" s="203" t="s">
        <v>1330</v>
      </c>
      <c r="I1565" s="203" t="s">
        <v>1992</v>
      </c>
      <c r="J1565" s="203" t="s">
        <v>1991</v>
      </c>
      <c r="K1565" s="203" t="s">
        <v>1331</v>
      </c>
      <c r="L1565" s="236" t="s">
        <v>2003</v>
      </c>
      <c r="M1565" s="203" t="s">
        <v>1332</v>
      </c>
      <c r="N1565" s="203"/>
    </row>
    <row r="1566" s="160" customFormat="1" ht="21" customHeight="1" spans="1:14">
      <c r="A1566" s="191"/>
      <c r="B1566" s="444" t="s">
        <v>672</v>
      </c>
      <c r="C1566" s="191" t="s">
        <v>1991</v>
      </c>
      <c r="D1566" s="40" t="s">
        <v>41</v>
      </c>
      <c r="E1566" s="67">
        <v>5086.09</v>
      </c>
      <c r="F1566" s="202">
        <v>26.8</v>
      </c>
      <c r="G1566" s="447">
        <f t="shared" si="73"/>
        <v>136307.212</v>
      </c>
      <c r="H1566" s="203" t="s">
        <v>1330</v>
      </c>
      <c r="I1566" s="203" t="s">
        <v>1992</v>
      </c>
      <c r="J1566" s="203" t="s">
        <v>1991</v>
      </c>
      <c r="K1566" s="203" t="s">
        <v>1331</v>
      </c>
      <c r="L1566" s="236" t="s">
        <v>2004</v>
      </c>
      <c r="M1566" s="203" t="s">
        <v>1332</v>
      </c>
      <c r="N1566" s="203"/>
    </row>
    <row r="1567" s="160" customFormat="1" ht="21" customHeight="1" spans="1:14">
      <c r="A1567" s="191"/>
      <c r="B1567" s="444" t="s">
        <v>672</v>
      </c>
      <c r="C1567" s="191" t="s">
        <v>1991</v>
      </c>
      <c r="D1567" s="40" t="s">
        <v>41</v>
      </c>
      <c r="E1567" s="67">
        <v>5086.09</v>
      </c>
      <c r="F1567" s="202">
        <v>26.8</v>
      </c>
      <c r="G1567" s="447">
        <f t="shared" si="73"/>
        <v>136307.212</v>
      </c>
      <c r="H1567" s="203" t="s">
        <v>1330</v>
      </c>
      <c r="I1567" s="203" t="s">
        <v>1992</v>
      </c>
      <c r="J1567" s="203" t="s">
        <v>1991</v>
      </c>
      <c r="K1567" s="203" t="s">
        <v>1331</v>
      </c>
      <c r="L1567" s="236" t="s">
        <v>2005</v>
      </c>
      <c r="M1567" s="203" t="s">
        <v>1332</v>
      </c>
      <c r="N1567" s="203"/>
    </row>
    <row r="1568" s="160" customFormat="1" ht="21" customHeight="1" spans="1:14">
      <c r="A1568" s="191"/>
      <c r="B1568" s="444" t="s">
        <v>672</v>
      </c>
      <c r="C1568" s="191" t="s">
        <v>1991</v>
      </c>
      <c r="D1568" s="40" t="s">
        <v>41</v>
      </c>
      <c r="E1568" s="67">
        <v>5086.09</v>
      </c>
      <c r="F1568" s="202">
        <v>28.8</v>
      </c>
      <c r="G1568" s="447">
        <f t="shared" si="73"/>
        <v>146479.392</v>
      </c>
      <c r="H1568" s="203" t="s">
        <v>1330</v>
      </c>
      <c r="I1568" s="203" t="s">
        <v>1992</v>
      </c>
      <c r="J1568" s="203" t="s">
        <v>1991</v>
      </c>
      <c r="K1568" s="203" t="s">
        <v>1331</v>
      </c>
      <c r="L1568" s="236" t="s">
        <v>2006</v>
      </c>
      <c r="M1568" s="203" t="s">
        <v>1332</v>
      </c>
      <c r="N1568" s="203"/>
    </row>
    <row r="1569" s="160" customFormat="1" ht="21" customHeight="1" spans="1:14">
      <c r="A1569" s="191"/>
      <c r="B1569" s="444" t="s">
        <v>672</v>
      </c>
      <c r="C1569" s="191" t="s">
        <v>1991</v>
      </c>
      <c r="D1569" s="40" t="s">
        <v>41</v>
      </c>
      <c r="E1569" s="67">
        <v>5086.09</v>
      </c>
      <c r="F1569" s="202">
        <v>28.8</v>
      </c>
      <c r="G1569" s="447">
        <f t="shared" si="73"/>
        <v>146479.392</v>
      </c>
      <c r="H1569" s="203" t="s">
        <v>1330</v>
      </c>
      <c r="I1569" s="203" t="s">
        <v>1992</v>
      </c>
      <c r="J1569" s="203" t="s">
        <v>1991</v>
      </c>
      <c r="K1569" s="203" t="s">
        <v>1331</v>
      </c>
      <c r="L1569" s="236" t="s">
        <v>2007</v>
      </c>
      <c r="M1569" s="203" t="s">
        <v>1332</v>
      </c>
      <c r="N1569" s="203"/>
    </row>
    <row r="1570" s="160" customFormat="1" ht="21" customHeight="1" spans="1:14">
      <c r="A1570" s="191"/>
      <c r="B1570" s="444" t="s">
        <v>672</v>
      </c>
      <c r="C1570" s="191" t="s">
        <v>1991</v>
      </c>
      <c r="D1570" s="40" t="s">
        <v>41</v>
      </c>
      <c r="E1570" s="67">
        <v>5086.09</v>
      </c>
      <c r="F1570" s="202">
        <v>28.8</v>
      </c>
      <c r="G1570" s="447">
        <f t="shared" si="73"/>
        <v>146479.392</v>
      </c>
      <c r="H1570" s="203" t="s">
        <v>1330</v>
      </c>
      <c r="I1570" s="203" t="s">
        <v>1992</v>
      </c>
      <c r="J1570" s="203" t="s">
        <v>1991</v>
      </c>
      <c r="K1570" s="203" t="s">
        <v>1331</v>
      </c>
      <c r="L1570" s="236" t="s">
        <v>2008</v>
      </c>
      <c r="M1570" s="203" t="s">
        <v>1332</v>
      </c>
      <c r="N1570" s="203"/>
    </row>
    <row r="1571" s="160" customFormat="1" ht="21" customHeight="1" spans="1:14">
      <c r="A1571" s="191"/>
      <c r="B1571" s="444" t="s">
        <v>672</v>
      </c>
      <c r="C1571" s="191" t="s">
        <v>1991</v>
      </c>
      <c r="D1571" s="40" t="s">
        <v>41</v>
      </c>
      <c r="E1571" s="67">
        <v>5086.09</v>
      </c>
      <c r="F1571" s="202">
        <v>26.8</v>
      </c>
      <c r="G1571" s="447">
        <f t="shared" si="73"/>
        <v>136307.212</v>
      </c>
      <c r="H1571" s="203" t="s">
        <v>1330</v>
      </c>
      <c r="I1571" s="203" t="s">
        <v>1992</v>
      </c>
      <c r="J1571" s="203" t="s">
        <v>1991</v>
      </c>
      <c r="K1571" s="203" t="s">
        <v>1331</v>
      </c>
      <c r="L1571" s="236" t="s">
        <v>2009</v>
      </c>
      <c r="M1571" s="203" t="s">
        <v>1332</v>
      </c>
      <c r="N1571" s="203"/>
    </row>
    <row r="1572" s="163" customFormat="1" ht="21" customHeight="1" spans="1:14">
      <c r="A1572" s="195"/>
      <c r="B1572" s="219" t="s">
        <v>1112</v>
      </c>
      <c r="C1572" s="220"/>
      <c r="D1572" s="196"/>
      <c r="E1572" s="197"/>
      <c r="F1572" s="190">
        <f>SUM(F1557:F1571)</f>
        <v>420</v>
      </c>
      <c r="G1572" s="448">
        <f>SUM(G1557:G1571)</f>
        <v>2136157.8</v>
      </c>
      <c r="H1572" s="189"/>
      <c r="I1572" s="189"/>
      <c r="J1572" s="189"/>
      <c r="K1572" s="189"/>
      <c r="L1572" s="232"/>
      <c r="M1572" s="189"/>
      <c r="N1572" s="189"/>
    </row>
    <row r="1573" s="160" customFormat="1" ht="21" customHeight="1" spans="1:14">
      <c r="A1573" s="191"/>
      <c r="B1573" s="437">
        <v>415</v>
      </c>
      <c r="C1573" s="201" t="s">
        <v>674</v>
      </c>
      <c r="D1573" s="40"/>
      <c r="E1573" s="67"/>
      <c r="F1573" s="202"/>
      <c r="G1573" s="194"/>
      <c r="H1573" s="203"/>
      <c r="I1573" s="203"/>
      <c r="J1573" s="203"/>
      <c r="K1573" s="203"/>
      <c r="L1573" s="236"/>
      <c r="M1573" s="203"/>
      <c r="N1573" s="203"/>
    </row>
    <row r="1574" s="160" customFormat="1" ht="21" customHeight="1" spans="1:14">
      <c r="A1574" s="191"/>
      <c r="B1574" s="48" t="s">
        <v>675</v>
      </c>
      <c r="C1574" s="48" t="s">
        <v>676</v>
      </c>
      <c r="D1574" s="40"/>
      <c r="E1574" s="67"/>
      <c r="F1574" s="202"/>
      <c r="G1574" s="194"/>
      <c r="H1574" s="203"/>
      <c r="I1574" s="203"/>
      <c r="J1574" s="203"/>
      <c r="K1574" s="203"/>
      <c r="L1574" s="236"/>
      <c r="M1574" s="203"/>
      <c r="N1574" s="203"/>
    </row>
    <row r="1575" s="160" customFormat="1" ht="21" customHeight="1" spans="1:14">
      <c r="A1575" s="191"/>
      <c r="B1575" s="68" t="s">
        <v>2010</v>
      </c>
      <c r="C1575" s="293" t="s">
        <v>2011</v>
      </c>
      <c r="D1575" s="40" t="s">
        <v>41</v>
      </c>
      <c r="E1575" s="67">
        <v>1127.07</v>
      </c>
      <c r="F1575" s="202">
        <v>34.2</v>
      </c>
      <c r="G1575" s="447">
        <f>F1575*E1575</f>
        <v>38545.794</v>
      </c>
      <c r="H1575" s="203" t="s">
        <v>1323</v>
      </c>
      <c r="I1575" s="203" t="s">
        <v>1324</v>
      </c>
      <c r="J1575" s="203" t="s">
        <v>1149</v>
      </c>
      <c r="K1575" s="203" t="s">
        <v>1326</v>
      </c>
      <c r="L1575" s="236"/>
      <c r="M1575" s="203" t="s">
        <v>1328</v>
      </c>
      <c r="N1575" s="203"/>
    </row>
    <row r="1576" s="163" customFormat="1" ht="21" customHeight="1" spans="1:14">
      <c r="A1576" s="195"/>
      <c r="B1576" s="219" t="s">
        <v>1112</v>
      </c>
      <c r="C1576" s="220"/>
      <c r="D1576" s="196"/>
      <c r="E1576" s="197"/>
      <c r="F1576" s="190">
        <f>SUM(F1575)</f>
        <v>34.2</v>
      </c>
      <c r="G1576" s="448">
        <f>SUM(G1575:G1575)</f>
        <v>38545.794</v>
      </c>
      <c r="H1576" s="189"/>
      <c r="I1576" s="189"/>
      <c r="J1576" s="189"/>
      <c r="K1576" s="189"/>
      <c r="L1576" s="232"/>
      <c r="M1576" s="189"/>
      <c r="N1576" s="189"/>
    </row>
    <row r="1577" s="160" customFormat="1" ht="21" customHeight="1" spans="1:14">
      <c r="A1577" s="191"/>
      <c r="B1577" s="68" t="s">
        <v>2012</v>
      </c>
      <c r="C1577" s="293" t="s">
        <v>2011</v>
      </c>
      <c r="D1577" s="40" t="s">
        <v>41</v>
      </c>
      <c r="E1577" s="67">
        <v>1131.22</v>
      </c>
      <c r="F1577" s="202">
        <v>48.08</v>
      </c>
      <c r="G1577" s="447">
        <f>F1577*E1577</f>
        <v>54389.0576</v>
      </c>
      <c r="H1577" s="203" t="s">
        <v>1330</v>
      </c>
      <c r="I1577" s="203" t="s">
        <v>1324</v>
      </c>
      <c r="J1577" s="203" t="s">
        <v>1149</v>
      </c>
      <c r="K1577" s="203" t="s">
        <v>1331</v>
      </c>
      <c r="L1577" s="236"/>
      <c r="M1577" s="203" t="s">
        <v>1332</v>
      </c>
      <c r="N1577" s="203"/>
    </row>
    <row r="1578" s="163" customFormat="1" ht="21" customHeight="1" spans="1:14">
      <c r="A1578" s="195"/>
      <c r="B1578" s="219" t="s">
        <v>1112</v>
      </c>
      <c r="C1578" s="220"/>
      <c r="D1578" s="196"/>
      <c r="E1578" s="197"/>
      <c r="F1578" s="190">
        <f>SUM(F1577)</f>
        <v>48.08</v>
      </c>
      <c r="G1578" s="448">
        <f>SUM(G1577:G1577)</f>
        <v>54389.0576</v>
      </c>
      <c r="H1578" s="189"/>
      <c r="I1578" s="189"/>
      <c r="J1578" s="189"/>
      <c r="K1578" s="189"/>
      <c r="L1578" s="232"/>
      <c r="M1578" s="189"/>
      <c r="N1578" s="189"/>
    </row>
    <row r="1579" s="160" customFormat="1" ht="21" customHeight="1" spans="1:14">
      <c r="A1579" s="191"/>
      <c r="B1579" s="68" t="s">
        <v>2013</v>
      </c>
      <c r="C1579" s="293" t="s">
        <v>2014</v>
      </c>
      <c r="D1579" s="40" t="s">
        <v>41</v>
      </c>
      <c r="E1579" s="67">
        <v>1203.51</v>
      </c>
      <c r="F1579" s="202">
        <v>75.6</v>
      </c>
      <c r="G1579" s="447">
        <f t="shared" ref="G1579:G1582" si="74">F1579*E1579</f>
        <v>90985.356</v>
      </c>
      <c r="H1579" s="203" t="s">
        <v>1118</v>
      </c>
      <c r="I1579" s="203" t="s">
        <v>1324</v>
      </c>
      <c r="J1579" s="203" t="s">
        <v>1149</v>
      </c>
      <c r="K1579" s="203" t="s">
        <v>1120</v>
      </c>
      <c r="L1579" s="236"/>
      <c r="M1579" s="203" t="s">
        <v>1121</v>
      </c>
      <c r="N1579" s="203"/>
    </row>
    <row r="1580" s="160" customFormat="1" ht="21" customHeight="1" spans="1:14">
      <c r="A1580" s="191"/>
      <c r="B1580" s="68" t="s">
        <v>2013</v>
      </c>
      <c r="C1580" s="293" t="s">
        <v>2014</v>
      </c>
      <c r="D1580" s="40" t="s">
        <v>41</v>
      </c>
      <c r="E1580" s="67">
        <v>1203.51</v>
      </c>
      <c r="F1580" s="202">
        <v>65.1</v>
      </c>
      <c r="G1580" s="447">
        <f t="shared" si="74"/>
        <v>78348.501</v>
      </c>
      <c r="H1580" s="203" t="s">
        <v>1123</v>
      </c>
      <c r="I1580" s="203" t="s">
        <v>1324</v>
      </c>
      <c r="J1580" s="203" t="s">
        <v>1149</v>
      </c>
      <c r="K1580" s="203" t="s">
        <v>1124</v>
      </c>
      <c r="L1580" s="236"/>
      <c r="M1580" s="203" t="s">
        <v>1125</v>
      </c>
      <c r="N1580" s="203"/>
    </row>
    <row r="1581" s="160" customFormat="1" ht="21" customHeight="1" spans="1:14">
      <c r="A1581" s="191"/>
      <c r="B1581" s="68" t="s">
        <v>2013</v>
      </c>
      <c r="C1581" s="293" t="s">
        <v>2014</v>
      </c>
      <c r="D1581" s="40" t="s">
        <v>41</v>
      </c>
      <c r="E1581" s="67">
        <v>1203.51</v>
      </c>
      <c r="F1581" s="202">
        <v>123.9</v>
      </c>
      <c r="G1581" s="447">
        <f t="shared" si="74"/>
        <v>149114.889</v>
      </c>
      <c r="H1581" s="203" t="s">
        <v>1126</v>
      </c>
      <c r="I1581" s="203" t="s">
        <v>1324</v>
      </c>
      <c r="J1581" s="203" t="s">
        <v>1149</v>
      </c>
      <c r="K1581" s="203" t="s">
        <v>1127</v>
      </c>
      <c r="L1581" s="236"/>
      <c r="M1581" s="203" t="s">
        <v>1128</v>
      </c>
      <c r="N1581" s="203"/>
    </row>
    <row r="1582" s="160" customFormat="1" ht="21" customHeight="1" spans="1:14">
      <c r="A1582" s="191"/>
      <c r="B1582" s="68" t="s">
        <v>2013</v>
      </c>
      <c r="C1582" s="293" t="s">
        <v>2014</v>
      </c>
      <c r="D1582" s="40" t="s">
        <v>41</v>
      </c>
      <c r="E1582" s="67">
        <v>1203.51</v>
      </c>
      <c r="F1582" s="202">
        <v>44.1</v>
      </c>
      <c r="G1582" s="447">
        <f t="shared" si="74"/>
        <v>53074.791</v>
      </c>
      <c r="H1582" s="203" t="s">
        <v>1129</v>
      </c>
      <c r="I1582" s="203" t="s">
        <v>1324</v>
      </c>
      <c r="J1582" s="203" t="s">
        <v>1149</v>
      </c>
      <c r="K1582" s="203" t="s">
        <v>1130</v>
      </c>
      <c r="L1582" s="236"/>
      <c r="M1582" s="203" t="s">
        <v>1131</v>
      </c>
      <c r="N1582" s="203"/>
    </row>
    <row r="1583" s="160" customFormat="1" ht="21" customHeight="1" spans="1:14">
      <c r="A1583" s="191"/>
      <c r="B1583" s="68" t="s">
        <v>2013</v>
      </c>
      <c r="C1583" s="293" t="s">
        <v>2014</v>
      </c>
      <c r="D1583" s="40" t="s">
        <v>41</v>
      </c>
      <c r="E1583" s="67">
        <v>1203.51</v>
      </c>
      <c r="F1583" s="202">
        <v>44.1</v>
      </c>
      <c r="G1583" s="447">
        <f t="shared" ref="G1583:G1585" si="75">E1583*F1583</f>
        <v>53074.791</v>
      </c>
      <c r="H1583" s="203" t="s">
        <v>1132</v>
      </c>
      <c r="I1583" s="203" t="s">
        <v>1324</v>
      </c>
      <c r="J1583" s="203" t="s">
        <v>1149</v>
      </c>
      <c r="K1583" s="203" t="s">
        <v>1133</v>
      </c>
      <c r="L1583" s="236"/>
      <c r="M1583" s="203" t="s">
        <v>1134</v>
      </c>
      <c r="N1583" s="203"/>
    </row>
    <row r="1584" s="160" customFormat="1" ht="21" customHeight="1" spans="1:14">
      <c r="A1584" s="191"/>
      <c r="B1584" s="68" t="s">
        <v>2013</v>
      </c>
      <c r="C1584" s="293" t="s">
        <v>2014</v>
      </c>
      <c r="D1584" s="40" t="s">
        <v>41</v>
      </c>
      <c r="E1584" s="67">
        <v>1203.51</v>
      </c>
      <c r="F1584" s="202">
        <v>33.6</v>
      </c>
      <c r="G1584" s="447">
        <f t="shared" si="75"/>
        <v>40437.936</v>
      </c>
      <c r="H1584" s="203" t="s">
        <v>1135</v>
      </c>
      <c r="I1584" s="203" t="s">
        <v>1324</v>
      </c>
      <c r="J1584" s="203" t="s">
        <v>1149</v>
      </c>
      <c r="K1584" s="203" t="s">
        <v>1136</v>
      </c>
      <c r="L1584" s="236"/>
      <c r="M1584" s="203" t="s">
        <v>1137</v>
      </c>
      <c r="N1584" s="203"/>
    </row>
    <row r="1585" s="160" customFormat="1" ht="21" customHeight="1" spans="1:14">
      <c r="A1585" s="191"/>
      <c r="B1585" s="68" t="s">
        <v>2013</v>
      </c>
      <c r="C1585" s="293" t="s">
        <v>2014</v>
      </c>
      <c r="D1585" s="40" t="s">
        <v>41</v>
      </c>
      <c r="E1585" s="67">
        <v>1203.51</v>
      </c>
      <c r="F1585" s="202">
        <v>44.1</v>
      </c>
      <c r="G1585" s="447">
        <f t="shared" si="75"/>
        <v>53074.791</v>
      </c>
      <c r="H1585" s="203" t="s">
        <v>1138</v>
      </c>
      <c r="I1585" s="203" t="s">
        <v>1324</v>
      </c>
      <c r="J1585" s="203" t="s">
        <v>1149</v>
      </c>
      <c r="K1585" s="203" t="s">
        <v>1139</v>
      </c>
      <c r="L1585" s="236"/>
      <c r="M1585" s="203" t="s">
        <v>1140</v>
      </c>
      <c r="N1585" s="203"/>
    </row>
    <row r="1586" s="160" customFormat="1" ht="21" customHeight="1" spans="1:14">
      <c r="A1586" s="191"/>
      <c r="B1586" s="68" t="s">
        <v>2013</v>
      </c>
      <c r="C1586" s="293" t="s">
        <v>2014</v>
      </c>
      <c r="D1586" s="40" t="s">
        <v>41</v>
      </c>
      <c r="E1586" s="67">
        <v>1203.51</v>
      </c>
      <c r="F1586" s="202">
        <v>44.1</v>
      </c>
      <c r="G1586" s="447">
        <f t="shared" ref="G1586:G1590" si="76">F1586*E1586</f>
        <v>53074.791</v>
      </c>
      <c r="H1586" s="203" t="s">
        <v>1141</v>
      </c>
      <c r="I1586" s="203" t="s">
        <v>1324</v>
      </c>
      <c r="J1586" s="203" t="s">
        <v>1149</v>
      </c>
      <c r="K1586" s="203" t="s">
        <v>1142</v>
      </c>
      <c r="L1586" s="236"/>
      <c r="M1586" s="203" t="s">
        <v>1143</v>
      </c>
      <c r="N1586" s="203"/>
    </row>
    <row r="1587" s="160" customFormat="1" ht="21" customHeight="1" spans="1:14">
      <c r="A1587" s="191"/>
      <c r="B1587" s="68" t="s">
        <v>2013</v>
      </c>
      <c r="C1587" s="293" t="s">
        <v>2014</v>
      </c>
      <c r="D1587" s="40" t="s">
        <v>41</v>
      </c>
      <c r="E1587" s="67">
        <v>1201.83</v>
      </c>
      <c r="F1587" s="202">
        <v>46.2</v>
      </c>
      <c r="G1587" s="447">
        <f t="shared" si="76"/>
        <v>55524.546</v>
      </c>
      <c r="H1587" s="203" t="s">
        <v>1144</v>
      </c>
      <c r="I1587" s="203" t="s">
        <v>1324</v>
      </c>
      <c r="J1587" s="203" t="s">
        <v>1149</v>
      </c>
      <c r="K1587" s="203" t="s">
        <v>1145</v>
      </c>
      <c r="L1587" s="236"/>
      <c r="M1587" s="203" t="s">
        <v>1146</v>
      </c>
      <c r="N1587" s="203"/>
    </row>
    <row r="1588" s="163" customFormat="1" ht="21" customHeight="1" spans="1:14">
      <c r="A1588" s="195"/>
      <c r="B1588" s="219" t="s">
        <v>1112</v>
      </c>
      <c r="C1588" s="220"/>
      <c r="D1588" s="196"/>
      <c r="E1588" s="197"/>
      <c r="F1588" s="190">
        <f>SUM(F1579:F1587)</f>
        <v>520.8</v>
      </c>
      <c r="G1588" s="448">
        <f>SUM(G1579:G1587)</f>
        <v>626710.392</v>
      </c>
      <c r="H1588" s="189"/>
      <c r="I1588" s="189"/>
      <c r="J1588" s="189"/>
      <c r="K1588" s="189"/>
      <c r="L1588" s="232"/>
      <c r="M1588" s="189"/>
      <c r="N1588" s="189"/>
    </row>
    <row r="1589" s="160" customFormat="1" ht="21" customHeight="1" spans="1:14">
      <c r="A1589" s="191"/>
      <c r="B1589" s="48" t="s">
        <v>701</v>
      </c>
      <c r="C1589" s="48" t="s">
        <v>702</v>
      </c>
      <c r="D1589" s="40"/>
      <c r="E1589" s="67"/>
      <c r="F1589" s="202"/>
      <c r="G1589" s="194"/>
      <c r="H1589" s="203"/>
      <c r="I1589" s="203"/>
      <c r="J1589" s="203"/>
      <c r="K1589" s="203"/>
      <c r="L1589" s="236"/>
      <c r="M1589" s="203"/>
      <c r="N1589" s="203"/>
    </row>
    <row r="1590" s="160" customFormat="1" ht="21" customHeight="1" spans="1:16">
      <c r="A1590" s="191"/>
      <c r="B1590" s="68" t="s">
        <v>2015</v>
      </c>
      <c r="C1590" s="293" t="s">
        <v>2016</v>
      </c>
      <c r="D1590" s="40" t="s">
        <v>41</v>
      </c>
      <c r="E1590" s="67">
        <v>1506.4</v>
      </c>
      <c r="F1590" s="202">
        <v>36</v>
      </c>
      <c r="G1590" s="447">
        <f t="shared" si="76"/>
        <v>54230.4</v>
      </c>
      <c r="H1590" s="203" t="s">
        <v>1323</v>
      </c>
      <c r="I1590" s="203" t="s">
        <v>1324</v>
      </c>
      <c r="J1590" s="203" t="s">
        <v>674</v>
      </c>
      <c r="K1590" s="203" t="s">
        <v>1326</v>
      </c>
      <c r="L1590" s="236"/>
      <c r="M1590" s="203" t="s">
        <v>1328</v>
      </c>
      <c r="N1590" s="203"/>
      <c r="P1590" s="160" t="e">
        <f>#REF!+#REF!</f>
        <v>#REF!</v>
      </c>
    </row>
    <row r="1591" s="163" customFormat="1" ht="21" customHeight="1" spans="1:14">
      <c r="A1591" s="195"/>
      <c r="B1591" s="219" t="s">
        <v>1112</v>
      </c>
      <c r="C1591" s="220"/>
      <c r="D1591" s="196"/>
      <c r="E1591" s="197"/>
      <c r="F1591" s="190">
        <f>SUM(F1590)</f>
        <v>36</v>
      </c>
      <c r="G1591" s="448">
        <f>SUM(G1590:G1590)</f>
        <v>54230.4</v>
      </c>
      <c r="H1591" s="189"/>
      <c r="I1591" s="189"/>
      <c r="J1591" s="189"/>
      <c r="K1591" s="189"/>
      <c r="L1591" s="232"/>
      <c r="M1591" s="189"/>
      <c r="N1591" s="189"/>
    </row>
    <row r="1592" s="160" customFormat="1" ht="21" customHeight="1" spans="1:16">
      <c r="A1592" s="191"/>
      <c r="B1592" s="68" t="s">
        <v>2017</v>
      </c>
      <c r="C1592" s="293" t="s">
        <v>2016</v>
      </c>
      <c r="D1592" s="40" t="s">
        <v>41</v>
      </c>
      <c r="E1592" s="67">
        <v>1302.15</v>
      </c>
      <c r="F1592" s="202">
        <v>76.08</v>
      </c>
      <c r="G1592" s="447">
        <f>F1592*E1592</f>
        <v>99067.572</v>
      </c>
      <c r="H1592" s="203" t="s">
        <v>1330</v>
      </c>
      <c r="I1592" s="203" t="s">
        <v>1324</v>
      </c>
      <c r="J1592" s="203" t="s">
        <v>674</v>
      </c>
      <c r="K1592" s="203" t="s">
        <v>1331</v>
      </c>
      <c r="L1592" s="236"/>
      <c r="M1592" s="203" t="s">
        <v>1332</v>
      </c>
      <c r="N1592" s="203"/>
      <c r="P1592" s="160" t="e">
        <f>#REF!+#REF!</f>
        <v>#REF!</v>
      </c>
    </row>
    <row r="1593" s="163" customFormat="1" ht="21" customHeight="1" spans="1:14">
      <c r="A1593" s="195"/>
      <c r="B1593" s="219" t="s">
        <v>1112</v>
      </c>
      <c r="C1593" s="220"/>
      <c r="D1593" s="196"/>
      <c r="E1593" s="197"/>
      <c r="F1593" s="190">
        <f>SUM(F1592)</f>
        <v>76.08</v>
      </c>
      <c r="G1593" s="448">
        <f>SUM(G1592:G1592)</f>
        <v>99067.572</v>
      </c>
      <c r="H1593" s="189"/>
      <c r="I1593" s="189"/>
      <c r="J1593" s="189"/>
      <c r="K1593" s="189"/>
      <c r="L1593" s="232"/>
      <c r="M1593" s="189"/>
      <c r="N1593" s="189"/>
    </row>
    <row r="1594" s="160" customFormat="1" ht="21" customHeight="1" spans="1:16">
      <c r="A1594" s="191"/>
      <c r="B1594" s="68" t="s">
        <v>2018</v>
      </c>
      <c r="C1594" s="293" t="s">
        <v>2019</v>
      </c>
      <c r="D1594" s="40" t="s">
        <v>41</v>
      </c>
      <c r="E1594" s="67">
        <v>1506.4</v>
      </c>
      <c r="F1594" s="202">
        <v>10.3</v>
      </c>
      <c r="G1594" s="447">
        <f>F1594*E1594</f>
        <v>15515.92</v>
      </c>
      <c r="H1594" s="203" t="s">
        <v>1323</v>
      </c>
      <c r="I1594" s="203" t="s">
        <v>1324</v>
      </c>
      <c r="J1594" s="203" t="s">
        <v>674</v>
      </c>
      <c r="K1594" s="203" t="s">
        <v>1326</v>
      </c>
      <c r="L1594" s="236"/>
      <c r="M1594" s="203" t="s">
        <v>1328</v>
      </c>
      <c r="N1594" s="203"/>
      <c r="P1594" s="160" t="e">
        <f>#REF!+#REF!</f>
        <v>#REF!</v>
      </c>
    </row>
    <row r="1595" s="163" customFormat="1" ht="21" customHeight="1" spans="1:14">
      <c r="A1595" s="195"/>
      <c r="B1595" s="219" t="s">
        <v>1112</v>
      </c>
      <c r="C1595" s="220"/>
      <c r="D1595" s="196"/>
      <c r="E1595" s="197"/>
      <c r="F1595" s="190">
        <f>SUM(F1594)</f>
        <v>10.3</v>
      </c>
      <c r="G1595" s="448">
        <f>SUM(G1594:G1594)</f>
        <v>15515.92</v>
      </c>
      <c r="H1595" s="189"/>
      <c r="I1595" s="189"/>
      <c r="J1595" s="189"/>
      <c r="K1595" s="189"/>
      <c r="L1595" s="232"/>
      <c r="M1595" s="189"/>
      <c r="N1595" s="189"/>
    </row>
    <row r="1596" s="160" customFormat="1" ht="21" customHeight="1" spans="1:16">
      <c r="A1596" s="191"/>
      <c r="B1596" s="68" t="s">
        <v>2020</v>
      </c>
      <c r="C1596" s="293" t="s">
        <v>2019</v>
      </c>
      <c r="D1596" s="40" t="s">
        <v>41</v>
      </c>
      <c r="E1596" s="67">
        <v>1302.15</v>
      </c>
      <c r="F1596" s="202">
        <v>47.69</v>
      </c>
      <c r="G1596" s="447">
        <f>F1596*E1596</f>
        <v>62099.5335</v>
      </c>
      <c r="H1596" s="203" t="s">
        <v>1330</v>
      </c>
      <c r="I1596" s="203" t="s">
        <v>1324</v>
      </c>
      <c r="J1596" s="203" t="s">
        <v>674</v>
      </c>
      <c r="K1596" s="203" t="s">
        <v>1331</v>
      </c>
      <c r="L1596" s="236"/>
      <c r="M1596" s="203" t="s">
        <v>1332</v>
      </c>
      <c r="N1596" s="203"/>
      <c r="P1596" s="160" t="e">
        <f>#REF!+#REF!</f>
        <v>#REF!</v>
      </c>
    </row>
    <row r="1597" s="163" customFormat="1" ht="21" customHeight="1" spans="1:14">
      <c r="A1597" s="195"/>
      <c r="B1597" s="219" t="s">
        <v>1112</v>
      </c>
      <c r="C1597" s="220"/>
      <c r="D1597" s="196"/>
      <c r="E1597" s="197"/>
      <c r="F1597" s="190">
        <f>SUM(F1596)</f>
        <v>47.69</v>
      </c>
      <c r="G1597" s="448">
        <f>SUM(G1596:G1596)</f>
        <v>62099.5335</v>
      </c>
      <c r="H1597" s="189"/>
      <c r="I1597" s="189"/>
      <c r="J1597" s="189"/>
      <c r="K1597" s="189"/>
      <c r="L1597" s="232"/>
      <c r="M1597" s="189"/>
      <c r="N1597" s="189"/>
    </row>
    <row r="1598" s="163" customFormat="1" ht="21" customHeight="1" spans="1:14">
      <c r="A1598" s="195"/>
      <c r="B1598" s="48" t="s">
        <v>713</v>
      </c>
      <c r="C1598" s="48" t="s">
        <v>714</v>
      </c>
      <c r="D1598" s="196"/>
      <c r="E1598" s="197"/>
      <c r="F1598" s="190"/>
      <c r="G1598" s="199"/>
      <c r="H1598" s="189"/>
      <c r="I1598" s="189"/>
      <c r="J1598" s="189"/>
      <c r="K1598" s="189"/>
      <c r="L1598" s="232"/>
      <c r="M1598" s="189"/>
      <c r="N1598" s="189"/>
    </row>
    <row r="1599" s="160" customFormat="1" ht="21" customHeight="1" spans="1:14">
      <c r="A1599" s="191"/>
      <c r="B1599" s="435" t="s">
        <v>715</v>
      </c>
      <c r="C1599" s="293" t="s">
        <v>714</v>
      </c>
      <c r="D1599" s="40" t="s">
        <v>224</v>
      </c>
      <c r="E1599" s="67">
        <v>19.37</v>
      </c>
      <c r="F1599" s="202">
        <v>1512</v>
      </c>
      <c r="G1599" s="447">
        <f t="shared" ref="G1599:G1602" si="77">F1599*E1599</f>
        <v>29287.44</v>
      </c>
      <c r="H1599" s="203" t="s">
        <v>1118</v>
      </c>
      <c r="I1599" s="203" t="s">
        <v>1324</v>
      </c>
      <c r="J1599" s="203" t="s">
        <v>714</v>
      </c>
      <c r="K1599" s="203" t="s">
        <v>1120</v>
      </c>
      <c r="L1599" s="236"/>
      <c r="M1599" s="203" t="s">
        <v>1121</v>
      </c>
      <c r="N1599" s="203"/>
    </row>
    <row r="1600" s="160" customFormat="1" ht="21" customHeight="1" spans="1:14">
      <c r="A1600" s="191"/>
      <c r="B1600" s="435" t="s">
        <v>715</v>
      </c>
      <c r="C1600" s="293" t="s">
        <v>714</v>
      </c>
      <c r="D1600" s="40" t="s">
        <v>224</v>
      </c>
      <c r="E1600" s="67">
        <v>19.37</v>
      </c>
      <c r="F1600" s="202">
        <v>1302</v>
      </c>
      <c r="G1600" s="447">
        <f t="shared" si="77"/>
        <v>25219.74</v>
      </c>
      <c r="H1600" s="203" t="s">
        <v>1123</v>
      </c>
      <c r="I1600" s="203" t="s">
        <v>1324</v>
      </c>
      <c r="J1600" s="203" t="s">
        <v>714</v>
      </c>
      <c r="K1600" s="203" t="s">
        <v>1124</v>
      </c>
      <c r="L1600" s="236"/>
      <c r="M1600" s="203" t="s">
        <v>1125</v>
      </c>
      <c r="N1600" s="203"/>
    </row>
    <row r="1601" s="160" customFormat="1" ht="21" customHeight="1" spans="1:14">
      <c r="A1601" s="191"/>
      <c r="B1601" s="435" t="s">
        <v>715</v>
      </c>
      <c r="C1601" s="293" t="s">
        <v>714</v>
      </c>
      <c r="D1601" s="40" t="s">
        <v>224</v>
      </c>
      <c r="E1601" s="67">
        <v>19.37</v>
      </c>
      <c r="F1601" s="202">
        <v>2478</v>
      </c>
      <c r="G1601" s="447">
        <f t="shared" si="77"/>
        <v>47998.86</v>
      </c>
      <c r="H1601" s="203" t="s">
        <v>1126</v>
      </c>
      <c r="I1601" s="203" t="s">
        <v>1324</v>
      </c>
      <c r="J1601" s="203" t="s">
        <v>714</v>
      </c>
      <c r="K1601" s="203" t="s">
        <v>1127</v>
      </c>
      <c r="L1601" s="236"/>
      <c r="M1601" s="203" t="s">
        <v>1128</v>
      </c>
      <c r="N1601" s="203"/>
    </row>
    <row r="1602" s="160" customFormat="1" ht="21" customHeight="1" spans="1:14">
      <c r="A1602" s="191"/>
      <c r="B1602" s="435" t="s">
        <v>715</v>
      </c>
      <c r="C1602" s="293" t="s">
        <v>714</v>
      </c>
      <c r="D1602" s="40" t="s">
        <v>224</v>
      </c>
      <c r="E1602" s="67">
        <v>19.37</v>
      </c>
      <c r="F1602" s="202">
        <v>882</v>
      </c>
      <c r="G1602" s="447">
        <f t="shared" si="77"/>
        <v>17084.34</v>
      </c>
      <c r="H1602" s="203" t="s">
        <v>1129</v>
      </c>
      <c r="I1602" s="203" t="s">
        <v>1324</v>
      </c>
      <c r="J1602" s="203" t="s">
        <v>714</v>
      </c>
      <c r="K1602" s="203" t="s">
        <v>1130</v>
      </c>
      <c r="L1602" s="236"/>
      <c r="M1602" s="203" t="s">
        <v>1131</v>
      </c>
      <c r="N1602" s="203"/>
    </row>
    <row r="1603" s="160" customFormat="1" ht="21" customHeight="1" spans="1:14">
      <c r="A1603" s="191"/>
      <c r="B1603" s="435" t="s">
        <v>715</v>
      </c>
      <c r="C1603" s="293" t="s">
        <v>714</v>
      </c>
      <c r="D1603" s="40" t="s">
        <v>224</v>
      </c>
      <c r="E1603" s="67">
        <v>19.37</v>
      </c>
      <c r="F1603" s="202">
        <v>882</v>
      </c>
      <c r="G1603" s="447">
        <f t="shared" ref="G1603:G1606" si="78">E1603*F1603</f>
        <v>17084.34</v>
      </c>
      <c r="H1603" s="203" t="s">
        <v>1132</v>
      </c>
      <c r="I1603" s="203" t="s">
        <v>1324</v>
      </c>
      <c r="J1603" s="203" t="s">
        <v>714</v>
      </c>
      <c r="K1603" s="203" t="s">
        <v>1133</v>
      </c>
      <c r="L1603" s="236"/>
      <c r="M1603" s="203" t="s">
        <v>1134</v>
      </c>
      <c r="N1603" s="203"/>
    </row>
    <row r="1604" s="160" customFormat="1" ht="21" customHeight="1" spans="1:14">
      <c r="A1604" s="191"/>
      <c r="B1604" s="435" t="s">
        <v>715</v>
      </c>
      <c r="C1604" s="293" t="s">
        <v>714</v>
      </c>
      <c r="D1604" s="40" t="s">
        <v>224</v>
      </c>
      <c r="E1604" s="67">
        <v>19.37</v>
      </c>
      <c r="F1604" s="202">
        <v>672</v>
      </c>
      <c r="G1604" s="447">
        <f t="shared" si="78"/>
        <v>13016.64</v>
      </c>
      <c r="H1604" s="203" t="s">
        <v>1135</v>
      </c>
      <c r="I1604" s="203" t="s">
        <v>1324</v>
      </c>
      <c r="J1604" s="203" t="s">
        <v>714</v>
      </c>
      <c r="K1604" s="203" t="s">
        <v>1136</v>
      </c>
      <c r="L1604" s="236"/>
      <c r="M1604" s="203" t="s">
        <v>1137</v>
      </c>
      <c r="N1604" s="203"/>
    </row>
    <row r="1605" s="160" customFormat="1" ht="21" customHeight="1" spans="1:14">
      <c r="A1605" s="191"/>
      <c r="B1605" s="435" t="s">
        <v>715</v>
      </c>
      <c r="C1605" s="293" t="s">
        <v>714</v>
      </c>
      <c r="D1605" s="40" t="s">
        <v>224</v>
      </c>
      <c r="E1605" s="67">
        <v>19.37</v>
      </c>
      <c r="F1605" s="202">
        <v>488</v>
      </c>
      <c r="G1605" s="447">
        <f>F1605*E1605</f>
        <v>9452.56</v>
      </c>
      <c r="H1605" s="203" t="s">
        <v>1323</v>
      </c>
      <c r="I1605" s="203" t="s">
        <v>1324</v>
      </c>
      <c r="J1605" s="203" t="s">
        <v>714</v>
      </c>
      <c r="K1605" s="203" t="s">
        <v>1326</v>
      </c>
      <c r="L1605" s="236"/>
      <c r="M1605" s="203" t="s">
        <v>1328</v>
      </c>
      <c r="N1605" s="203"/>
    </row>
    <row r="1606" s="160" customFormat="1" ht="21" customHeight="1" spans="1:14">
      <c r="A1606" s="191"/>
      <c r="B1606" s="435" t="s">
        <v>715</v>
      </c>
      <c r="C1606" s="293" t="s">
        <v>714</v>
      </c>
      <c r="D1606" s="40" t="s">
        <v>224</v>
      </c>
      <c r="E1606" s="67">
        <v>19.37</v>
      </c>
      <c r="F1606" s="202">
        <v>882</v>
      </c>
      <c r="G1606" s="447">
        <f t="shared" si="78"/>
        <v>17084.34</v>
      </c>
      <c r="H1606" s="203" t="s">
        <v>1138</v>
      </c>
      <c r="I1606" s="203" t="s">
        <v>1324</v>
      </c>
      <c r="J1606" s="203" t="s">
        <v>714</v>
      </c>
      <c r="K1606" s="203" t="s">
        <v>1139</v>
      </c>
      <c r="L1606" s="236"/>
      <c r="M1606" s="203" t="s">
        <v>1140</v>
      </c>
      <c r="N1606" s="203"/>
    </row>
    <row r="1607" s="160" customFormat="1" ht="21" customHeight="1" spans="1:14">
      <c r="A1607" s="191"/>
      <c r="B1607" s="435" t="s">
        <v>715</v>
      </c>
      <c r="C1607" s="293" t="s">
        <v>714</v>
      </c>
      <c r="D1607" s="40" t="s">
        <v>224</v>
      </c>
      <c r="E1607" s="67">
        <v>19.37</v>
      </c>
      <c r="F1607" s="202">
        <v>882</v>
      </c>
      <c r="G1607" s="447">
        <f>F1607*E1607</f>
        <v>17084.34</v>
      </c>
      <c r="H1607" s="203" t="s">
        <v>1141</v>
      </c>
      <c r="I1607" s="203" t="s">
        <v>1324</v>
      </c>
      <c r="J1607" s="203" t="s">
        <v>714</v>
      </c>
      <c r="K1607" s="203" t="s">
        <v>1142</v>
      </c>
      <c r="L1607" s="236"/>
      <c r="M1607" s="203" t="s">
        <v>1143</v>
      </c>
      <c r="N1607" s="203"/>
    </row>
    <row r="1608" s="160" customFormat="1" ht="21" customHeight="1" spans="1:14">
      <c r="A1608" s="191"/>
      <c r="B1608" s="435" t="s">
        <v>715</v>
      </c>
      <c r="C1608" s="293" t="s">
        <v>714</v>
      </c>
      <c r="D1608" s="40" t="s">
        <v>224</v>
      </c>
      <c r="E1608" s="67">
        <v>19.37</v>
      </c>
      <c r="F1608" s="202">
        <v>937</v>
      </c>
      <c r="G1608" s="447">
        <f>F1608*E1608</f>
        <v>18149.69</v>
      </c>
      <c r="H1608" s="203" t="s">
        <v>1330</v>
      </c>
      <c r="I1608" s="203" t="s">
        <v>1324</v>
      </c>
      <c r="J1608" s="203" t="s">
        <v>714</v>
      </c>
      <c r="K1608" s="203" t="s">
        <v>1331</v>
      </c>
      <c r="L1608" s="236"/>
      <c r="M1608" s="203" t="s">
        <v>1332</v>
      </c>
      <c r="N1608" s="203"/>
    </row>
    <row r="1609" s="160" customFormat="1" ht="21" customHeight="1" spans="1:14">
      <c r="A1609" s="191"/>
      <c r="B1609" s="435" t="s">
        <v>715</v>
      </c>
      <c r="C1609" s="293" t="s">
        <v>714</v>
      </c>
      <c r="D1609" s="40" t="s">
        <v>224</v>
      </c>
      <c r="E1609" s="67">
        <v>19.37</v>
      </c>
      <c r="F1609" s="202">
        <v>924</v>
      </c>
      <c r="G1609" s="447">
        <f>F1609*E1609</f>
        <v>17897.88</v>
      </c>
      <c r="H1609" s="203" t="s">
        <v>1144</v>
      </c>
      <c r="I1609" s="203" t="s">
        <v>1324</v>
      </c>
      <c r="J1609" s="203" t="s">
        <v>714</v>
      </c>
      <c r="K1609" s="203" t="s">
        <v>1145</v>
      </c>
      <c r="L1609" s="236"/>
      <c r="M1609" s="203" t="s">
        <v>1146</v>
      </c>
      <c r="N1609" s="203"/>
    </row>
    <row r="1610" s="163" customFormat="1" ht="21" customHeight="1" spans="1:14">
      <c r="A1610" s="195"/>
      <c r="B1610" s="219" t="s">
        <v>1112</v>
      </c>
      <c r="C1610" s="220"/>
      <c r="D1610" s="196"/>
      <c r="E1610" s="197"/>
      <c r="F1610" s="190">
        <f>SUM(F1599:F1609)</f>
        <v>11841</v>
      </c>
      <c r="G1610" s="448">
        <f>SUM(G1599:G1609)</f>
        <v>229360.17</v>
      </c>
      <c r="H1610" s="189"/>
      <c r="I1610" s="189"/>
      <c r="J1610" s="189"/>
      <c r="K1610" s="189"/>
      <c r="L1610" s="232"/>
      <c r="M1610" s="189"/>
      <c r="N1610" s="189"/>
    </row>
    <row r="1611" s="160" customFormat="1" ht="21" customHeight="1" spans="1:14">
      <c r="A1611" s="191"/>
      <c r="B1611" s="48" t="s">
        <v>739</v>
      </c>
      <c r="C1611" s="48" t="s">
        <v>740</v>
      </c>
      <c r="D1611" s="40"/>
      <c r="E1611" s="67"/>
      <c r="F1611" s="202"/>
      <c r="G1611" s="194"/>
      <c r="H1611" s="203"/>
      <c r="I1611" s="203"/>
      <c r="J1611" s="203"/>
      <c r="K1611" s="203"/>
      <c r="L1611" s="236"/>
      <c r="M1611" s="203"/>
      <c r="N1611" s="203"/>
    </row>
    <row r="1612" s="160" customFormat="1" ht="21" customHeight="1" spans="1:14">
      <c r="A1612" s="191"/>
      <c r="B1612" s="48" t="s">
        <v>741</v>
      </c>
      <c r="C1612" s="48" t="s">
        <v>742</v>
      </c>
      <c r="D1612" s="40"/>
      <c r="E1612" s="67"/>
      <c r="F1612" s="202"/>
      <c r="G1612" s="194"/>
      <c r="H1612" s="203"/>
      <c r="I1612" s="203"/>
      <c r="J1612" s="203"/>
      <c r="K1612" s="203"/>
      <c r="L1612" s="236"/>
      <c r="M1612" s="203"/>
      <c r="N1612" s="203"/>
    </row>
    <row r="1613" s="160" customFormat="1" ht="21" customHeight="1" spans="1:14">
      <c r="A1613" s="191"/>
      <c r="B1613" s="68" t="s">
        <v>743</v>
      </c>
      <c r="C1613" s="293" t="s">
        <v>2021</v>
      </c>
      <c r="D1613" s="40" t="s">
        <v>112</v>
      </c>
      <c r="E1613" s="67">
        <v>47.37</v>
      </c>
      <c r="F1613" s="202">
        <v>30</v>
      </c>
      <c r="G1613" s="447">
        <f>F1613*E1613</f>
        <v>1421.1</v>
      </c>
      <c r="H1613" s="203" t="s">
        <v>1323</v>
      </c>
      <c r="I1613" s="203" t="s">
        <v>1324</v>
      </c>
      <c r="J1613" s="203" t="s">
        <v>740</v>
      </c>
      <c r="K1613" s="203" t="s">
        <v>1326</v>
      </c>
      <c r="L1613" s="236"/>
      <c r="M1613" s="203" t="s">
        <v>1328</v>
      </c>
      <c r="N1613" s="203"/>
    </row>
    <row r="1614" s="163" customFormat="1" ht="21" customHeight="1" spans="1:14">
      <c r="A1614" s="195"/>
      <c r="B1614" s="219" t="s">
        <v>1112</v>
      </c>
      <c r="C1614" s="220"/>
      <c r="D1614" s="196"/>
      <c r="E1614" s="197"/>
      <c r="F1614" s="190">
        <f>SUM(F1613:F1613)</f>
        <v>30</v>
      </c>
      <c r="G1614" s="448">
        <f>SUM(G1613:G1613)</f>
        <v>1421.1</v>
      </c>
      <c r="H1614" s="189"/>
      <c r="I1614" s="189"/>
      <c r="J1614" s="189"/>
      <c r="K1614" s="189"/>
      <c r="L1614" s="232"/>
      <c r="M1614" s="189"/>
      <c r="N1614" s="189"/>
    </row>
    <row r="1615" s="160" customFormat="1" ht="21" customHeight="1" spans="1:14">
      <c r="A1615" s="191"/>
      <c r="B1615" s="68" t="s">
        <v>745</v>
      </c>
      <c r="C1615" s="293" t="s">
        <v>2021</v>
      </c>
      <c r="D1615" s="40" t="s">
        <v>112</v>
      </c>
      <c r="E1615" s="67">
        <v>78.94</v>
      </c>
      <c r="F1615" s="202">
        <v>84.6</v>
      </c>
      <c r="G1615" s="447">
        <f>F1615*E1615</f>
        <v>6678.324</v>
      </c>
      <c r="H1615" s="203" t="s">
        <v>1330</v>
      </c>
      <c r="I1615" s="203" t="s">
        <v>1324</v>
      </c>
      <c r="J1615" s="203" t="s">
        <v>740</v>
      </c>
      <c r="K1615" s="203" t="s">
        <v>1331</v>
      </c>
      <c r="L1615" s="236"/>
      <c r="M1615" s="203" t="s">
        <v>1332</v>
      </c>
      <c r="N1615" s="203"/>
    </row>
    <row r="1616" s="163" customFormat="1" ht="21" customHeight="1" spans="1:14">
      <c r="A1616" s="195"/>
      <c r="B1616" s="219" t="s">
        <v>1112</v>
      </c>
      <c r="C1616" s="220"/>
      <c r="D1616" s="196"/>
      <c r="E1616" s="197"/>
      <c r="F1616" s="190">
        <f>SUM(F1615:F1615)</f>
        <v>84.6</v>
      </c>
      <c r="G1616" s="448">
        <f>SUM(G1615:G1615)</f>
        <v>6678.324</v>
      </c>
      <c r="H1616" s="189"/>
      <c r="I1616" s="189"/>
      <c r="J1616" s="189"/>
      <c r="K1616" s="189"/>
      <c r="L1616" s="232"/>
      <c r="M1616" s="189"/>
      <c r="N1616" s="189"/>
    </row>
    <row r="1617" s="163" customFormat="1" ht="21" customHeight="1" spans="1:14">
      <c r="A1617" s="195"/>
      <c r="B1617" s="476"/>
      <c r="C1617" s="220"/>
      <c r="D1617" s="196"/>
      <c r="E1617" s="197"/>
      <c r="F1617" s="190"/>
      <c r="G1617" s="199"/>
      <c r="H1617" s="189"/>
      <c r="I1617" s="189"/>
      <c r="J1617" s="189"/>
      <c r="K1617" s="189"/>
      <c r="L1617" s="232"/>
      <c r="M1617" s="189"/>
      <c r="N1617" s="189"/>
    </row>
    <row r="1618" s="160" customFormat="1" ht="21" customHeight="1" spans="1:14">
      <c r="A1618" s="191"/>
      <c r="B1618" s="68" t="s">
        <v>748</v>
      </c>
      <c r="C1618" s="293" t="s">
        <v>2021</v>
      </c>
      <c r="D1618" s="40" t="s">
        <v>2022</v>
      </c>
      <c r="E1618" s="67">
        <v>97.76</v>
      </c>
      <c r="F1618" s="202">
        <v>96.8</v>
      </c>
      <c r="G1618" s="447">
        <f>F1618*E1618</f>
        <v>9463.168</v>
      </c>
      <c r="H1618" s="203" t="s">
        <v>1118</v>
      </c>
      <c r="I1618" s="203" t="s">
        <v>1324</v>
      </c>
      <c r="J1618" s="203" t="s">
        <v>740</v>
      </c>
      <c r="K1618" s="203" t="s">
        <v>1120</v>
      </c>
      <c r="L1618" s="236"/>
      <c r="M1618" s="203" t="s">
        <v>1121</v>
      </c>
      <c r="N1618" s="236" t="s">
        <v>2023</v>
      </c>
    </row>
    <row r="1619" s="160" customFormat="1" ht="21" customHeight="1" spans="1:14">
      <c r="A1619" s="191"/>
      <c r="B1619" s="68" t="s">
        <v>748</v>
      </c>
      <c r="C1619" s="293" t="s">
        <v>2021</v>
      </c>
      <c r="D1619" s="40" t="s">
        <v>2022</v>
      </c>
      <c r="E1619" s="67">
        <v>97.76</v>
      </c>
      <c r="F1619" s="202">
        <v>57.2</v>
      </c>
      <c r="G1619" s="447">
        <f>F1619*E1619</f>
        <v>5591.872</v>
      </c>
      <c r="H1619" s="203" t="s">
        <v>1129</v>
      </c>
      <c r="I1619" s="203" t="s">
        <v>1324</v>
      </c>
      <c r="J1619" s="203" t="s">
        <v>740</v>
      </c>
      <c r="K1619" s="203" t="s">
        <v>1130</v>
      </c>
      <c r="L1619" s="236"/>
      <c r="M1619" s="203" t="s">
        <v>1131</v>
      </c>
      <c r="N1619" s="236" t="s">
        <v>2023</v>
      </c>
    </row>
    <row r="1620" s="160" customFormat="1" ht="21" customHeight="1" spans="1:14">
      <c r="A1620" s="191"/>
      <c r="B1620" s="68" t="s">
        <v>748</v>
      </c>
      <c r="C1620" s="293" t="s">
        <v>2021</v>
      </c>
      <c r="D1620" s="40" t="s">
        <v>2022</v>
      </c>
      <c r="E1620" s="67">
        <v>97.76</v>
      </c>
      <c r="F1620" s="202">
        <v>57.2</v>
      </c>
      <c r="G1620" s="447">
        <f>F1620*E1620</f>
        <v>5591.872</v>
      </c>
      <c r="H1620" s="203" t="s">
        <v>1141</v>
      </c>
      <c r="I1620" s="203" t="s">
        <v>1324</v>
      </c>
      <c r="J1620" s="203" t="s">
        <v>740</v>
      </c>
      <c r="K1620" s="203" t="s">
        <v>1142</v>
      </c>
      <c r="L1620" s="236"/>
      <c r="M1620" s="203" t="s">
        <v>1143</v>
      </c>
      <c r="N1620" s="236" t="s">
        <v>2023</v>
      </c>
    </row>
    <row r="1621" s="163" customFormat="1" ht="21" customHeight="1" spans="1:14">
      <c r="A1621" s="195"/>
      <c r="B1621" s="219" t="s">
        <v>1112</v>
      </c>
      <c r="C1621" s="220"/>
      <c r="D1621" s="196"/>
      <c r="E1621" s="197"/>
      <c r="F1621" s="190">
        <f>SUM(F1618:F1620)</f>
        <v>211.2</v>
      </c>
      <c r="G1621" s="448">
        <f>SUM(G1618:G1620)</f>
        <v>20646.912</v>
      </c>
      <c r="H1621" s="189"/>
      <c r="I1621" s="189"/>
      <c r="J1621" s="189"/>
      <c r="K1621" s="189"/>
      <c r="L1621" s="232"/>
      <c r="M1621" s="189"/>
      <c r="N1621" s="189"/>
    </row>
    <row r="1622" s="163" customFormat="1" ht="21" customHeight="1" spans="1:14">
      <c r="A1622" s="195"/>
      <c r="B1622" s="48" t="s">
        <v>754</v>
      </c>
      <c r="C1622" s="48" t="s">
        <v>755</v>
      </c>
      <c r="D1622" s="196"/>
      <c r="E1622" s="197"/>
      <c r="F1622" s="190"/>
      <c r="G1622" s="199"/>
      <c r="H1622" s="189"/>
      <c r="I1622" s="189"/>
      <c r="J1622" s="189"/>
      <c r="K1622" s="189"/>
      <c r="L1622" s="232"/>
      <c r="M1622" s="189"/>
      <c r="N1622" s="189"/>
    </row>
    <row r="1623" s="163" customFormat="1" ht="21" customHeight="1" spans="1:14">
      <c r="A1623" s="195"/>
      <c r="B1623" s="68" t="s">
        <v>756</v>
      </c>
      <c r="C1623" s="203" t="s">
        <v>757</v>
      </c>
      <c r="D1623" s="40" t="s">
        <v>112</v>
      </c>
      <c r="E1623" s="67">
        <v>292.08</v>
      </c>
      <c r="F1623" s="202">
        <v>61</v>
      </c>
      <c r="G1623" s="447">
        <f>F1623*E1623</f>
        <v>17816.88</v>
      </c>
      <c r="H1623" s="203" t="s">
        <v>1323</v>
      </c>
      <c r="I1623" s="203" t="s">
        <v>1324</v>
      </c>
      <c r="J1623" s="203" t="s">
        <v>757</v>
      </c>
      <c r="K1623" s="203" t="s">
        <v>1326</v>
      </c>
      <c r="L1623" s="236" t="s">
        <v>2024</v>
      </c>
      <c r="M1623" s="203" t="s">
        <v>1328</v>
      </c>
      <c r="N1623" s="189"/>
    </row>
    <row r="1624" s="163" customFormat="1" ht="21" customHeight="1" spans="1:14">
      <c r="A1624" s="195"/>
      <c r="B1624" s="219" t="s">
        <v>1112</v>
      </c>
      <c r="C1624" s="220"/>
      <c r="D1624" s="196"/>
      <c r="E1624" s="197"/>
      <c r="F1624" s="190">
        <f>SUM(F1623)</f>
        <v>61</v>
      </c>
      <c r="G1624" s="448">
        <f>SUM(G1623:G1623)</f>
        <v>17816.88</v>
      </c>
      <c r="H1624" s="189"/>
      <c r="I1624" s="189"/>
      <c r="J1624" s="189"/>
      <c r="K1624" s="189"/>
      <c r="L1624" s="232"/>
      <c r="M1624" s="189"/>
      <c r="N1624" s="189"/>
    </row>
    <row r="1625" s="163" customFormat="1" ht="21" customHeight="1" spans="1:14">
      <c r="A1625" s="195"/>
      <c r="B1625" s="68" t="s">
        <v>2025</v>
      </c>
      <c r="C1625" s="203" t="s">
        <v>757</v>
      </c>
      <c r="D1625" s="40" t="s">
        <v>112</v>
      </c>
      <c r="E1625" s="67">
        <v>226.11</v>
      </c>
      <c r="F1625" s="202">
        <v>86</v>
      </c>
      <c r="G1625" s="447">
        <f>F1625*E1625</f>
        <v>19445.46</v>
      </c>
      <c r="H1625" s="203" t="s">
        <v>1330</v>
      </c>
      <c r="I1625" s="203" t="s">
        <v>1324</v>
      </c>
      <c r="J1625" s="203" t="s">
        <v>757</v>
      </c>
      <c r="K1625" s="203" t="s">
        <v>1331</v>
      </c>
      <c r="L1625" s="236" t="s">
        <v>2024</v>
      </c>
      <c r="M1625" s="203" t="s">
        <v>1332</v>
      </c>
      <c r="N1625" s="189"/>
    </row>
    <row r="1626" s="163" customFormat="1" ht="21" customHeight="1" spans="1:14">
      <c r="A1626" s="195"/>
      <c r="B1626" s="219" t="s">
        <v>1112</v>
      </c>
      <c r="C1626" s="220"/>
      <c r="D1626" s="196"/>
      <c r="E1626" s="197"/>
      <c r="F1626" s="190">
        <f>SUM(F1625)</f>
        <v>86</v>
      </c>
      <c r="G1626" s="448">
        <f>SUM(G1625:G1625)</f>
        <v>19445.46</v>
      </c>
      <c r="H1626" s="189"/>
      <c r="I1626" s="189"/>
      <c r="J1626" s="189"/>
      <c r="K1626" s="189"/>
      <c r="L1626" s="232"/>
      <c r="M1626" s="189"/>
      <c r="N1626" s="189"/>
    </row>
    <row r="1627" s="160" customFormat="1" ht="21" customHeight="1" spans="1:14">
      <c r="A1627" s="191"/>
      <c r="B1627" s="437">
        <v>416</v>
      </c>
      <c r="C1627" s="201" t="s">
        <v>762</v>
      </c>
      <c r="D1627" s="40"/>
      <c r="E1627" s="67"/>
      <c r="F1627" s="202"/>
      <c r="G1627" s="194"/>
      <c r="H1627" s="203"/>
      <c r="I1627" s="203"/>
      <c r="J1627" s="203"/>
      <c r="K1627" s="203"/>
      <c r="L1627" s="236"/>
      <c r="M1627" s="203"/>
      <c r="N1627" s="203"/>
    </row>
    <row r="1628" s="160" customFormat="1" ht="21" customHeight="1" spans="1:14">
      <c r="A1628" s="191"/>
      <c r="B1628" s="218" t="s">
        <v>763</v>
      </c>
      <c r="C1628" s="68" t="s">
        <v>764</v>
      </c>
      <c r="D1628" s="26" t="s">
        <v>768</v>
      </c>
      <c r="E1628" s="67">
        <v>79.21</v>
      </c>
      <c r="F1628" s="202">
        <v>183.6</v>
      </c>
      <c r="G1628" s="447">
        <f>F1628*E1628</f>
        <v>14542.956</v>
      </c>
      <c r="H1628" s="203" t="s">
        <v>1323</v>
      </c>
      <c r="I1628" s="203" t="s">
        <v>1324</v>
      </c>
      <c r="J1628" s="203" t="s">
        <v>2026</v>
      </c>
      <c r="K1628" s="203" t="s">
        <v>1326</v>
      </c>
      <c r="L1628" s="236"/>
      <c r="M1628" s="203" t="s">
        <v>1328</v>
      </c>
      <c r="N1628" s="203"/>
    </row>
    <row r="1629" s="160" customFormat="1" ht="21" customHeight="1" spans="1:14">
      <c r="A1629" s="191"/>
      <c r="B1629" s="218" t="s">
        <v>763</v>
      </c>
      <c r="C1629" s="68" t="s">
        <v>764</v>
      </c>
      <c r="D1629" s="26" t="s">
        <v>768</v>
      </c>
      <c r="E1629" s="67">
        <v>79.21</v>
      </c>
      <c r="F1629" s="202">
        <v>344.25</v>
      </c>
      <c r="G1629" s="447">
        <f>F1629*E1629</f>
        <v>27268.0425</v>
      </c>
      <c r="H1629" s="203" t="s">
        <v>1330</v>
      </c>
      <c r="I1629" s="203" t="s">
        <v>1324</v>
      </c>
      <c r="J1629" s="203" t="s">
        <v>2026</v>
      </c>
      <c r="K1629" s="203" t="s">
        <v>1331</v>
      </c>
      <c r="L1629" s="236"/>
      <c r="M1629" s="203" t="s">
        <v>1332</v>
      </c>
      <c r="N1629" s="203"/>
    </row>
    <row r="1630" s="163" customFormat="1" ht="18" customHeight="1" spans="1:14">
      <c r="A1630" s="195"/>
      <c r="B1630" s="219" t="s">
        <v>1112</v>
      </c>
      <c r="C1630" s="220"/>
      <c r="D1630" s="196"/>
      <c r="E1630" s="197"/>
      <c r="F1630" s="190">
        <f>SUM(F1628:F1629)</f>
        <v>527.85</v>
      </c>
      <c r="G1630" s="448">
        <f>SUM(G1628:G1629)</f>
        <v>41810.9985</v>
      </c>
      <c r="H1630" s="189"/>
      <c r="I1630" s="189"/>
      <c r="J1630" s="189"/>
      <c r="K1630" s="189"/>
      <c r="L1630" s="232"/>
      <c r="M1630" s="189"/>
      <c r="N1630" s="189"/>
    </row>
    <row r="1631" s="163" customFormat="1" ht="18" customHeight="1" spans="1:14">
      <c r="A1631" s="195"/>
      <c r="B1631" s="48" t="s">
        <v>771</v>
      </c>
      <c r="C1631" s="48" t="s">
        <v>772</v>
      </c>
      <c r="D1631" s="196"/>
      <c r="E1631" s="197"/>
      <c r="F1631" s="190"/>
      <c r="G1631" s="199"/>
      <c r="H1631" s="189"/>
      <c r="I1631" s="189"/>
      <c r="J1631" s="189"/>
      <c r="K1631" s="189"/>
      <c r="L1631" s="232"/>
      <c r="M1631" s="189"/>
      <c r="N1631" s="189"/>
    </row>
    <row r="1632" s="160" customFormat="1" ht="21" customHeight="1" spans="1:14">
      <c r="A1632" s="191"/>
      <c r="B1632" s="68" t="s">
        <v>773</v>
      </c>
      <c r="C1632" s="68" t="s">
        <v>774</v>
      </c>
      <c r="D1632" s="26" t="s">
        <v>834</v>
      </c>
      <c r="E1632" s="67">
        <v>58.23</v>
      </c>
      <c r="F1632" s="202">
        <v>8</v>
      </c>
      <c r="G1632" s="447">
        <f>F1632*E1632</f>
        <v>465.84</v>
      </c>
      <c r="H1632" s="203" t="s">
        <v>1323</v>
      </c>
      <c r="I1632" s="203" t="s">
        <v>1324</v>
      </c>
      <c r="J1632" s="203" t="s">
        <v>2026</v>
      </c>
      <c r="K1632" s="203" t="s">
        <v>1326</v>
      </c>
      <c r="L1632" s="236"/>
      <c r="M1632" s="203" t="s">
        <v>1328</v>
      </c>
      <c r="N1632" s="203"/>
    </row>
    <row r="1633" s="160" customFormat="1" ht="21" customHeight="1" spans="1:14">
      <c r="A1633" s="191"/>
      <c r="B1633" s="68" t="s">
        <v>773</v>
      </c>
      <c r="C1633" s="68" t="s">
        <v>774</v>
      </c>
      <c r="D1633" s="26" t="s">
        <v>834</v>
      </c>
      <c r="E1633" s="67">
        <v>58.23</v>
      </c>
      <c r="F1633" s="202">
        <v>12</v>
      </c>
      <c r="G1633" s="447">
        <f>F1633*E1633</f>
        <v>698.76</v>
      </c>
      <c r="H1633" s="203" t="s">
        <v>1330</v>
      </c>
      <c r="I1633" s="203" t="s">
        <v>1324</v>
      </c>
      <c r="J1633" s="203" t="s">
        <v>2026</v>
      </c>
      <c r="K1633" s="203" t="s">
        <v>1331</v>
      </c>
      <c r="L1633" s="236"/>
      <c r="M1633" s="203" t="s">
        <v>1332</v>
      </c>
      <c r="N1633" s="203"/>
    </row>
    <row r="1634" s="163" customFormat="1" ht="18" customHeight="1" spans="1:14">
      <c r="A1634" s="195"/>
      <c r="B1634" s="219" t="s">
        <v>1112</v>
      </c>
      <c r="C1634" s="220"/>
      <c r="D1634" s="196"/>
      <c r="E1634" s="197"/>
      <c r="F1634" s="190">
        <f>SUM(F1632:F1633)</f>
        <v>20</v>
      </c>
      <c r="G1634" s="448">
        <f>SUM(G1632:G1633)</f>
        <v>1164.6</v>
      </c>
      <c r="H1634" s="189"/>
      <c r="I1634" s="189"/>
      <c r="J1634" s="189"/>
      <c r="K1634" s="189"/>
      <c r="L1634" s="232"/>
      <c r="M1634" s="189"/>
      <c r="N1634" s="189"/>
    </row>
    <row r="1635" s="160" customFormat="1" ht="21" customHeight="1" spans="1:14">
      <c r="A1635" s="191"/>
      <c r="B1635" s="435" t="s">
        <v>2027</v>
      </c>
      <c r="C1635" s="293" t="s">
        <v>856</v>
      </c>
      <c r="D1635" s="40" t="s">
        <v>859</v>
      </c>
      <c r="E1635" s="67">
        <v>77.58</v>
      </c>
      <c r="F1635" s="202">
        <v>1</v>
      </c>
      <c r="G1635" s="447">
        <f>F1635*E1635</f>
        <v>77.58</v>
      </c>
      <c r="H1635" s="203" t="s">
        <v>1141</v>
      </c>
      <c r="I1635" s="203" t="s">
        <v>1324</v>
      </c>
      <c r="J1635" s="203" t="s">
        <v>2026</v>
      </c>
      <c r="K1635" s="203" t="s">
        <v>1142</v>
      </c>
      <c r="L1635" s="236"/>
      <c r="M1635" s="203" t="s">
        <v>1143</v>
      </c>
      <c r="N1635" s="203"/>
    </row>
    <row r="1636" s="163" customFormat="1" ht="21" customHeight="1" spans="1:14">
      <c r="A1636" s="195"/>
      <c r="B1636" s="219" t="s">
        <v>1112</v>
      </c>
      <c r="C1636" s="220"/>
      <c r="D1636" s="196"/>
      <c r="E1636" s="197"/>
      <c r="F1636" s="190">
        <f>SUM(F1635:F1635)</f>
        <v>1</v>
      </c>
      <c r="G1636" s="448">
        <f>SUM(G1635:G1635)</f>
        <v>77.58</v>
      </c>
      <c r="H1636" s="189"/>
      <c r="I1636" s="189"/>
      <c r="J1636" s="189"/>
      <c r="K1636" s="189"/>
      <c r="L1636" s="232"/>
      <c r="M1636" s="189"/>
      <c r="N1636" s="189"/>
    </row>
    <row r="1637" s="160" customFormat="1" ht="21" customHeight="1" spans="1:14">
      <c r="A1637" s="191"/>
      <c r="B1637" s="437">
        <v>417</v>
      </c>
      <c r="C1637" s="201" t="s">
        <v>779</v>
      </c>
      <c r="D1637" s="40"/>
      <c r="E1637" s="67"/>
      <c r="F1637" s="202"/>
      <c r="G1637" s="194"/>
      <c r="H1637" s="203"/>
      <c r="I1637" s="203"/>
      <c r="J1637" s="203"/>
      <c r="K1637" s="203"/>
      <c r="L1637" s="236"/>
      <c r="M1637" s="203"/>
      <c r="N1637" s="203"/>
    </row>
    <row r="1638" s="160" customFormat="1" ht="21" customHeight="1" spans="1:14">
      <c r="A1638" s="191"/>
      <c r="B1638" s="437" t="s">
        <v>780</v>
      </c>
      <c r="C1638" s="201" t="s">
        <v>781</v>
      </c>
      <c r="D1638" s="40"/>
      <c r="E1638" s="67"/>
      <c r="F1638" s="202"/>
      <c r="G1638" s="194"/>
      <c r="H1638" s="203"/>
      <c r="I1638" s="203"/>
      <c r="J1638" s="203"/>
      <c r="K1638" s="203"/>
      <c r="L1638" s="236"/>
      <c r="M1638" s="203"/>
      <c r="N1638" s="203"/>
    </row>
    <row r="1639" s="160" customFormat="1" ht="21" customHeight="1" spans="1:14">
      <c r="A1639" s="191"/>
      <c r="B1639" s="435" t="s">
        <v>2028</v>
      </c>
      <c r="C1639" s="293" t="s">
        <v>2029</v>
      </c>
      <c r="D1639" s="40" t="s">
        <v>112</v>
      </c>
      <c r="E1639" s="67">
        <v>877.43</v>
      </c>
      <c r="F1639" s="202">
        <v>16</v>
      </c>
      <c r="G1639" s="447">
        <f>F1639*E1639</f>
        <v>14038.88</v>
      </c>
      <c r="H1639" s="203" t="s">
        <v>1323</v>
      </c>
      <c r="I1639" s="203" t="s">
        <v>1324</v>
      </c>
      <c r="J1639" s="203" t="s">
        <v>2030</v>
      </c>
      <c r="K1639" s="203" t="s">
        <v>1326</v>
      </c>
      <c r="L1639" s="236"/>
      <c r="M1639" s="203" t="s">
        <v>1328</v>
      </c>
      <c r="N1639" s="203"/>
    </row>
    <row r="1640" s="163" customFormat="1" ht="21" customHeight="1" spans="1:14">
      <c r="A1640" s="195"/>
      <c r="B1640" s="219" t="s">
        <v>1112</v>
      </c>
      <c r="C1640" s="220"/>
      <c r="D1640" s="196"/>
      <c r="E1640" s="197"/>
      <c r="F1640" s="190">
        <f>SUM(F1639:F1639)</f>
        <v>16</v>
      </c>
      <c r="G1640" s="448">
        <f>SUM(G1639:G1639)</f>
        <v>14038.88</v>
      </c>
      <c r="H1640" s="189"/>
      <c r="I1640" s="189"/>
      <c r="J1640" s="189"/>
      <c r="K1640" s="189"/>
      <c r="L1640" s="232"/>
      <c r="M1640" s="189"/>
      <c r="N1640" s="189"/>
    </row>
    <row r="1641" s="160" customFormat="1" ht="21" customHeight="1" spans="1:14">
      <c r="A1641" s="191"/>
      <c r="B1641" s="68" t="s">
        <v>2031</v>
      </c>
      <c r="C1641" s="293" t="s">
        <v>2029</v>
      </c>
      <c r="D1641" s="40" t="s">
        <v>112</v>
      </c>
      <c r="E1641" s="67">
        <v>876.19</v>
      </c>
      <c r="F1641" s="202">
        <v>16</v>
      </c>
      <c r="G1641" s="447">
        <f>F1641*E1641</f>
        <v>14019.04</v>
      </c>
      <c r="H1641" s="203" t="s">
        <v>1330</v>
      </c>
      <c r="I1641" s="203" t="s">
        <v>1324</v>
      </c>
      <c r="J1641" s="203" t="s">
        <v>2030</v>
      </c>
      <c r="K1641" s="203" t="s">
        <v>1331</v>
      </c>
      <c r="L1641" s="236"/>
      <c r="M1641" s="203" t="s">
        <v>1332</v>
      </c>
      <c r="N1641" s="203"/>
    </row>
    <row r="1642" s="163" customFormat="1" ht="21" customHeight="1" spans="1:14">
      <c r="A1642" s="195"/>
      <c r="B1642" s="219" t="s">
        <v>1112</v>
      </c>
      <c r="C1642" s="220"/>
      <c r="D1642" s="196"/>
      <c r="E1642" s="197"/>
      <c r="F1642" s="190">
        <f>SUM(F1641:F1641)</f>
        <v>16</v>
      </c>
      <c r="G1642" s="448">
        <f>SUM(G1641:G1641)</f>
        <v>14019.04</v>
      </c>
      <c r="H1642" s="189"/>
      <c r="I1642" s="189"/>
      <c r="J1642" s="189"/>
      <c r="K1642" s="189"/>
      <c r="L1642" s="232"/>
      <c r="M1642" s="189"/>
      <c r="N1642" s="189"/>
    </row>
    <row r="1643" s="160" customFormat="1" ht="21" customHeight="1" spans="1:14">
      <c r="A1643" s="191"/>
      <c r="B1643" s="68" t="s">
        <v>2032</v>
      </c>
      <c r="C1643" s="293" t="s">
        <v>2033</v>
      </c>
      <c r="D1643" s="40" t="s">
        <v>112</v>
      </c>
      <c r="E1643" s="67">
        <v>2425.49</v>
      </c>
      <c r="F1643" s="202">
        <v>27</v>
      </c>
      <c r="G1643" s="447">
        <f t="shared" ref="G1643:G1646" si="79">F1643*E1643</f>
        <v>65488.23</v>
      </c>
      <c r="H1643" s="203" t="s">
        <v>1118</v>
      </c>
      <c r="I1643" s="203" t="s">
        <v>1324</v>
      </c>
      <c r="J1643" s="203" t="s">
        <v>2030</v>
      </c>
      <c r="K1643" s="203" t="s">
        <v>1120</v>
      </c>
      <c r="L1643" s="236"/>
      <c r="M1643" s="203" t="s">
        <v>1121</v>
      </c>
      <c r="N1643" s="203"/>
    </row>
    <row r="1644" s="160" customFormat="1" ht="21" customHeight="1" spans="1:14">
      <c r="A1644" s="191"/>
      <c r="B1644" s="68" t="s">
        <v>2032</v>
      </c>
      <c r="C1644" s="293" t="s">
        <v>2033</v>
      </c>
      <c r="D1644" s="40" t="s">
        <v>112</v>
      </c>
      <c r="E1644" s="67">
        <v>2427.17</v>
      </c>
      <c r="F1644" s="202">
        <v>21</v>
      </c>
      <c r="G1644" s="447">
        <f t="shared" si="79"/>
        <v>50970.57</v>
      </c>
      <c r="H1644" s="203" t="s">
        <v>1123</v>
      </c>
      <c r="I1644" s="203" t="s">
        <v>1324</v>
      </c>
      <c r="J1644" s="203" t="s">
        <v>2030</v>
      </c>
      <c r="K1644" s="203" t="s">
        <v>1124</v>
      </c>
      <c r="L1644" s="236"/>
      <c r="M1644" s="203" t="s">
        <v>1125</v>
      </c>
      <c r="N1644" s="203"/>
    </row>
    <row r="1645" s="160" customFormat="1" ht="21" customHeight="1" spans="1:14">
      <c r="A1645" s="191"/>
      <c r="B1645" s="68" t="s">
        <v>2032</v>
      </c>
      <c r="C1645" s="293" t="s">
        <v>2033</v>
      </c>
      <c r="D1645" s="40" t="s">
        <v>112</v>
      </c>
      <c r="E1645" s="67">
        <v>2427.17</v>
      </c>
      <c r="F1645" s="202">
        <v>14</v>
      </c>
      <c r="G1645" s="447">
        <f t="shared" si="79"/>
        <v>33980.38</v>
      </c>
      <c r="H1645" s="203" t="s">
        <v>1126</v>
      </c>
      <c r="I1645" s="203" t="s">
        <v>1324</v>
      </c>
      <c r="J1645" s="203" t="s">
        <v>2030</v>
      </c>
      <c r="K1645" s="203" t="s">
        <v>1127</v>
      </c>
      <c r="L1645" s="236"/>
      <c r="M1645" s="203" t="s">
        <v>1128</v>
      </c>
      <c r="N1645" s="203"/>
    </row>
    <row r="1646" s="160" customFormat="1" ht="21" customHeight="1" spans="1:14">
      <c r="A1646" s="191"/>
      <c r="B1646" s="68" t="s">
        <v>2032</v>
      </c>
      <c r="C1646" s="293" t="s">
        <v>2033</v>
      </c>
      <c r="D1646" s="40" t="s">
        <v>112</v>
      </c>
      <c r="E1646" s="67">
        <v>2427.41</v>
      </c>
      <c r="F1646" s="202">
        <v>18</v>
      </c>
      <c r="G1646" s="447">
        <f t="shared" si="79"/>
        <v>43693.38</v>
      </c>
      <c r="H1646" s="203" t="s">
        <v>1129</v>
      </c>
      <c r="I1646" s="203" t="s">
        <v>1324</v>
      </c>
      <c r="J1646" s="203" t="s">
        <v>2030</v>
      </c>
      <c r="K1646" s="203" t="s">
        <v>1130</v>
      </c>
      <c r="L1646" s="236"/>
      <c r="M1646" s="203" t="s">
        <v>1131</v>
      </c>
      <c r="N1646" s="203"/>
    </row>
    <row r="1647" s="160" customFormat="1" ht="21" customHeight="1" spans="1:14">
      <c r="A1647" s="191"/>
      <c r="B1647" s="68" t="s">
        <v>2032</v>
      </c>
      <c r="C1647" s="293" t="s">
        <v>2033</v>
      </c>
      <c r="D1647" s="40" t="s">
        <v>112</v>
      </c>
      <c r="E1647" s="67">
        <v>2427.17</v>
      </c>
      <c r="F1647" s="202">
        <v>14</v>
      </c>
      <c r="G1647" s="447">
        <f t="shared" ref="G1647:G1649" si="80">E1647*F1647</f>
        <v>33980.38</v>
      </c>
      <c r="H1647" s="203" t="s">
        <v>1132</v>
      </c>
      <c r="I1647" s="203" t="s">
        <v>1324</v>
      </c>
      <c r="J1647" s="203" t="s">
        <v>2030</v>
      </c>
      <c r="K1647" s="203" t="s">
        <v>1133</v>
      </c>
      <c r="L1647" s="236"/>
      <c r="M1647" s="203" t="s">
        <v>1134</v>
      </c>
      <c r="N1647" s="203"/>
    </row>
    <row r="1648" s="160" customFormat="1" ht="21" customHeight="1" spans="1:14">
      <c r="A1648" s="191"/>
      <c r="B1648" s="68" t="s">
        <v>2032</v>
      </c>
      <c r="C1648" s="293" t="s">
        <v>2033</v>
      </c>
      <c r="D1648" s="40" t="s">
        <v>112</v>
      </c>
      <c r="E1648" s="67">
        <v>2427.17</v>
      </c>
      <c r="F1648" s="202">
        <v>14</v>
      </c>
      <c r="G1648" s="447">
        <f t="shared" si="80"/>
        <v>33980.38</v>
      </c>
      <c r="H1648" s="203" t="s">
        <v>1135</v>
      </c>
      <c r="I1648" s="203" t="s">
        <v>1324</v>
      </c>
      <c r="J1648" s="203" t="s">
        <v>2030</v>
      </c>
      <c r="K1648" s="203" t="s">
        <v>1136</v>
      </c>
      <c r="L1648" s="236"/>
      <c r="M1648" s="203" t="s">
        <v>1137</v>
      </c>
      <c r="N1648" s="203"/>
    </row>
    <row r="1649" s="160" customFormat="1" ht="21" customHeight="1" spans="1:14">
      <c r="A1649" s="191"/>
      <c r="B1649" s="68" t="s">
        <v>2032</v>
      </c>
      <c r="C1649" s="293" t="s">
        <v>2033</v>
      </c>
      <c r="D1649" s="40" t="s">
        <v>112</v>
      </c>
      <c r="E1649" s="67">
        <v>2427.17</v>
      </c>
      <c r="F1649" s="202">
        <v>14</v>
      </c>
      <c r="G1649" s="447">
        <f t="shared" si="80"/>
        <v>33980.38</v>
      </c>
      <c r="H1649" s="203" t="s">
        <v>1138</v>
      </c>
      <c r="I1649" s="203" t="s">
        <v>1324</v>
      </c>
      <c r="J1649" s="203" t="s">
        <v>2030</v>
      </c>
      <c r="K1649" s="203" t="s">
        <v>1139</v>
      </c>
      <c r="L1649" s="236"/>
      <c r="M1649" s="203" t="s">
        <v>1140</v>
      </c>
      <c r="N1649" s="203"/>
    </row>
    <row r="1650" s="160" customFormat="1" ht="21" customHeight="1" spans="1:14">
      <c r="A1650" s="191"/>
      <c r="B1650" s="68" t="s">
        <v>2032</v>
      </c>
      <c r="C1650" s="293" t="s">
        <v>2033</v>
      </c>
      <c r="D1650" s="40" t="s">
        <v>112</v>
      </c>
      <c r="E1650" s="67">
        <v>2427.41</v>
      </c>
      <c r="F1650" s="202">
        <v>18</v>
      </c>
      <c r="G1650" s="447">
        <f>F1650*E1650</f>
        <v>43693.38</v>
      </c>
      <c r="H1650" s="203" t="s">
        <v>1141</v>
      </c>
      <c r="I1650" s="203" t="s">
        <v>1324</v>
      </c>
      <c r="J1650" s="203" t="s">
        <v>2030</v>
      </c>
      <c r="K1650" s="203" t="s">
        <v>1142</v>
      </c>
      <c r="L1650" s="236"/>
      <c r="M1650" s="203" t="s">
        <v>1143</v>
      </c>
      <c r="N1650" s="203"/>
    </row>
    <row r="1651" s="160" customFormat="1" ht="21" customHeight="1" spans="1:14">
      <c r="A1651" s="191"/>
      <c r="B1651" s="68" t="s">
        <v>2032</v>
      </c>
      <c r="C1651" s="293" t="s">
        <v>2033</v>
      </c>
      <c r="D1651" s="40" t="s">
        <v>112</v>
      </c>
      <c r="E1651" s="67">
        <v>2427.17</v>
      </c>
      <c r="F1651" s="202">
        <v>14</v>
      </c>
      <c r="G1651" s="447">
        <f>F1651*E1651</f>
        <v>33980.38</v>
      </c>
      <c r="H1651" s="203" t="s">
        <v>1144</v>
      </c>
      <c r="I1651" s="203" t="s">
        <v>1324</v>
      </c>
      <c r="J1651" s="203" t="s">
        <v>2030</v>
      </c>
      <c r="K1651" s="203" t="s">
        <v>1145</v>
      </c>
      <c r="L1651" s="236"/>
      <c r="M1651" s="203" t="s">
        <v>1146</v>
      </c>
      <c r="N1651" s="203"/>
    </row>
    <row r="1652" s="163" customFormat="1" ht="21" customHeight="1" spans="1:14">
      <c r="A1652" s="195"/>
      <c r="B1652" s="219" t="s">
        <v>1112</v>
      </c>
      <c r="C1652" s="220"/>
      <c r="D1652" s="196"/>
      <c r="E1652" s="197"/>
      <c r="F1652" s="190">
        <f>SUM(F1643:F1651)</f>
        <v>154</v>
      </c>
      <c r="G1652" s="448">
        <f>SUM(G1643:G1651)</f>
        <v>373747.46</v>
      </c>
      <c r="H1652" s="189"/>
      <c r="I1652" s="189"/>
      <c r="J1652" s="189"/>
      <c r="K1652" s="189"/>
      <c r="L1652" s="232"/>
      <c r="M1652" s="189"/>
      <c r="N1652" s="189"/>
    </row>
    <row r="1653" s="160" customFormat="1" ht="21" customHeight="1" spans="1:14">
      <c r="A1653" s="191"/>
      <c r="B1653" s="68" t="s">
        <v>2034</v>
      </c>
      <c r="C1653" s="293" t="s">
        <v>2035</v>
      </c>
      <c r="D1653" s="40" t="s">
        <v>112</v>
      </c>
      <c r="E1653" s="67">
        <v>4204.51</v>
      </c>
      <c r="F1653" s="202">
        <v>14</v>
      </c>
      <c r="G1653" s="447">
        <f>F1653*E1653</f>
        <v>58863.14</v>
      </c>
      <c r="H1653" s="203" t="s">
        <v>1126</v>
      </c>
      <c r="I1653" s="203" t="s">
        <v>1324</v>
      </c>
      <c r="J1653" s="191" t="s">
        <v>2030</v>
      </c>
      <c r="K1653" s="203" t="s">
        <v>1127</v>
      </c>
      <c r="L1653" s="236"/>
      <c r="M1653" s="203" t="s">
        <v>1128</v>
      </c>
      <c r="N1653" s="203"/>
    </row>
    <row r="1654" s="163" customFormat="1" ht="21" customHeight="1" spans="1:14">
      <c r="A1654" s="195"/>
      <c r="B1654" s="219" t="s">
        <v>1112</v>
      </c>
      <c r="C1654" s="220"/>
      <c r="D1654" s="196"/>
      <c r="E1654" s="197"/>
      <c r="F1654" s="190">
        <f>SUM(F1653:F1653)</f>
        <v>14</v>
      </c>
      <c r="G1654" s="448">
        <f>SUM(G1653:G1653)</f>
        <v>58863.14</v>
      </c>
      <c r="H1654" s="189"/>
      <c r="I1654" s="189"/>
      <c r="J1654" s="189"/>
      <c r="K1654" s="189"/>
      <c r="L1654" s="232"/>
      <c r="M1654" s="189"/>
      <c r="N1654" s="189"/>
    </row>
    <row r="1655" s="160" customFormat="1" ht="21" customHeight="1" spans="1:14">
      <c r="A1655" s="191"/>
      <c r="B1655" s="437">
        <v>420</v>
      </c>
      <c r="C1655" s="201" t="s">
        <v>810</v>
      </c>
      <c r="D1655" s="40"/>
      <c r="E1655" s="67"/>
      <c r="F1655" s="202"/>
      <c r="G1655" s="194"/>
      <c r="H1655" s="203"/>
      <c r="I1655" s="203"/>
      <c r="J1655" s="203"/>
      <c r="K1655" s="203"/>
      <c r="L1655" s="236"/>
      <c r="M1655" s="203"/>
      <c r="N1655" s="203"/>
    </row>
    <row r="1656" s="160" customFormat="1" ht="21" customHeight="1" spans="1:14">
      <c r="A1656" s="191"/>
      <c r="B1656" s="437" t="s">
        <v>811</v>
      </c>
      <c r="C1656" s="201" t="s">
        <v>812</v>
      </c>
      <c r="D1656" s="40"/>
      <c r="E1656" s="67"/>
      <c r="F1656" s="202"/>
      <c r="G1656" s="194"/>
      <c r="H1656" s="203"/>
      <c r="I1656" s="203"/>
      <c r="J1656" s="203"/>
      <c r="K1656" s="203"/>
      <c r="L1656" s="236"/>
      <c r="M1656" s="203"/>
      <c r="N1656" s="203"/>
    </row>
    <row r="1657" s="160" customFormat="1" ht="21" customHeight="1" spans="1:14">
      <c r="A1657" s="191"/>
      <c r="B1657" s="203" t="s">
        <v>813</v>
      </c>
      <c r="C1657" s="191" t="s">
        <v>2036</v>
      </c>
      <c r="D1657" s="40" t="s">
        <v>112</v>
      </c>
      <c r="E1657" s="67">
        <v>7176.19</v>
      </c>
      <c r="F1657" s="360">
        <v>9</v>
      </c>
      <c r="G1657" s="447">
        <f>E1657*F1657</f>
        <v>64585.71</v>
      </c>
      <c r="H1657" s="361" t="s">
        <v>1095</v>
      </c>
      <c r="I1657" s="377" t="s">
        <v>2037</v>
      </c>
      <c r="J1657" s="191" t="s">
        <v>2038</v>
      </c>
      <c r="K1657" s="360" t="s">
        <v>1308</v>
      </c>
      <c r="L1657" s="39"/>
      <c r="M1657" s="203" t="s">
        <v>2039</v>
      </c>
      <c r="N1657" s="203"/>
    </row>
    <row r="1658" s="160" customFormat="1" ht="21" customHeight="1" spans="1:14">
      <c r="A1658" s="191"/>
      <c r="B1658" s="203" t="s">
        <v>813</v>
      </c>
      <c r="C1658" s="191" t="s">
        <v>2036</v>
      </c>
      <c r="D1658" s="40" t="s">
        <v>112</v>
      </c>
      <c r="E1658" s="67">
        <v>7176.19</v>
      </c>
      <c r="F1658" s="360">
        <v>8</v>
      </c>
      <c r="G1658" s="447">
        <f t="shared" ref="G1658:G1666" si="81">E1658*F1658</f>
        <v>57409.52</v>
      </c>
      <c r="H1658" s="361" t="s">
        <v>1095</v>
      </c>
      <c r="I1658" s="377" t="s">
        <v>2037</v>
      </c>
      <c r="J1658" s="191" t="s">
        <v>2038</v>
      </c>
      <c r="K1658" s="360" t="s">
        <v>1310</v>
      </c>
      <c r="L1658" s="39"/>
      <c r="M1658" s="203" t="s">
        <v>2039</v>
      </c>
      <c r="N1658" s="203"/>
    </row>
    <row r="1659" s="160" customFormat="1" ht="21" customHeight="1" spans="1:14">
      <c r="A1659" s="191"/>
      <c r="B1659" s="203" t="s">
        <v>813</v>
      </c>
      <c r="C1659" s="191" t="s">
        <v>2036</v>
      </c>
      <c r="D1659" s="40" t="s">
        <v>112</v>
      </c>
      <c r="E1659" s="67">
        <v>7176.19</v>
      </c>
      <c r="F1659" s="360">
        <v>8</v>
      </c>
      <c r="G1659" s="447">
        <f t="shared" si="81"/>
        <v>57409.52</v>
      </c>
      <c r="H1659" s="361" t="s">
        <v>1095</v>
      </c>
      <c r="I1659" s="377" t="s">
        <v>2037</v>
      </c>
      <c r="J1659" s="191" t="s">
        <v>2038</v>
      </c>
      <c r="K1659" s="360" t="s">
        <v>1311</v>
      </c>
      <c r="L1659" s="39"/>
      <c r="M1659" s="203" t="s">
        <v>2039</v>
      </c>
      <c r="N1659" s="203"/>
    </row>
    <row r="1660" s="160" customFormat="1" ht="21" customHeight="1" spans="1:14">
      <c r="A1660" s="191"/>
      <c r="B1660" s="203" t="s">
        <v>813</v>
      </c>
      <c r="C1660" s="191" t="s">
        <v>2036</v>
      </c>
      <c r="D1660" s="40" t="s">
        <v>112</v>
      </c>
      <c r="E1660" s="67">
        <v>7176.19</v>
      </c>
      <c r="F1660" s="360">
        <v>11</v>
      </c>
      <c r="G1660" s="447">
        <f t="shared" si="81"/>
        <v>78938.09</v>
      </c>
      <c r="H1660" s="361" t="s">
        <v>1095</v>
      </c>
      <c r="I1660" s="377" t="s">
        <v>2037</v>
      </c>
      <c r="J1660" s="191" t="s">
        <v>2038</v>
      </c>
      <c r="K1660" s="360" t="s">
        <v>1312</v>
      </c>
      <c r="L1660" s="39"/>
      <c r="M1660" s="203" t="s">
        <v>2039</v>
      </c>
      <c r="N1660" s="203"/>
    </row>
    <row r="1661" s="160" customFormat="1" ht="21" customHeight="1" spans="1:14">
      <c r="A1661" s="191"/>
      <c r="B1661" s="203" t="s">
        <v>813</v>
      </c>
      <c r="C1661" s="191" t="s">
        <v>2036</v>
      </c>
      <c r="D1661" s="40" t="s">
        <v>112</v>
      </c>
      <c r="E1661" s="67">
        <v>7176.19</v>
      </c>
      <c r="F1661" s="360">
        <v>12</v>
      </c>
      <c r="G1661" s="447">
        <f t="shared" si="81"/>
        <v>86114.28</v>
      </c>
      <c r="H1661" s="361" t="s">
        <v>1095</v>
      </c>
      <c r="I1661" s="377" t="s">
        <v>2037</v>
      </c>
      <c r="J1661" s="191" t="s">
        <v>2038</v>
      </c>
      <c r="K1661" s="360" t="s">
        <v>1174</v>
      </c>
      <c r="L1661" s="39"/>
      <c r="M1661" s="203" t="s">
        <v>2039</v>
      </c>
      <c r="N1661" s="203"/>
    </row>
    <row r="1662" s="160" customFormat="1" ht="21" customHeight="1" spans="1:14">
      <c r="A1662" s="191"/>
      <c r="B1662" s="203" t="s">
        <v>813</v>
      </c>
      <c r="C1662" s="191" t="s">
        <v>2036</v>
      </c>
      <c r="D1662" s="40" t="s">
        <v>112</v>
      </c>
      <c r="E1662" s="67">
        <v>7176.19</v>
      </c>
      <c r="F1662" s="360">
        <v>8</v>
      </c>
      <c r="G1662" s="447">
        <f t="shared" si="81"/>
        <v>57409.52</v>
      </c>
      <c r="H1662" s="361" t="s">
        <v>1095</v>
      </c>
      <c r="I1662" s="377" t="s">
        <v>2037</v>
      </c>
      <c r="J1662" s="191" t="s">
        <v>2038</v>
      </c>
      <c r="K1662" s="360" t="s">
        <v>1313</v>
      </c>
      <c r="L1662" s="39"/>
      <c r="M1662" s="203" t="s">
        <v>2039</v>
      </c>
      <c r="N1662" s="203"/>
    </row>
    <row r="1663" s="160" customFormat="1" ht="21" customHeight="1" spans="1:14">
      <c r="A1663" s="191"/>
      <c r="B1663" s="203" t="s">
        <v>813</v>
      </c>
      <c r="C1663" s="191" t="s">
        <v>2036</v>
      </c>
      <c r="D1663" s="40" t="s">
        <v>112</v>
      </c>
      <c r="E1663" s="67">
        <v>7176.19</v>
      </c>
      <c r="F1663" s="360">
        <v>8</v>
      </c>
      <c r="G1663" s="447">
        <f t="shared" si="81"/>
        <v>57409.52</v>
      </c>
      <c r="H1663" s="361" t="s">
        <v>1095</v>
      </c>
      <c r="I1663" s="377" t="s">
        <v>2037</v>
      </c>
      <c r="J1663" s="191" t="s">
        <v>2038</v>
      </c>
      <c r="K1663" s="360" t="s">
        <v>1314</v>
      </c>
      <c r="L1663" s="39"/>
      <c r="M1663" s="203" t="s">
        <v>2039</v>
      </c>
      <c r="N1663" s="203"/>
    </row>
    <row r="1664" s="160" customFormat="1" ht="21" customHeight="1" spans="1:14">
      <c r="A1664" s="191"/>
      <c r="B1664" s="203" t="s">
        <v>813</v>
      </c>
      <c r="C1664" s="191" t="s">
        <v>2036</v>
      </c>
      <c r="D1664" s="40" t="s">
        <v>112</v>
      </c>
      <c r="E1664" s="67">
        <v>7176.19</v>
      </c>
      <c r="F1664" s="360">
        <v>14</v>
      </c>
      <c r="G1664" s="447">
        <f t="shared" si="81"/>
        <v>100466.66</v>
      </c>
      <c r="H1664" s="361" t="s">
        <v>1095</v>
      </c>
      <c r="I1664" s="377" t="s">
        <v>2037</v>
      </c>
      <c r="J1664" s="191" t="s">
        <v>2038</v>
      </c>
      <c r="K1664" s="360" t="s">
        <v>1316</v>
      </c>
      <c r="L1664" s="39"/>
      <c r="M1664" s="203" t="s">
        <v>2039</v>
      </c>
      <c r="N1664" s="203"/>
    </row>
    <row r="1665" s="160" customFormat="1" ht="21" customHeight="1" spans="1:14">
      <c r="A1665" s="191"/>
      <c r="B1665" s="203" t="s">
        <v>813</v>
      </c>
      <c r="C1665" s="191" t="s">
        <v>2036</v>
      </c>
      <c r="D1665" s="40" t="s">
        <v>112</v>
      </c>
      <c r="E1665" s="67">
        <v>7176.19</v>
      </c>
      <c r="F1665" s="360">
        <v>8</v>
      </c>
      <c r="G1665" s="447">
        <f t="shared" si="81"/>
        <v>57409.52</v>
      </c>
      <c r="H1665" s="361" t="s">
        <v>1095</v>
      </c>
      <c r="I1665" s="377" t="s">
        <v>2037</v>
      </c>
      <c r="J1665" s="191" t="s">
        <v>2038</v>
      </c>
      <c r="K1665" s="360" t="s">
        <v>1318</v>
      </c>
      <c r="L1665" s="39"/>
      <c r="M1665" s="203" t="s">
        <v>2039</v>
      </c>
      <c r="N1665" s="203"/>
    </row>
    <row r="1666" s="160" customFormat="1" ht="21" customHeight="1" spans="1:14">
      <c r="A1666" s="191"/>
      <c r="B1666" s="203" t="s">
        <v>813</v>
      </c>
      <c r="C1666" s="191" t="s">
        <v>2036</v>
      </c>
      <c r="D1666" s="40" t="s">
        <v>112</v>
      </c>
      <c r="E1666" s="67">
        <v>7176.19</v>
      </c>
      <c r="F1666" s="360">
        <v>10</v>
      </c>
      <c r="G1666" s="447">
        <f t="shared" si="81"/>
        <v>71761.9</v>
      </c>
      <c r="H1666" s="361" t="s">
        <v>1095</v>
      </c>
      <c r="I1666" s="377" t="s">
        <v>2037</v>
      </c>
      <c r="J1666" s="191" t="s">
        <v>2038</v>
      </c>
      <c r="K1666" s="360" t="s">
        <v>1319</v>
      </c>
      <c r="L1666" s="39"/>
      <c r="M1666" s="203" t="s">
        <v>2039</v>
      </c>
      <c r="N1666" s="203"/>
    </row>
    <row r="1667" s="166" customFormat="1" ht="21" customHeight="1" spans="1:14">
      <c r="A1667" s="195"/>
      <c r="B1667" s="362" t="s">
        <v>1112</v>
      </c>
      <c r="C1667" s="299"/>
      <c r="D1667" s="196"/>
      <c r="E1667" s="197"/>
      <c r="F1667" s="188">
        <f>SUM(F1657:F1666)</f>
        <v>96</v>
      </c>
      <c r="G1667" s="448">
        <f>SUM(G1657:G1666)</f>
        <v>688914.24</v>
      </c>
      <c r="H1667" s="188"/>
      <c r="I1667" s="195"/>
      <c r="J1667" s="188"/>
      <c r="K1667" s="188"/>
      <c r="L1667" s="233"/>
      <c r="M1667" s="188"/>
      <c r="N1667" s="188"/>
    </row>
    <row r="1668" s="160" customFormat="1" ht="21" customHeight="1" spans="1:14">
      <c r="A1668" s="191"/>
      <c r="B1668" s="470" t="s">
        <v>816</v>
      </c>
      <c r="C1668" s="191" t="s">
        <v>2040</v>
      </c>
      <c r="D1668" s="40" t="s">
        <v>112</v>
      </c>
      <c r="E1668" s="67">
        <v>6532.66</v>
      </c>
      <c r="F1668" s="360">
        <v>8</v>
      </c>
      <c r="G1668" s="447">
        <f>E1668*F1668</f>
        <v>52261.28</v>
      </c>
      <c r="H1668" s="361" t="s">
        <v>1095</v>
      </c>
      <c r="I1668" s="377" t="s">
        <v>2037</v>
      </c>
      <c r="J1668" s="191" t="s">
        <v>2038</v>
      </c>
      <c r="K1668" s="360" t="s">
        <v>1305</v>
      </c>
      <c r="L1668" s="39"/>
      <c r="M1668" s="203" t="s">
        <v>2039</v>
      </c>
      <c r="N1668" s="203"/>
    </row>
    <row r="1669" s="160" customFormat="1" ht="21" customHeight="1" spans="1:14">
      <c r="A1669" s="191"/>
      <c r="B1669" s="470" t="s">
        <v>816</v>
      </c>
      <c r="C1669" s="191" t="s">
        <v>2040</v>
      </c>
      <c r="D1669" s="40" t="s">
        <v>112</v>
      </c>
      <c r="E1669" s="67">
        <v>6532.66</v>
      </c>
      <c r="F1669" s="360">
        <v>10</v>
      </c>
      <c r="G1669" s="447">
        <f>E1669*F1669</f>
        <v>65326.6</v>
      </c>
      <c r="H1669" s="361" t="s">
        <v>1095</v>
      </c>
      <c r="I1669" s="377" t="s">
        <v>2037</v>
      </c>
      <c r="J1669" s="191" t="s">
        <v>2038</v>
      </c>
      <c r="K1669" s="360" t="s">
        <v>1320</v>
      </c>
      <c r="L1669" s="39"/>
      <c r="M1669" s="203" t="s">
        <v>2039</v>
      </c>
      <c r="N1669" s="203"/>
    </row>
    <row r="1670" s="166" customFormat="1" ht="21" customHeight="1" spans="1:14">
      <c r="A1670" s="195"/>
      <c r="B1670" s="362" t="s">
        <v>1112</v>
      </c>
      <c r="C1670" s="299"/>
      <c r="D1670" s="196"/>
      <c r="E1670" s="197"/>
      <c r="F1670" s="188">
        <f>SUM(F1668:F1669)</f>
        <v>18</v>
      </c>
      <c r="G1670" s="448">
        <f>SUM(G1668:G1669)</f>
        <v>117587.88</v>
      </c>
      <c r="H1670" s="188"/>
      <c r="I1670" s="195"/>
      <c r="J1670" s="188"/>
      <c r="K1670" s="188"/>
      <c r="L1670" s="233"/>
      <c r="M1670" s="188"/>
      <c r="N1670" s="188"/>
    </row>
    <row r="1671" s="160" customFormat="1" ht="21" customHeight="1" spans="1:14">
      <c r="A1671" s="191"/>
      <c r="B1671" s="470" t="s">
        <v>2041</v>
      </c>
      <c r="C1671" s="191" t="s">
        <v>2042</v>
      </c>
      <c r="D1671" s="40" t="s">
        <v>112</v>
      </c>
      <c r="E1671" s="67">
        <v>9411.23</v>
      </c>
      <c r="F1671" s="360">
        <v>1</v>
      </c>
      <c r="G1671" s="447">
        <f>E1671*F1671</f>
        <v>9411.23</v>
      </c>
      <c r="H1671" s="361" t="s">
        <v>1095</v>
      </c>
      <c r="I1671" s="377" t="s">
        <v>2037</v>
      </c>
      <c r="J1671" s="191" t="s">
        <v>2038</v>
      </c>
      <c r="K1671" s="360" t="s">
        <v>1309</v>
      </c>
      <c r="L1671" s="39"/>
      <c r="M1671" s="203" t="s">
        <v>2039</v>
      </c>
      <c r="N1671" s="203"/>
    </row>
    <row r="1672" s="160" customFormat="1" ht="21" customHeight="1" spans="1:14">
      <c r="A1672" s="191"/>
      <c r="B1672" s="470" t="s">
        <v>2041</v>
      </c>
      <c r="C1672" s="191" t="s">
        <v>2042</v>
      </c>
      <c r="D1672" s="40" t="s">
        <v>112</v>
      </c>
      <c r="E1672" s="67">
        <v>9411.23</v>
      </c>
      <c r="F1672" s="360">
        <v>2</v>
      </c>
      <c r="G1672" s="447">
        <f>E1672*F1672</f>
        <v>18822.46</v>
      </c>
      <c r="H1672" s="361" t="s">
        <v>1095</v>
      </c>
      <c r="I1672" s="377" t="s">
        <v>2037</v>
      </c>
      <c r="J1672" s="191" t="s">
        <v>2038</v>
      </c>
      <c r="K1672" s="360" t="s">
        <v>1315</v>
      </c>
      <c r="L1672" s="39"/>
      <c r="M1672" s="203" t="s">
        <v>2039</v>
      </c>
      <c r="N1672" s="203"/>
    </row>
    <row r="1673" s="160" customFormat="1" ht="21" customHeight="1" spans="1:14">
      <c r="A1673" s="191"/>
      <c r="B1673" s="470" t="s">
        <v>2041</v>
      </c>
      <c r="C1673" s="191" t="s">
        <v>2042</v>
      </c>
      <c r="D1673" s="40" t="s">
        <v>112</v>
      </c>
      <c r="E1673" s="67">
        <v>9411.23</v>
      </c>
      <c r="F1673" s="360">
        <v>1</v>
      </c>
      <c r="G1673" s="447">
        <f>E1673*F1673</f>
        <v>9411.23</v>
      </c>
      <c r="H1673" s="361" t="s">
        <v>1095</v>
      </c>
      <c r="I1673" s="377" t="s">
        <v>2037</v>
      </c>
      <c r="J1673" s="191" t="s">
        <v>2038</v>
      </c>
      <c r="K1673" s="360" t="s">
        <v>1317</v>
      </c>
      <c r="L1673" s="39"/>
      <c r="M1673" s="203" t="s">
        <v>2039</v>
      </c>
      <c r="N1673" s="203"/>
    </row>
    <row r="1674" s="166" customFormat="1" ht="21" customHeight="1" spans="1:14">
      <c r="A1674" s="195"/>
      <c r="B1674" s="362" t="s">
        <v>1112</v>
      </c>
      <c r="C1674" s="299"/>
      <c r="D1674" s="196"/>
      <c r="E1674" s="197"/>
      <c r="F1674" s="188">
        <f>SUM(F1671:F1673)</f>
        <v>4</v>
      </c>
      <c r="G1674" s="448">
        <f>SUM(G1671:G1673)</f>
        <v>37644.92</v>
      </c>
      <c r="H1674" s="188"/>
      <c r="I1674" s="195"/>
      <c r="J1674" s="188"/>
      <c r="K1674" s="188"/>
      <c r="L1674" s="233"/>
      <c r="M1674" s="188"/>
      <c r="N1674" s="188"/>
    </row>
    <row r="1675" s="160" customFormat="1" ht="21" customHeight="1" spans="1:14">
      <c r="A1675" s="191"/>
      <c r="B1675" s="437" t="s">
        <v>820</v>
      </c>
      <c r="C1675" s="201" t="s">
        <v>821</v>
      </c>
      <c r="D1675" s="40"/>
      <c r="E1675" s="67"/>
      <c r="F1675" s="202"/>
      <c r="G1675" s="194"/>
      <c r="H1675" s="203"/>
      <c r="I1675" s="203"/>
      <c r="J1675" s="203"/>
      <c r="K1675" s="360"/>
      <c r="L1675" s="236"/>
      <c r="M1675" s="203"/>
      <c r="N1675" s="203"/>
    </row>
    <row r="1676" s="160" customFormat="1" ht="21" customHeight="1" spans="1:14">
      <c r="A1676" s="191"/>
      <c r="B1676" s="435" t="s">
        <v>822</v>
      </c>
      <c r="C1676" s="191" t="s">
        <v>2043</v>
      </c>
      <c r="D1676" s="40" t="s">
        <v>112</v>
      </c>
      <c r="E1676" s="67">
        <v>39672.41</v>
      </c>
      <c r="F1676" s="202">
        <v>23.45</v>
      </c>
      <c r="G1676" s="447">
        <f>E1676*F1676</f>
        <v>930318.0145</v>
      </c>
      <c r="H1676" s="361" t="s">
        <v>1095</v>
      </c>
      <c r="I1676" s="377" t="s">
        <v>2037</v>
      </c>
      <c r="J1676" s="191" t="s">
        <v>2044</v>
      </c>
      <c r="K1676" s="360" t="s">
        <v>2045</v>
      </c>
      <c r="L1676" s="236"/>
      <c r="M1676" s="203" t="s">
        <v>2039</v>
      </c>
      <c r="N1676" s="203"/>
    </row>
    <row r="1677" s="166" customFormat="1" ht="21" customHeight="1" spans="1:14">
      <c r="A1677" s="195"/>
      <c r="B1677" s="362" t="s">
        <v>1112</v>
      </c>
      <c r="C1677" s="299"/>
      <c r="D1677" s="196"/>
      <c r="E1677" s="197"/>
      <c r="F1677" s="188">
        <f>SUM(F1676)</f>
        <v>23.45</v>
      </c>
      <c r="G1677" s="448">
        <f>SUM(G1676:G1676)</f>
        <v>930318.0145</v>
      </c>
      <c r="H1677" s="188"/>
      <c r="I1677" s="195"/>
      <c r="J1677" s="188"/>
      <c r="K1677" s="188"/>
      <c r="L1677" s="233"/>
      <c r="M1677" s="188"/>
      <c r="N1677" s="188"/>
    </row>
    <row r="1678" s="166" customFormat="1" ht="21" customHeight="1" spans="1:14">
      <c r="A1678" s="195"/>
      <c r="B1678" s="68" t="s">
        <v>824</v>
      </c>
      <c r="C1678" s="438" t="s">
        <v>825</v>
      </c>
      <c r="D1678" s="196"/>
      <c r="E1678" s="197"/>
      <c r="F1678" s="188"/>
      <c r="G1678" s="199"/>
      <c r="H1678" s="477"/>
      <c r="I1678" s="478"/>
      <c r="J1678" s="188"/>
      <c r="K1678" s="188"/>
      <c r="L1678" s="233"/>
      <c r="M1678" s="188"/>
      <c r="N1678" s="188"/>
    </row>
    <row r="1679" s="166" customFormat="1" ht="21" customHeight="1" spans="1:14">
      <c r="A1679" s="195"/>
      <c r="B1679" s="435" t="s">
        <v>827</v>
      </c>
      <c r="C1679" s="191" t="s">
        <v>828</v>
      </c>
      <c r="D1679" s="40" t="s">
        <v>41</v>
      </c>
      <c r="E1679" s="67">
        <v>751.04</v>
      </c>
      <c r="F1679" s="202">
        <v>0.5</v>
      </c>
      <c r="G1679" s="447">
        <f>F1679*E1679</f>
        <v>375.52</v>
      </c>
      <c r="H1679" s="361" t="s">
        <v>1095</v>
      </c>
      <c r="I1679" s="377" t="s">
        <v>2037</v>
      </c>
      <c r="J1679" s="203" t="s">
        <v>2046</v>
      </c>
      <c r="K1679" s="203" t="s">
        <v>1305</v>
      </c>
      <c r="L1679" s="236" t="s">
        <v>825</v>
      </c>
      <c r="M1679" s="203" t="s">
        <v>2047</v>
      </c>
      <c r="N1679" s="192"/>
    </row>
    <row r="1680" s="166" customFormat="1" ht="21" customHeight="1" spans="1:14">
      <c r="A1680" s="195"/>
      <c r="B1680" s="435" t="s">
        <v>827</v>
      </c>
      <c r="C1680" s="191" t="s">
        <v>828</v>
      </c>
      <c r="D1680" s="40" t="s">
        <v>41</v>
      </c>
      <c r="E1680" s="67">
        <v>751.04</v>
      </c>
      <c r="F1680" s="202">
        <v>0.5</v>
      </c>
      <c r="G1680" s="447">
        <f t="shared" ref="G1680:G1694" si="82">F1680*E1680</f>
        <v>375.52</v>
      </c>
      <c r="H1680" s="361" t="s">
        <v>1095</v>
      </c>
      <c r="I1680" s="377" t="s">
        <v>2037</v>
      </c>
      <c r="J1680" s="203" t="s">
        <v>2046</v>
      </c>
      <c r="K1680" s="203" t="s">
        <v>1308</v>
      </c>
      <c r="L1680" s="236" t="s">
        <v>825</v>
      </c>
      <c r="M1680" s="203" t="s">
        <v>2047</v>
      </c>
      <c r="N1680" s="192"/>
    </row>
    <row r="1681" s="166" customFormat="1" ht="21" customHeight="1" spans="1:14">
      <c r="A1681" s="195"/>
      <c r="B1681" s="435" t="s">
        <v>827</v>
      </c>
      <c r="C1681" s="191" t="s">
        <v>828</v>
      </c>
      <c r="D1681" s="40" t="s">
        <v>41</v>
      </c>
      <c r="E1681" s="67">
        <v>751.04</v>
      </c>
      <c r="F1681" s="202">
        <v>0.4</v>
      </c>
      <c r="G1681" s="447">
        <f t="shared" si="82"/>
        <v>300.416</v>
      </c>
      <c r="H1681" s="361" t="s">
        <v>1095</v>
      </c>
      <c r="I1681" s="377" t="s">
        <v>2037</v>
      </c>
      <c r="J1681" s="203" t="s">
        <v>2046</v>
      </c>
      <c r="K1681" s="203" t="s">
        <v>1309</v>
      </c>
      <c r="L1681" s="236" t="s">
        <v>825</v>
      </c>
      <c r="M1681" s="203" t="s">
        <v>2047</v>
      </c>
      <c r="N1681" s="192"/>
    </row>
    <row r="1682" s="166" customFormat="1" ht="21" customHeight="1" spans="1:14">
      <c r="A1682" s="195"/>
      <c r="B1682" s="435" t="s">
        <v>827</v>
      </c>
      <c r="C1682" s="191" t="s">
        <v>828</v>
      </c>
      <c r="D1682" s="40" t="s">
        <v>41</v>
      </c>
      <c r="E1682" s="67">
        <v>751.04</v>
      </c>
      <c r="F1682" s="202">
        <v>0.5</v>
      </c>
      <c r="G1682" s="447">
        <f t="shared" si="82"/>
        <v>375.52</v>
      </c>
      <c r="H1682" s="361" t="s">
        <v>1095</v>
      </c>
      <c r="I1682" s="377" t="s">
        <v>2037</v>
      </c>
      <c r="J1682" s="203" t="s">
        <v>2046</v>
      </c>
      <c r="K1682" s="203" t="s">
        <v>1310</v>
      </c>
      <c r="L1682" s="236" t="s">
        <v>825</v>
      </c>
      <c r="M1682" s="203" t="s">
        <v>2047</v>
      </c>
      <c r="N1682" s="192"/>
    </row>
    <row r="1683" s="166" customFormat="1" ht="21" customHeight="1" spans="1:14">
      <c r="A1683" s="195"/>
      <c r="B1683" s="435" t="s">
        <v>827</v>
      </c>
      <c r="C1683" s="191" t="s">
        <v>828</v>
      </c>
      <c r="D1683" s="40" t="s">
        <v>41</v>
      </c>
      <c r="E1683" s="67">
        <v>751.04</v>
      </c>
      <c r="F1683" s="202">
        <v>0.5</v>
      </c>
      <c r="G1683" s="447">
        <f t="shared" si="82"/>
        <v>375.52</v>
      </c>
      <c r="H1683" s="361" t="s">
        <v>1095</v>
      </c>
      <c r="I1683" s="377" t="s">
        <v>2037</v>
      </c>
      <c r="J1683" s="203" t="s">
        <v>2046</v>
      </c>
      <c r="K1683" s="203" t="s">
        <v>1311</v>
      </c>
      <c r="L1683" s="236" t="s">
        <v>825</v>
      </c>
      <c r="M1683" s="203" t="s">
        <v>2047</v>
      </c>
      <c r="N1683" s="192"/>
    </row>
    <row r="1684" s="166" customFormat="1" ht="21" customHeight="1" spans="1:14">
      <c r="A1684" s="195"/>
      <c r="B1684" s="435" t="s">
        <v>827</v>
      </c>
      <c r="C1684" s="191" t="s">
        <v>828</v>
      </c>
      <c r="D1684" s="40" t="s">
        <v>41</v>
      </c>
      <c r="E1684" s="67">
        <v>751.04</v>
      </c>
      <c r="F1684" s="202">
        <v>0.5</v>
      </c>
      <c r="G1684" s="447">
        <f t="shared" si="82"/>
        <v>375.52</v>
      </c>
      <c r="H1684" s="361" t="s">
        <v>1095</v>
      </c>
      <c r="I1684" s="377" t="s">
        <v>2037</v>
      </c>
      <c r="J1684" s="203" t="s">
        <v>2046</v>
      </c>
      <c r="K1684" s="203" t="s">
        <v>1312</v>
      </c>
      <c r="L1684" s="236" t="s">
        <v>825</v>
      </c>
      <c r="M1684" s="203" t="s">
        <v>2047</v>
      </c>
      <c r="N1684" s="192"/>
    </row>
    <row r="1685" s="166" customFormat="1" ht="21" customHeight="1" spans="1:14">
      <c r="A1685" s="195"/>
      <c r="B1685" s="435" t="s">
        <v>827</v>
      </c>
      <c r="C1685" s="191" t="s">
        <v>828</v>
      </c>
      <c r="D1685" s="40" t="s">
        <v>41</v>
      </c>
      <c r="E1685" s="67">
        <v>751.04</v>
      </c>
      <c r="F1685" s="202">
        <v>0.5</v>
      </c>
      <c r="G1685" s="447">
        <f t="shared" si="82"/>
        <v>375.52</v>
      </c>
      <c r="H1685" s="361" t="s">
        <v>1095</v>
      </c>
      <c r="I1685" s="377" t="s">
        <v>2037</v>
      </c>
      <c r="J1685" s="203" t="s">
        <v>2046</v>
      </c>
      <c r="K1685" s="203" t="s">
        <v>1174</v>
      </c>
      <c r="L1685" s="236" t="s">
        <v>825</v>
      </c>
      <c r="M1685" s="203" t="s">
        <v>2047</v>
      </c>
      <c r="N1685" s="192"/>
    </row>
    <row r="1686" s="166" customFormat="1" ht="21" customHeight="1" spans="1:14">
      <c r="A1686" s="195"/>
      <c r="B1686" s="435" t="s">
        <v>827</v>
      </c>
      <c r="C1686" s="191" t="s">
        <v>828</v>
      </c>
      <c r="D1686" s="40" t="s">
        <v>41</v>
      </c>
      <c r="E1686" s="67">
        <v>751.04</v>
      </c>
      <c r="F1686" s="202">
        <v>0.5</v>
      </c>
      <c r="G1686" s="447">
        <f t="shared" si="82"/>
        <v>375.52</v>
      </c>
      <c r="H1686" s="361" t="s">
        <v>1095</v>
      </c>
      <c r="I1686" s="377" t="s">
        <v>2037</v>
      </c>
      <c r="J1686" s="203" t="s">
        <v>2046</v>
      </c>
      <c r="K1686" s="203" t="s">
        <v>1313</v>
      </c>
      <c r="L1686" s="236" t="s">
        <v>825</v>
      </c>
      <c r="M1686" s="203" t="s">
        <v>2047</v>
      </c>
      <c r="N1686" s="192"/>
    </row>
    <row r="1687" s="166" customFormat="1" ht="21" customHeight="1" spans="1:14">
      <c r="A1687" s="195"/>
      <c r="B1687" s="435" t="s">
        <v>827</v>
      </c>
      <c r="C1687" s="191" t="s">
        <v>828</v>
      </c>
      <c r="D1687" s="40" t="s">
        <v>41</v>
      </c>
      <c r="E1687" s="67">
        <v>751.04</v>
      </c>
      <c r="F1687" s="202">
        <v>0.5</v>
      </c>
      <c r="G1687" s="447">
        <f t="shared" si="82"/>
        <v>375.52</v>
      </c>
      <c r="H1687" s="361" t="s">
        <v>1095</v>
      </c>
      <c r="I1687" s="377" t="s">
        <v>2037</v>
      </c>
      <c r="J1687" s="203" t="s">
        <v>2046</v>
      </c>
      <c r="K1687" s="203" t="s">
        <v>1314</v>
      </c>
      <c r="L1687" s="236" t="s">
        <v>825</v>
      </c>
      <c r="M1687" s="203" t="s">
        <v>2047</v>
      </c>
      <c r="N1687" s="192"/>
    </row>
    <row r="1688" s="166" customFormat="1" ht="21" customHeight="1" spans="1:14">
      <c r="A1688" s="195"/>
      <c r="B1688" s="435" t="s">
        <v>827</v>
      </c>
      <c r="C1688" s="191" t="s">
        <v>828</v>
      </c>
      <c r="D1688" s="40" t="s">
        <v>41</v>
      </c>
      <c r="E1688" s="67">
        <v>751.04</v>
      </c>
      <c r="F1688" s="202">
        <v>0.4</v>
      </c>
      <c r="G1688" s="447">
        <f t="shared" si="82"/>
        <v>300.416</v>
      </c>
      <c r="H1688" s="361" t="s">
        <v>1095</v>
      </c>
      <c r="I1688" s="377" t="s">
        <v>2037</v>
      </c>
      <c r="J1688" s="203" t="s">
        <v>2046</v>
      </c>
      <c r="K1688" s="203" t="s">
        <v>1315</v>
      </c>
      <c r="L1688" s="236" t="s">
        <v>825</v>
      </c>
      <c r="M1688" s="203" t="s">
        <v>2047</v>
      </c>
      <c r="N1688" s="192"/>
    </row>
    <row r="1689" s="166" customFormat="1" ht="21" customHeight="1" spans="1:14">
      <c r="A1689" s="195"/>
      <c r="B1689" s="435" t="s">
        <v>827</v>
      </c>
      <c r="C1689" s="191" t="s">
        <v>828</v>
      </c>
      <c r="D1689" s="40" t="s">
        <v>41</v>
      </c>
      <c r="E1689" s="67">
        <v>751.04</v>
      </c>
      <c r="F1689" s="202">
        <v>0.5</v>
      </c>
      <c r="G1689" s="447">
        <f t="shared" si="82"/>
        <v>375.52</v>
      </c>
      <c r="H1689" s="361" t="s">
        <v>1095</v>
      </c>
      <c r="I1689" s="377" t="s">
        <v>2037</v>
      </c>
      <c r="J1689" s="203" t="s">
        <v>2046</v>
      </c>
      <c r="K1689" s="203" t="s">
        <v>1316</v>
      </c>
      <c r="L1689" s="236" t="s">
        <v>825</v>
      </c>
      <c r="M1689" s="203" t="s">
        <v>2047</v>
      </c>
      <c r="N1689" s="192"/>
    </row>
    <row r="1690" s="166" customFormat="1" ht="21" customHeight="1" spans="1:14">
      <c r="A1690" s="195"/>
      <c r="B1690" s="435" t="s">
        <v>827</v>
      </c>
      <c r="C1690" s="191" t="s">
        <v>828</v>
      </c>
      <c r="D1690" s="40" t="s">
        <v>41</v>
      </c>
      <c r="E1690" s="67">
        <v>751.04</v>
      </c>
      <c r="F1690" s="202">
        <v>0.4</v>
      </c>
      <c r="G1690" s="447">
        <f t="shared" si="82"/>
        <v>300.416</v>
      </c>
      <c r="H1690" s="361" t="s">
        <v>1095</v>
      </c>
      <c r="I1690" s="377" t="s">
        <v>2037</v>
      </c>
      <c r="J1690" s="203" t="s">
        <v>2046</v>
      </c>
      <c r="K1690" s="203" t="s">
        <v>1317</v>
      </c>
      <c r="L1690" s="236" t="s">
        <v>825</v>
      </c>
      <c r="M1690" s="203" t="s">
        <v>2047</v>
      </c>
      <c r="N1690" s="192"/>
    </row>
    <row r="1691" s="166" customFormat="1" ht="21" customHeight="1" spans="1:14">
      <c r="A1691" s="195"/>
      <c r="B1691" s="435" t="s">
        <v>827</v>
      </c>
      <c r="C1691" s="191" t="s">
        <v>828</v>
      </c>
      <c r="D1691" s="40" t="s">
        <v>41</v>
      </c>
      <c r="E1691" s="67">
        <v>751.04</v>
      </c>
      <c r="F1691" s="202">
        <v>0.5</v>
      </c>
      <c r="G1691" s="447">
        <f t="shared" si="82"/>
        <v>375.52</v>
      </c>
      <c r="H1691" s="361" t="s">
        <v>1095</v>
      </c>
      <c r="I1691" s="377" t="s">
        <v>2037</v>
      </c>
      <c r="J1691" s="203" t="s">
        <v>2046</v>
      </c>
      <c r="K1691" s="203" t="s">
        <v>1318</v>
      </c>
      <c r="L1691" s="236" t="s">
        <v>825</v>
      </c>
      <c r="M1691" s="203" t="s">
        <v>2047</v>
      </c>
      <c r="N1691" s="192"/>
    </row>
    <row r="1692" s="166" customFormat="1" ht="21" customHeight="1" spans="1:14">
      <c r="A1692" s="195"/>
      <c r="B1692" s="435" t="s">
        <v>827</v>
      </c>
      <c r="C1692" s="191" t="s">
        <v>828</v>
      </c>
      <c r="D1692" s="40" t="s">
        <v>41</v>
      </c>
      <c r="E1692" s="67">
        <v>751.04</v>
      </c>
      <c r="F1692" s="202">
        <v>0.5</v>
      </c>
      <c r="G1692" s="447">
        <f t="shared" si="82"/>
        <v>375.52</v>
      </c>
      <c r="H1692" s="361" t="s">
        <v>1095</v>
      </c>
      <c r="I1692" s="377" t="s">
        <v>2037</v>
      </c>
      <c r="J1692" s="203" t="s">
        <v>2046</v>
      </c>
      <c r="K1692" s="203" t="s">
        <v>1319</v>
      </c>
      <c r="L1692" s="236" t="s">
        <v>825</v>
      </c>
      <c r="M1692" s="203" t="s">
        <v>2047</v>
      </c>
      <c r="N1692" s="192"/>
    </row>
    <row r="1693" s="166" customFormat="1" ht="21" customHeight="1" spans="1:14">
      <c r="A1693" s="195"/>
      <c r="B1693" s="435" t="s">
        <v>827</v>
      </c>
      <c r="C1693" s="191" t="s">
        <v>828</v>
      </c>
      <c r="D1693" s="40" t="s">
        <v>41</v>
      </c>
      <c r="E1693" s="67">
        <v>751.04</v>
      </c>
      <c r="F1693" s="202">
        <v>0.5</v>
      </c>
      <c r="G1693" s="447">
        <f t="shared" si="82"/>
        <v>375.52</v>
      </c>
      <c r="H1693" s="361" t="s">
        <v>1095</v>
      </c>
      <c r="I1693" s="377" t="s">
        <v>2037</v>
      </c>
      <c r="J1693" s="203" t="s">
        <v>2046</v>
      </c>
      <c r="K1693" s="203" t="s">
        <v>1320</v>
      </c>
      <c r="L1693" s="236" t="s">
        <v>825</v>
      </c>
      <c r="M1693" s="203" t="s">
        <v>2047</v>
      </c>
      <c r="N1693" s="192"/>
    </row>
    <row r="1694" s="166" customFormat="1" ht="21" customHeight="1" spans="1:14">
      <c r="A1694" s="195"/>
      <c r="B1694" s="435" t="s">
        <v>827</v>
      </c>
      <c r="C1694" s="191" t="s">
        <v>828</v>
      </c>
      <c r="D1694" s="40" t="s">
        <v>41</v>
      </c>
      <c r="E1694" s="67">
        <v>751.04</v>
      </c>
      <c r="F1694" s="202">
        <v>1</v>
      </c>
      <c r="G1694" s="447">
        <f t="shared" si="82"/>
        <v>751.04</v>
      </c>
      <c r="H1694" s="361" t="s">
        <v>1095</v>
      </c>
      <c r="I1694" s="377" t="s">
        <v>2037</v>
      </c>
      <c r="J1694" s="203" t="s">
        <v>2046</v>
      </c>
      <c r="K1694" s="203" t="s">
        <v>1321</v>
      </c>
      <c r="L1694" s="236" t="s">
        <v>825</v>
      </c>
      <c r="M1694" s="203" t="s">
        <v>2047</v>
      </c>
      <c r="N1694" s="192"/>
    </row>
    <row r="1695" s="166" customFormat="1" ht="21" customHeight="1" spans="1:14">
      <c r="A1695" s="195"/>
      <c r="B1695" s="362" t="s">
        <v>1112</v>
      </c>
      <c r="C1695" s="299"/>
      <c r="D1695" s="196"/>
      <c r="E1695" s="197"/>
      <c r="F1695" s="188">
        <f>SUM(F1679:F1694)</f>
        <v>8.2</v>
      </c>
      <c r="G1695" s="448">
        <f>SUM(G1679:G1694)</f>
        <v>6158.528</v>
      </c>
      <c r="H1695" s="188"/>
      <c r="I1695" s="195"/>
      <c r="J1695" s="188"/>
      <c r="K1695" s="188"/>
      <c r="L1695" s="233"/>
      <c r="M1695" s="192"/>
      <c r="N1695" s="188"/>
    </row>
    <row r="1696" s="163" customFormat="1" ht="21" customHeight="1" spans="1:14">
      <c r="A1696" s="195"/>
      <c r="B1696" s="203" t="s">
        <v>1987</v>
      </c>
      <c r="C1696" s="203" t="s">
        <v>1988</v>
      </c>
      <c r="D1696" s="40" t="s">
        <v>834</v>
      </c>
      <c r="E1696" s="67">
        <v>1814.78</v>
      </c>
      <c r="F1696" s="202">
        <v>2</v>
      </c>
      <c r="G1696" s="447">
        <f>F1696*E1696</f>
        <v>3629.56</v>
      </c>
      <c r="H1696" s="203" t="s">
        <v>1323</v>
      </c>
      <c r="I1696" s="203" t="s">
        <v>1324</v>
      </c>
      <c r="J1696" s="203" t="s">
        <v>1989</v>
      </c>
      <c r="K1696" s="203" t="s">
        <v>1326</v>
      </c>
      <c r="L1696" s="236"/>
      <c r="M1696" s="203" t="s">
        <v>1328</v>
      </c>
      <c r="N1696" s="203"/>
    </row>
    <row r="1697" s="163" customFormat="1" ht="21" customHeight="1" spans="1:14">
      <c r="A1697" s="195"/>
      <c r="B1697" s="203" t="s">
        <v>1987</v>
      </c>
      <c r="C1697" s="203" t="s">
        <v>1988</v>
      </c>
      <c r="D1697" s="40" t="s">
        <v>834</v>
      </c>
      <c r="E1697" s="67">
        <v>1814.78</v>
      </c>
      <c r="F1697" s="202">
        <v>2</v>
      </c>
      <c r="G1697" s="447">
        <f>F1697*E1697</f>
        <v>3629.56</v>
      </c>
      <c r="H1697" s="203" t="s">
        <v>1330</v>
      </c>
      <c r="I1697" s="203" t="s">
        <v>1324</v>
      </c>
      <c r="J1697" s="203" t="s">
        <v>1989</v>
      </c>
      <c r="K1697" s="203" t="s">
        <v>1331</v>
      </c>
      <c r="L1697" s="236"/>
      <c r="M1697" s="203" t="s">
        <v>1332</v>
      </c>
      <c r="N1697" s="203"/>
    </row>
    <row r="1698" s="163" customFormat="1" ht="21" customHeight="1" spans="1:14">
      <c r="A1698" s="195"/>
      <c r="B1698" s="219" t="s">
        <v>1112</v>
      </c>
      <c r="C1698" s="220"/>
      <c r="D1698" s="196"/>
      <c r="E1698" s="197"/>
      <c r="F1698" s="190">
        <f>SUM(F1696:F1697)</f>
        <v>4</v>
      </c>
      <c r="G1698" s="448">
        <f>SUM(G1696:G1697)</f>
        <v>7259.12</v>
      </c>
      <c r="H1698" s="189"/>
      <c r="I1698" s="189"/>
      <c r="J1698" s="189"/>
      <c r="K1698" s="189"/>
      <c r="L1698" s="232"/>
      <c r="M1698" s="189"/>
      <c r="N1698" s="189"/>
    </row>
    <row r="1699" s="160" customFormat="1" ht="21" customHeight="1" spans="1:14">
      <c r="A1699" s="191"/>
      <c r="B1699" s="437">
        <v>602</v>
      </c>
      <c r="C1699" s="201" t="s">
        <v>864</v>
      </c>
      <c r="D1699" s="40"/>
      <c r="E1699" s="67"/>
      <c r="F1699" s="202"/>
      <c r="G1699" s="199"/>
      <c r="H1699" s="203"/>
      <c r="I1699" s="203"/>
      <c r="J1699" s="203"/>
      <c r="K1699" s="203"/>
      <c r="L1699" s="236"/>
      <c r="M1699" s="203"/>
      <c r="N1699" s="203"/>
    </row>
    <row r="1700" s="160" customFormat="1" ht="21" customHeight="1" spans="1:14">
      <c r="A1700" s="191"/>
      <c r="B1700" s="437" t="s">
        <v>865</v>
      </c>
      <c r="C1700" s="201" t="s">
        <v>866</v>
      </c>
      <c r="D1700" s="40"/>
      <c r="E1700" s="67"/>
      <c r="F1700" s="202"/>
      <c r="G1700" s="199"/>
      <c r="H1700" s="203"/>
      <c r="I1700" s="203"/>
      <c r="J1700" s="203"/>
      <c r="K1700" s="203"/>
      <c r="L1700" s="236"/>
      <c r="M1700" s="203"/>
      <c r="N1700" s="203"/>
    </row>
    <row r="1701" s="160" customFormat="1" ht="21" customHeight="1" spans="1:14">
      <c r="A1701" s="191"/>
      <c r="B1701" s="435" t="s">
        <v>2048</v>
      </c>
      <c r="C1701" s="293" t="s">
        <v>2049</v>
      </c>
      <c r="D1701" s="40" t="s">
        <v>41</v>
      </c>
      <c r="E1701" s="67">
        <v>1653.04</v>
      </c>
      <c r="F1701" s="202">
        <v>7.62</v>
      </c>
      <c r="G1701" s="447">
        <f>F1701*E1701</f>
        <v>12596.1648</v>
      </c>
      <c r="H1701" s="192" t="s">
        <v>1845</v>
      </c>
      <c r="I1701" s="191" t="s">
        <v>864</v>
      </c>
      <c r="J1701" s="192" t="s">
        <v>2050</v>
      </c>
      <c r="K1701" s="203" t="s">
        <v>2051</v>
      </c>
      <c r="L1701" s="236" t="s">
        <v>1101</v>
      </c>
      <c r="M1701" s="192" t="s">
        <v>2052</v>
      </c>
      <c r="N1701" s="203"/>
    </row>
    <row r="1702" s="160" customFormat="1" ht="21" customHeight="1" spans="1:14">
      <c r="A1702" s="191"/>
      <c r="B1702" s="435" t="s">
        <v>2048</v>
      </c>
      <c r="C1702" s="293" t="s">
        <v>2049</v>
      </c>
      <c r="D1702" s="40" t="s">
        <v>41</v>
      </c>
      <c r="E1702" s="67">
        <v>1653.04</v>
      </c>
      <c r="F1702" s="202">
        <v>15.24</v>
      </c>
      <c r="G1702" s="447">
        <f t="shared" ref="G1702:G1716" si="83">F1702*E1702</f>
        <v>25192.3296</v>
      </c>
      <c r="H1702" s="192" t="s">
        <v>1845</v>
      </c>
      <c r="I1702" s="191" t="s">
        <v>864</v>
      </c>
      <c r="J1702" s="192" t="s">
        <v>2050</v>
      </c>
      <c r="K1702" s="203" t="s">
        <v>2053</v>
      </c>
      <c r="L1702" s="236" t="s">
        <v>1101</v>
      </c>
      <c r="M1702" s="192" t="s">
        <v>2052</v>
      </c>
      <c r="N1702" s="203"/>
    </row>
    <row r="1703" s="160" customFormat="1" ht="21" customHeight="1" spans="1:14">
      <c r="A1703" s="191"/>
      <c r="B1703" s="435" t="s">
        <v>2048</v>
      </c>
      <c r="C1703" s="293" t="s">
        <v>2049</v>
      </c>
      <c r="D1703" s="40" t="s">
        <v>41</v>
      </c>
      <c r="E1703" s="67">
        <v>1653.04</v>
      </c>
      <c r="F1703" s="202">
        <v>17.78</v>
      </c>
      <c r="G1703" s="447">
        <f t="shared" si="83"/>
        <v>29391.0512</v>
      </c>
      <c r="H1703" s="192" t="s">
        <v>1845</v>
      </c>
      <c r="I1703" s="191" t="s">
        <v>864</v>
      </c>
      <c r="J1703" s="192" t="s">
        <v>2050</v>
      </c>
      <c r="K1703" s="203" t="s">
        <v>2054</v>
      </c>
      <c r="L1703" s="236" t="s">
        <v>1097</v>
      </c>
      <c r="M1703" s="192" t="s">
        <v>2052</v>
      </c>
      <c r="N1703" s="203"/>
    </row>
    <row r="1704" s="160" customFormat="1" ht="21" customHeight="1" spans="1:14">
      <c r="A1704" s="191"/>
      <c r="B1704" s="435" t="s">
        <v>2048</v>
      </c>
      <c r="C1704" s="293" t="s">
        <v>2049</v>
      </c>
      <c r="D1704" s="40" t="s">
        <v>41</v>
      </c>
      <c r="E1704" s="67">
        <v>1653.04</v>
      </c>
      <c r="F1704" s="202">
        <v>10.16</v>
      </c>
      <c r="G1704" s="447">
        <f t="shared" si="83"/>
        <v>16794.8864</v>
      </c>
      <c r="H1704" s="192" t="s">
        <v>1845</v>
      </c>
      <c r="I1704" s="191" t="s">
        <v>864</v>
      </c>
      <c r="J1704" s="192" t="s">
        <v>2050</v>
      </c>
      <c r="K1704" s="203" t="s">
        <v>2055</v>
      </c>
      <c r="L1704" s="236" t="s">
        <v>1097</v>
      </c>
      <c r="M1704" s="192" t="s">
        <v>2052</v>
      </c>
      <c r="N1704" s="203"/>
    </row>
    <row r="1705" s="160" customFormat="1" ht="21" customHeight="1" spans="1:14">
      <c r="A1705" s="191"/>
      <c r="B1705" s="435" t="s">
        <v>2048</v>
      </c>
      <c r="C1705" s="293" t="s">
        <v>2049</v>
      </c>
      <c r="D1705" s="40" t="s">
        <v>41</v>
      </c>
      <c r="E1705" s="67">
        <v>1653.04</v>
      </c>
      <c r="F1705" s="202">
        <v>152.4</v>
      </c>
      <c r="G1705" s="447">
        <f t="shared" si="83"/>
        <v>251923.296</v>
      </c>
      <c r="H1705" s="192" t="s">
        <v>1845</v>
      </c>
      <c r="I1705" s="191" t="s">
        <v>864</v>
      </c>
      <c r="J1705" s="192" t="s">
        <v>2050</v>
      </c>
      <c r="K1705" s="203" t="s">
        <v>2056</v>
      </c>
      <c r="L1705" s="236" t="s">
        <v>1097</v>
      </c>
      <c r="M1705" s="192" t="s">
        <v>2052</v>
      </c>
      <c r="N1705" s="203"/>
    </row>
    <row r="1706" s="160" customFormat="1" ht="21" customHeight="1" spans="1:14">
      <c r="A1706" s="191"/>
      <c r="B1706" s="435" t="s">
        <v>2048</v>
      </c>
      <c r="C1706" s="293" t="s">
        <v>2049</v>
      </c>
      <c r="D1706" s="40" t="s">
        <v>41</v>
      </c>
      <c r="E1706" s="67">
        <v>1653.04</v>
      </c>
      <c r="F1706" s="202">
        <v>50.8</v>
      </c>
      <c r="G1706" s="447">
        <f t="shared" si="83"/>
        <v>83974.432</v>
      </c>
      <c r="H1706" s="192" t="s">
        <v>1845</v>
      </c>
      <c r="I1706" s="191" t="s">
        <v>864</v>
      </c>
      <c r="J1706" s="192" t="s">
        <v>2050</v>
      </c>
      <c r="K1706" s="203" t="s">
        <v>2057</v>
      </c>
      <c r="L1706" s="236" t="s">
        <v>1097</v>
      </c>
      <c r="M1706" s="192" t="s">
        <v>2052</v>
      </c>
      <c r="N1706" s="203"/>
    </row>
    <row r="1707" s="160" customFormat="1" ht="21" customHeight="1" spans="1:14">
      <c r="A1707" s="191"/>
      <c r="B1707" s="435" t="s">
        <v>2048</v>
      </c>
      <c r="C1707" s="293" t="s">
        <v>2049</v>
      </c>
      <c r="D1707" s="40" t="s">
        <v>41</v>
      </c>
      <c r="E1707" s="67">
        <v>1653.04</v>
      </c>
      <c r="F1707" s="202">
        <v>8.13</v>
      </c>
      <c r="G1707" s="447">
        <f t="shared" si="83"/>
        <v>13439.2152</v>
      </c>
      <c r="H1707" s="192" t="s">
        <v>1845</v>
      </c>
      <c r="I1707" s="191" t="s">
        <v>864</v>
      </c>
      <c r="J1707" s="192" t="s">
        <v>2050</v>
      </c>
      <c r="K1707" s="203" t="s">
        <v>2058</v>
      </c>
      <c r="L1707" s="236" t="s">
        <v>1101</v>
      </c>
      <c r="M1707" s="192" t="s">
        <v>2052</v>
      </c>
      <c r="N1707" s="203"/>
    </row>
    <row r="1708" s="160" customFormat="1" ht="21" customHeight="1" spans="1:14">
      <c r="A1708" s="191"/>
      <c r="B1708" s="435" t="s">
        <v>2048</v>
      </c>
      <c r="C1708" s="293" t="s">
        <v>2049</v>
      </c>
      <c r="D1708" s="40" t="s">
        <v>41</v>
      </c>
      <c r="E1708" s="67">
        <v>1653.04</v>
      </c>
      <c r="F1708" s="202">
        <v>18.54</v>
      </c>
      <c r="G1708" s="447">
        <f t="shared" si="83"/>
        <v>30647.3616</v>
      </c>
      <c r="H1708" s="192" t="s">
        <v>1845</v>
      </c>
      <c r="I1708" s="191" t="s">
        <v>864</v>
      </c>
      <c r="J1708" s="192" t="s">
        <v>2050</v>
      </c>
      <c r="K1708" s="203" t="s">
        <v>2059</v>
      </c>
      <c r="L1708" s="236" t="s">
        <v>1097</v>
      </c>
      <c r="M1708" s="192" t="s">
        <v>2052</v>
      </c>
      <c r="N1708" s="203"/>
    </row>
    <row r="1709" s="160" customFormat="1" ht="21" customHeight="1" spans="1:14">
      <c r="A1709" s="191"/>
      <c r="B1709" s="435" t="s">
        <v>2048</v>
      </c>
      <c r="C1709" s="293" t="s">
        <v>2049</v>
      </c>
      <c r="D1709" s="40" t="s">
        <v>41</v>
      </c>
      <c r="E1709" s="67">
        <v>1653.04</v>
      </c>
      <c r="F1709" s="202">
        <v>22.35</v>
      </c>
      <c r="G1709" s="447">
        <f t="shared" si="83"/>
        <v>36945.444</v>
      </c>
      <c r="H1709" s="192" t="s">
        <v>1845</v>
      </c>
      <c r="I1709" s="191" t="s">
        <v>864</v>
      </c>
      <c r="J1709" s="192" t="s">
        <v>2050</v>
      </c>
      <c r="K1709" s="203" t="s">
        <v>2060</v>
      </c>
      <c r="L1709" s="236" t="s">
        <v>1097</v>
      </c>
      <c r="M1709" s="192" t="s">
        <v>2052</v>
      </c>
      <c r="N1709" s="203"/>
    </row>
    <row r="1710" s="160" customFormat="1" ht="21" customHeight="1" spans="1:14">
      <c r="A1710" s="191"/>
      <c r="B1710" s="435" t="s">
        <v>2048</v>
      </c>
      <c r="C1710" s="293" t="s">
        <v>2049</v>
      </c>
      <c r="D1710" s="40" t="s">
        <v>41</v>
      </c>
      <c r="E1710" s="67">
        <v>1653.04</v>
      </c>
      <c r="F1710" s="202">
        <v>93.25</v>
      </c>
      <c r="G1710" s="447">
        <f t="shared" si="83"/>
        <v>154145.98</v>
      </c>
      <c r="H1710" s="192" t="s">
        <v>1845</v>
      </c>
      <c r="I1710" s="191" t="s">
        <v>864</v>
      </c>
      <c r="J1710" s="192" t="s">
        <v>2050</v>
      </c>
      <c r="K1710" s="203" t="s">
        <v>2061</v>
      </c>
      <c r="L1710" s="236" t="s">
        <v>1097</v>
      </c>
      <c r="M1710" s="192" t="s">
        <v>2052</v>
      </c>
      <c r="N1710" s="203"/>
    </row>
    <row r="1711" s="160" customFormat="1" ht="21" customHeight="1" spans="1:14">
      <c r="A1711" s="191"/>
      <c r="B1711" s="435" t="s">
        <v>2048</v>
      </c>
      <c r="C1711" s="293" t="s">
        <v>2049</v>
      </c>
      <c r="D1711" s="40" t="s">
        <v>41</v>
      </c>
      <c r="E1711" s="67">
        <v>1653.04</v>
      </c>
      <c r="F1711" s="202">
        <v>33.02</v>
      </c>
      <c r="G1711" s="447">
        <f t="shared" si="83"/>
        <v>54583.3808</v>
      </c>
      <c r="H1711" s="192" t="s">
        <v>1845</v>
      </c>
      <c r="I1711" s="191" t="s">
        <v>864</v>
      </c>
      <c r="J1711" s="192" t="s">
        <v>2050</v>
      </c>
      <c r="K1711" s="203" t="s">
        <v>2062</v>
      </c>
      <c r="L1711" s="236" t="s">
        <v>1101</v>
      </c>
      <c r="M1711" s="192" t="s">
        <v>2052</v>
      </c>
      <c r="N1711" s="203"/>
    </row>
    <row r="1712" s="160" customFormat="1" ht="21" customHeight="1" spans="1:14">
      <c r="A1712" s="191"/>
      <c r="B1712" s="435" t="s">
        <v>2048</v>
      </c>
      <c r="C1712" s="293" t="s">
        <v>2049</v>
      </c>
      <c r="D1712" s="40" t="s">
        <v>41</v>
      </c>
      <c r="E1712" s="67">
        <v>1653.04</v>
      </c>
      <c r="F1712" s="202">
        <v>7.87</v>
      </c>
      <c r="G1712" s="447">
        <f t="shared" si="83"/>
        <v>13009.4248</v>
      </c>
      <c r="H1712" s="192" t="s">
        <v>1845</v>
      </c>
      <c r="I1712" s="191" t="s">
        <v>864</v>
      </c>
      <c r="J1712" s="192" t="s">
        <v>2050</v>
      </c>
      <c r="K1712" s="203" t="s">
        <v>2063</v>
      </c>
      <c r="L1712" s="236" t="s">
        <v>1101</v>
      </c>
      <c r="M1712" s="192" t="s">
        <v>2052</v>
      </c>
      <c r="N1712" s="203"/>
    </row>
    <row r="1713" s="160" customFormat="1" ht="21" customHeight="1" spans="1:14">
      <c r="A1713" s="191"/>
      <c r="B1713" s="435" t="s">
        <v>2048</v>
      </c>
      <c r="C1713" s="293" t="s">
        <v>2049</v>
      </c>
      <c r="D1713" s="40" t="s">
        <v>41</v>
      </c>
      <c r="E1713" s="67">
        <v>1653.04</v>
      </c>
      <c r="F1713" s="202">
        <v>2.29</v>
      </c>
      <c r="G1713" s="447">
        <f t="shared" si="83"/>
        <v>3785.4616</v>
      </c>
      <c r="H1713" s="192" t="s">
        <v>1845</v>
      </c>
      <c r="I1713" s="191" t="s">
        <v>864</v>
      </c>
      <c r="J1713" s="192" t="s">
        <v>2050</v>
      </c>
      <c r="K1713" s="203" t="s">
        <v>2064</v>
      </c>
      <c r="L1713" s="236" t="s">
        <v>1097</v>
      </c>
      <c r="M1713" s="192" t="s">
        <v>2052</v>
      </c>
      <c r="N1713" s="203"/>
    </row>
    <row r="1714" s="160" customFormat="1" ht="21" customHeight="1" spans="1:14">
      <c r="A1714" s="191"/>
      <c r="B1714" s="435" t="s">
        <v>2048</v>
      </c>
      <c r="C1714" s="293" t="s">
        <v>2049</v>
      </c>
      <c r="D1714" s="40" t="s">
        <v>41</v>
      </c>
      <c r="E1714" s="67">
        <v>1653.04</v>
      </c>
      <c r="F1714" s="202">
        <v>2.29</v>
      </c>
      <c r="G1714" s="447">
        <f t="shared" si="83"/>
        <v>3785.4616</v>
      </c>
      <c r="H1714" s="192" t="s">
        <v>1845</v>
      </c>
      <c r="I1714" s="191" t="s">
        <v>864</v>
      </c>
      <c r="J1714" s="192" t="s">
        <v>2050</v>
      </c>
      <c r="K1714" s="203" t="s">
        <v>2064</v>
      </c>
      <c r="L1714" s="236" t="s">
        <v>1101</v>
      </c>
      <c r="M1714" s="192" t="s">
        <v>2052</v>
      </c>
      <c r="N1714" s="203"/>
    </row>
    <row r="1715" s="160" customFormat="1" ht="21" customHeight="1" spans="1:14">
      <c r="A1715" s="191"/>
      <c r="B1715" s="435" t="s">
        <v>2048</v>
      </c>
      <c r="C1715" s="293" t="s">
        <v>2049</v>
      </c>
      <c r="D1715" s="40" t="s">
        <v>41</v>
      </c>
      <c r="E1715" s="67">
        <v>1653.04</v>
      </c>
      <c r="F1715" s="202">
        <v>42.67</v>
      </c>
      <c r="G1715" s="447">
        <f t="shared" si="83"/>
        <v>70535.2168</v>
      </c>
      <c r="H1715" s="192" t="s">
        <v>1845</v>
      </c>
      <c r="I1715" s="191" t="s">
        <v>864</v>
      </c>
      <c r="J1715" s="192" t="s">
        <v>2050</v>
      </c>
      <c r="K1715" s="203" t="s">
        <v>2065</v>
      </c>
      <c r="L1715" s="236" t="s">
        <v>1097</v>
      </c>
      <c r="M1715" s="192" t="s">
        <v>2052</v>
      </c>
      <c r="N1715" s="203"/>
    </row>
    <row r="1716" s="160" customFormat="1" ht="21" customHeight="1" spans="1:14">
      <c r="A1716" s="191"/>
      <c r="B1716" s="435" t="s">
        <v>2048</v>
      </c>
      <c r="C1716" s="293" t="s">
        <v>2049</v>
      </c>
      <c r="D1716" s="40" t="s">
        <v>41</v>
      </c>
      <c r="E1716" s="67">
        <v>1652.75</v>
      </c>
      <c r="F1716" s="202">
        <v>6.1</v>
      </c>
      <c r="G1716" s="447">
        <f t="shared" si="83"/>
        <v>10081.775</v>
      </c>
      <c r="H1716" s="192" t="s">
        <v>1845</v>
      </c>
      <c r="I1716" s="191" t="s">
        <v>864</v>
      </c>
      <c r="J1716" s="192" t="s">
        <v>2050</v>
      </c>
      <c r="K1716" s="203" t="s">
        <v>2066</v>
      </c>
      <c r="L1716" s="236" t="s">
        <v>1257</v>
      </c>
      <c r="M1716" s="192" t="s">
        <v>1157</v>
      </c>
      <c r="N1716" s="203"/>
    </row>
    <row r="1717" s="166" customFormat="1" ht="21" customHeight="1" spans="1:14">
      <c r="A1717" s="195"/>
      <c r="B1717" s="362" t="s">
        <v>1112</v>
      </c>
      <c r="C1717" s="299"/>
      <c r="D1717" s="196"/>
      <c r="E1717" s="197"/>
      <c r="F1717" s="188">
        <f>SUM(F1701:F1716)</f>
        <v>490.51</v>
      </c>
      <c r="G1717" s="448">
        <f>SUM(G1701:G1716)</f>
        <v>810830.8814</v>
      </c>
      <c r="H1717" s="188"/>
      <c r="I1717" s="195"/>
      <c r="J1717" s="188"/>
      <c r="K1717" s="188"/>
      <c r="L1717" s="233"/>
      <c r="M1717" s="188"/>
      <c r="N1717" s="188"/>
    </row>
    <row r="1718" s="160" customFormat="1" ht="21" customHeight="1" spans="1:14">
      <c r="A1718" s="191"/>
      <c r="B1718" s="437" t="s">
        <v>872</v>
      </c>
      <c r="C1718" s="201" t="s">
        <v>873</v>
      </c>
      <c r="D1718" s="40"/>
      <c r="E1718" s="67"/>
      <c r="F1718" s="202"/>
      <c r="G1718" s="199"/>
      <c r="H1718" s="203"/>
      <c r="I1718" s="203"/>
      <c r="J1718" s="203"/>
      <c r="K1718" s="203"/>
      <c r="L1718" s="236"/>
      <c r="M1718" s="203"/>
      <c r="N1718" s="203"/>
    </row>
    <row r="1719" s="160" customFormat="1" ht="21" customHeight="1" spans="1:14">
      <c r="A1719" s="191"/>
      <c r="B1719" s="48" t="s">
        <v>874</v>
      </c>
      <c r="C1719" s="48" t="s">
        <v>875</v>
      </c>
      <c r="D1719" s="40"/>
      <c r="E1719" s="67"/>
      <c r="F1719" s="202"/>
      <c r="G1719" s="199"/>
      <c r="H1719" s="203"/>
      <c r="I1719" s="203"/>
      <c r="J1719" s="203"/>
      <c r="K1719" s="203"/>
      <c r="L1719" s="236"/>
      <c r="M1719" s="203"/>
      <c r="N1719" s="203"/>
    </row>
    <row r="1720" s="160" customFormat="1" ht="21" customHeight="1" spans="1:14">
      <c r="A1720" s="191"/>
      <c r="B1720" s="435" t="s">
        <v>876</v>
      </c>
      <c r="C1720" s="293" t="s">
        <v>873</v>
      </c>
      <c r="D1720" s="40" t="s">
        <v>112</v>
      </c>
      <c r="E1720" s="67">
        <v>312.83</v>
      </c>
      <c r="F1720" s="202">
        <v>300</v>
      </c>
      <c r="G1720" s="447">
        <f>E1720*F1720</f>
        <v>93849</v>
      </c>
      <c r="H1720" s="192" t="s">
        <v>1845</v>
      </c>
      <c r="I1720" s="191" t="s">
        <v>864</v>
      </c>
      <c r="J1720" s="192" t="s">
        <v>873</v>
      </c>
      <c r="K1720" s="203" t="s">
        <v>2067</v>
      </c>
      <c r="L1720" s="236" t="s">
        <v>1101</v>
      </c>
      <c r="M1720" s="192" t="s">
        <v>2052</v>
      </c>
      <c r="N1720" s="192" t="s">
        <v>2068</v>
      </c>
    </row>
    <row r="1721" s="160" customFormat="1" ht="21" customHeight="1" spans="1:14">
      <c r="A1721" s="191"/>
      <c r="B1721" s="435" t="s">
        <v>876</v>
      </c>
      <c r="C1721" s="293" t="s">
        <v>873</v>
      </c>
      <c r="D1721" s="40" t="s">
        <v>112</v>
      </c>
      <c r="E1721" s="67">
        <v>312.83</v>
      </c>
      <c r="F1721" s="202">
        <v>520</v>
      </c>
      <c r="G1721" s="447">
        <f t="shared" ref="G1721:G1764" si="84">E1721*F1721</f>
        <v>162671.6</v>
      </c>
      <c r="H1721" s="192" t="s">
        <v>1845</v>
      </c>
      <c r="I1721" s="191" t="s">
        <v>864</v>
      </c>
      <c r="J1721" s="192" t="s">
        <v>873</v>
      </c>
      <c r="K1721" s="203" t="s">
        <v>2069</v>
      </c>
      <c r="L1721" s="236" t="s">
        <v>1101</v>
      </c>
      <c r="M1721" s="192" t="s">
        <v>2052</v>
      </c>
      <c r="N1721" s="192" t="s">
        <v>2068</v>
      </c>
    </row>
    <row r="1722" s="160" customFormat="1" ht="21" customHeight="1" spans="1:14">
      <c r="A1722" s="191"/>
      <c r="B1722" s="435" t="s">
        <v>876</v>
      </c>
      <c r="C1722" s="293" t="s">
        <v>873</v>
      </c>
      <c r="D1722" s="40" t="s">
        <v>112</v>
      </c>
      <c r="E1722" s="67">
        <v>312.83</v>
      </c>
      <c r="F1722" s="202">
        <v>420</v>
      </c>
      <c r="G1722" s="447">
        <f t="shared" si="84"/>
        <v>131388.6</v>
      </c>
      <c r="H1722" s="192" t="s">
        <v>1845</v>
      </c>
      <c r="I1722" s="191" t="s">
        <v>864</v>
      </c>
      <c r="J1722" s="192" t="s">
        <v>873</v>
      </c>
      <c r="K1722" s="203" t="s">
        <v>2070</v>
      </c>
      <c r="L1722" s="236" t="s">
        <v>1101</v>
      </c>
      <c r="M1722" s="192" t="s">
        <v>2052</v>
      </c>
      <c r="N1722" s="192" t="s">
        <v>2068</v>
      </c>
    </row>
    <row r="1723" s="160" customFormat="1" ht="21" customHeight="1" spans="1:14">
      <c r="A1723" s="191"/>
      <c r="B1723" s="435" t="s">
        <v>876</v>
      </c>
      <c r="C1723" s="293" t="s">
        <v>873</v>
      </c>
      <c r="D1723" s="40" t="s">
        <v>112</v>
      </c>
      <c r="E1723" s="67">
        <v>312.83</v>
      </c>
      <c r="F1723" s="202">
        <v>40</v>
      </c>
      <c r="G1723" s="447">
        <f t="shared" si="84"/>
        <v>12513.2</v>
      </c>
      <c r="H1723" s="192" t="s">
        <v>1845</v>
      </c>
      <c r="I1723" s="191" t="s">
        <v>864</v>
      </c>
      <c r="J1723" s="192" t="s">
        <v>873</v>
      </c>
      <c r="K1723" s="203" t="s">
        <v>2071</v>
      </c>
      <c r="L1723" s="236" t="s">
        <v>1097</v>
      </c>
      <c r="M1723" s="192" t="s">
        <v>2052</v>
      </c>
      <c r="N1723" s="192" t="s">
        <v>2068</v>
      </c>
    </row>
    <row r="1724" s="160" customFormat="1" ht="21" customHeight="1" spans="1:14">
      <c r="A1724" s="191"/>
      <c r="B1724" s="435" t="s">
        <v>876</v>
      </c>
      <c r="C1724" s="293" t="s">
        <v>873</v>
      </c>
      <c r="D1724" s="40" t="s">
        <v>112</v>
      </c>
      <c r="E1724" s="67">
        <v>312.83</v>
      </c>
      <c r="F1724" s="202">
        <v>260</v>
      </c>
      <c r="G1724" s="447">
        <f t="shared" si="84"/>
        <v>81335.8</v>
      </c>
      <c r="H1724" s="192" t="s">
        <v>1845</v>
      </c>
      <c r="I1724" s="191" t="s">
        <v>864</v>
      </c>
      <c r="J1724" s="192" t="s">
        <v>873</v>
      </c>
      <c r="K1724" s="203" t="s">
        <v>2072</v>
      </c>
      <c r="L1724" s="236" t="s">
        <v>1097</v>
      </c>
      <c r="M1724" s="192" t="s">
        <v>2052</v>
      </c>
      <c r="N1724" s="192" t="s">
        <v>2068</v>
      </c>
    </row>
    <row r="1725" s="160" customFormat="1" ht="21" customHeight="1" spans="1:14">
      <c r="A1725" s="191"/>
      <c r="B1725" s="435" t="s">
        <v>876</v>
      </c>
      <c r="C1725" s="293" t="s">
        <v>873</v>
      </c>
      <c r="D1725" s="40" t="s">
        <v>112</v>
      </c>
      <c r="E1725" s="67">
        <v>312.83</v>
      </c>
      <c r="F1725" s="202">
        <v>76</v>
      </c>
      <c r="G1725" s="447">
        <f t="shared" si="84"/>
        <v>23775.08</v>
      </c>
      <c r="H1725" s="192" t="s">
        <v>1845</v>
      </c>
      <c r="I1725" s="191" t="s">
        <v>864</v>
      </c>
      <c r="J1725" s="192" t="s">
        <v>873</v>
      </c>
      <c r="K1725" s="203" t="s">
        <v>2073</v>
      </c>
      <c r="L1725" s="236" t="s">
        <v>1097</v>
      </c>
      <c r="M1725" s="192" t="s">
        <v>2052</v>
      </c>
      <c r="N1725" s="192" t="s">
        <v>2068</v>
      </c>
    </row>
    <row r="1726" s="160" customFormat="1" ht="21" customHeight="1" spans="1:14">
      <c r="A1726" s="191"/>
      <c r="B1726" s="435" t="s">
        <v>876</v>
      </c>
      <c r="C1726" s="293" t="s">
        <v>873</v>
      </c>
      <c r="D1726" s="40" t="s">
        <v>112</v>
      </c>
      <c r="E1726" s="67">
        <v>312.83</v>
      </c>
      <c r="F1726" s="202">
        <v>56</v>
      </c>
      <c r="G1726" s="447">
        <f t="shared" si="84"/>
        <v>17518.48</v>
      </c>
      <c r="H1726" s="192" t="s">
        <v>1845</v>
      </c>
      <c r="I1726" s="191" t="s">
        <v>864</v>
      </c>
      <c r="J1726" s="192" t="s">
        <v>873</v>
      </c>
      <c r="K1726" s="203" t="s">
        <v>2074</v>
      </c>
      <c r="L1726" s="236" t="s">
        <v>1097</v>
      </c>
      <c r="M1726" s="192" t="s">
        <v>2052</v>
      </c>
      <c r="N1726" s="192" t="s">
        <v>2068</v>
      </c>
    </row>
    <row r="1727" s="160" customFormat="1" ht="21" customHeight="1" spans="1:14">
      <c r="A1727" s="191"/>
      <c r="B1727" s="435" t="s">
        <v>876</v>
      </c>
      <c r="C1727" s="293" t="s">
        <v>873</v>
      </c>
      <c r="D1727" s="40" t="s">
        <v>112</v>
      </c>
      <c r="E1727" s="67">
        <v>312.83</v>
      </c>
      <c r="F1727" s="202">
        <v>32</v>
      </c>
      <c r="G1727" s="447">
        <f t="shared" si="84"/>
        <v>10010.56</v>
      </c>
      <c r="H1727" s="192" t="s">
        <v>1845</v>
      </c>
      <c r="I1727" s="191" t="s">
        <v>864</v>
      </c>
      <c r="J1727" s="192" t="s">
        <v>873</v>
      </c>
      <c r="K1727" s="203" t="s">
        <v>2075</v>
      </c>
      <c r="L1727" s="236" t="s">
        <v>1097</v>
      </c>
      <c r="M1727" s="192" t="s">
        <v>2052</v>
      </c>
      <c r="N1727" s="192" t="s">
        <v>2068</v>
      </c>
    </row>
    <row r="1728" s="160" customFormat="1" ht="21" customHeight="1" spans="1:14">
      <c r="A1728" s="191"/>
      <c r="B1728" s="435" t="s">
        <v>876</v>
      </c>
      <c r="C1728" s="293" t="s">
        <v>873</v>
      </c>
      <c r="D1728" s="40" t="s">
        <v>112</v>
      </c>
      <c r="E1728" s="67">
        <v>312.83</v>
      </c>
      <c r="F1728" s="202">
        <v>472</v>
      </c>
      <c r="G1728" s="447">
        <f t="shared" si="84"/>
        <v>147655.76</v>
      </c>
      <c r="H1728" s="192" t="s">
        <v>1845</v>
      </c>
      <c r="I1728" s="191" t="s">
        <v>864</v>
      </c>
      <c r="J1728" s="192" t="s">
        <v>873</v>
      </c>
      <c r="K1728" s="203" t="s">
        <v>2076</v>
      </c>
      <c r="L1728" s="236" t="s">
        <v>1097</v>
      </c>
      <c r="M1728" s="192" t="s">
        <v>2052</v>
      </c>
      <c r="N1728" s="192" t="s">
        <v>2068</v>
      </c>
    </row>
    <row r="1729" s="160" customFormat="1" ht="21" customHeight="1" spans="1:14">
      <c r="A1729" s="191"/>
      <c r="B1729" s="435" t="s">
        <v>876</v>
      </c>
      <c r="C1729" s="293" t="s">
        <v>873</v>
      </c>
      <c r="D1729" s="40" t="s">
        <v>112</v>
      </c>
      <c r="E1729" s="67">
        <v>312.83</v>
      </c>
      <c r="F1729" s="202">
        <v>50</v>
      </c>
      <c r="G1729" s="447">
        <f t="shared" si="84"/>
        <v>15641.5</v>
      </c>
      <c r="H1729" s="192" t="s">
        <v>1845</v>
      </c>
      <c r="I1729" s="191" t="s">
        <v>864</v>
      </c>
      <c r="J1729" s="192" t="s">
        <v>873</v>
      </c>
      <c r="K1729" s="203" t="s">
        <v>2077</v>
      </c>
      <c r="L1729" s="236" t="s">
        <v>1097</v>
      </c>
      <c r="M1729" s="192" t="s">
        <v>2052</v>
      </c>
      <c r="N1729" s="192" t="s">
        <v>2068</v>
      </c>
    </row>
    <row r="1730" s="160" customFormat="1" ht="21" customHeight="1" spans="1:14">
      <c r="A1730" s="191"/>
      <c r="B1730" s="435" t="s">
        <v>876</v>
      </c>
      <c r="C1730" s="293" t="s">
        <v>873</v>
      </c>
      <c r="D1730" s="40" t="s">
        <v>112</v>
      </c>
      <c r="E1730" s="67">
        <v>312.83</v>
      </c>
      <c r="F1730" s="202">
        <v>496</v>
      </c>
      <c r="G1730" s="447">
        <f t="shared" si="84"/>
        <v>155163.68</v>
      </c>
      <c r="H1730" s="192" t="s">
        <v>1845</v>
      </c>
      <c r="I1730" s="191" t="s">
        <v>864</v>
      </c>
      <c r="J1730" s="192" t="s">
        <v>873</v>
      </c>
      <c r="K1730" s="203" t="s">
        <v>2078</v>
      </c>
      <c r="L1730" s="236" t="s">
        <v>1097</v>
      </c>
      <c r="M1730" s="192" t="s">
        <v>2052</v>
      </c>
      <c r="N1730" s="192" t="s">
        <v>2068</v>
      </c>
    </row>
    <row r="1731" s="160" customFormat="1" ht="21" customHeight="1" spans="1:14">
      <c r="A1731" s="191"/>
      <c r="B1731" s="435" t="s">
        <v>876</v>
      </c>
      <c r="C1731" s="293" t="s">
        <v>873</v>
      </c>
      <c r="D1731" s="40" t="s">
        <v>112</v>
      </c>
      <c r="E1731" s="67">
        <v>312.83</v>
      </c>
      <c r="F1731" s="202">
        <v>50</v>
      </c>
      <c r="G1731" s="447">
        <f t="shared" si="84"/>
        <v>15641.5</v>
      </c>
      <c r="H1731" s="192" t="s">
        <v>1845</v>
      </c>
      <c r="I1731" s="191" t="s">
        <v>864</v>
      </c>
      <c r="J1731" s="192" t="s">
        <v>873</v>
      </c>
      <c r="K1731" s="203" t="s">
        <v>2079</v>
      </c>
      <c r="L1731" s="236" t="s">
        <v>1101</v>
      </c>
      <c r="M1731" s="192" t="s">
        <v>2052</v>
      </c>
      <c r="N1731" s="192" t="s">
        <v>2068</v>
      </c>
    </row>
    <row r="1732" s="160" customFormat="1" ht="21" customHeight="1" spans="1:14">
      <c r="A1732" s="191"/>
      <c r="B1732" s="435" t="s">
        <v>876</v>
      </c>
      <c r="C1732" s="293" t="s">
        <v>873</v>
      </c>
      <c r="D1732" s="40" t="s">
        <v>112</v>
      </c>
      <c r="E1732" s="67">
        <v>312.83</v>
      </c>
      <c r="F1732" s="202">
        <v>124</v>
      </c>
      <c r="G1732" s="447">
        <f t="shared" si="84"/>
        <v>38790.92</v>
      </c>
      <c r="H1732" s="192" t="s">
        <v>1845</v>
      </c>
      <c r="I1732" s="191" t="s">
        <v>864</v>
      </c>
      <c r="J1732" s="192" t="s">
        <v>873</v>
      </c>
      <c r="K1732" s="203" t="s">
        <v>2080</v>
      </c>
      <c r="L1732" s="236" t="s">
        <v>1097</v>
      </c>
      <c r="M1732" s="192" t="s">
        <v>2052</v>
      </c>
      <c r="N1732" s="192" t="s">
        <v>2068</v>
      </c>
    </row>
    <row r="1733" s="160" customFormat="1" ht="21" customHeight="1" spans="1:14">
      <c r="A1733" s="191"/>
      <c r="B1733" s="435" t="s">
        <v>876</v>
      </c>
      <c r="C1733" s="293" t="s">
        <v>873</v>
      </c>
      <c r="D1733" s="40" t="s">
        <v>112</v>
      </c>
      <c r="E1733" s="67">
        <v>312.83</v>
      </c>
      <c r="F1733" s="202">
        <v>56</v>
      </c>
      <c r="G1733" s="447">
        <f t="shared" si="84"/>
        <v>17518.48</v>
      </c>
      <c r="H1733" s="192" t="s">
        <v>1845</v>
      </c>
      <c r="I1733" s="191" t="s">
        <v>864</v>
      </c>
      <c r="J1733" s="192" t="s">
        <v>873</v>
      </c>
      <c r="K1733" s="203" t="s">
        <v>2081</v>
      </c>
      <c r="L1733" s="236" t="s">
        <v>1097</v>
      </c>
      <c r="M1733" s="192" t="s">
        <v>2052</v>
      </c>
      <c r="N1733" s="192" t="s">
        <v>2068</v>
      </c>
    </row>
    <row r="1734" s="160" customFormat="1" ht="21" customHeight="1" spans="1:14">
      <c r="A1734" s="191"/>
      <c r="B1734" s="435" t="s">
        <v>876</v>
      </c>
      <c r="C1734" s="293" t="s">
        <v>873</v>
      </c>
      <c r="D1734" s="40" t="s">
        <v>112</v>
      </c>
      <c r="E1734" s="67">
        <v>312.83</v>
      </c>
      <c r="F1734" s="202">
        <v>56</v>
      </c>
      <c r="G1734" s="447">
        <f t="shared" si="84"/>
        <v>17518.48</v>
      </c>
      <c r="H1734" s="192" t="s">
        <v>1845</v>
      </c>
      <c r="I1734" s="191" t="s">
        <v>864</v>
      </c>
      <c r="J1734" s="192" t="s">
        <v>873</v>
      </c>
      <c r="K1734" s="203" t="s">
        <v>2082</v>
      </c>
      <c r="L1734" s="236" t="s">
        <v>1097</v>
      </c>
      <c r="M1734" s="192" t="s">
        <v>2052</v>
      </c>
      <c r="N1734" s="192" t="s">
        <v>2068</v>
      </c>
    </row>
    <row r="1735" s="160" customFormat="1" ht="21" customHeight="1" spans="1:14">
      <c r="A1735" s="191"/>
      <c r="B1735" s="435" t="s">
        <v>876</v>
      </c>
      <c r="C1735" s="293" t="s">
        <v>873</v>
      </c>
      <c r="D1735" s="40" t="s">
        <v>112</v>
      </c>
      <c r="E1735" s="67">
        <v>312.83</v>
      </c>
      <c r="F1735" s="202">
        <v>40</v>
      </c>
      <c r="G1735" s="447">
        <f t="shared" si="84"/>
        <v>12513.2</v>
      </c>
      <c r="H1735" s="192" t="s">
        <v>1845</v>
      </c>
      <c r="I1735" s="191" t="s">
        <v>864</v>
      </c>
      <c r="J1735" s="192" t="s">
        <v>873</v>
      </c>
      <c r="K1735" s="203" t="s">
        <v>2083</v>
      </c>
      <c r="L1735" s="236" t="s">
        <v>1097</v>
      </c>
      <c r="M1735" s="192" t="s">
        <v>2052</v>
      </c>
      <c r="N1735" s="192" t="s">
        <v>2068</v>
      </c>
    </row>
    <row r="1736" s="160" customFormat="1" ht="21" customHeight="1" spans="1:14">
      <c r="A1736" s="191"/>
      <c r="B1736" s="435" t="s">
        <v>876</v>
      </c>
      <c r="C1736" s="293" t="s">
        <v>873</v>
      </c>
      <c r="D1736" s="40" t="s">
        <v>112</v>
      </c>
      <c r="E1736" s="67">
        <v>312.83</v>
      </c>
      <c r="F1736" s="202">
        <v>76</v>
      </c>
      <c r="G1736" s="447">
        <f t="shared" si="84"/>
        <v>23775.08</v>
      </c>
      <c r="H1736" s="192" t="s">
        <v>1845</v>
      </c>
      <c r="I1736" s="191" t="s">
        <v>864</v>
      </c>
      <c r="J1736" s="192" t="s">
        <v>873</v>
      </c>
      <c r="K1736" s="203" t="s">
        <v>2084</v>
      </c>
      <c r="L1736" s="236" t="s">
        <v>1097</v>
      </c>
      <c r="M1736" s="192" t="s">
        <v>2052</v>
      </c>
      <c r="N1736" s="192" t="s">
        <v>2068</v>
      </c>
    </row>
    <row r="1737" s="160" customFormat="1" ht="21" customHeight="1" spans="1:14">
      <c r="A1737" s="191"/>
      <c r="B1737" s="435" t="s">
        <v>876</v>
      </c>
      <c r="C1737" s="293" t="s">
        <v>873</v>
      </c>
      <c r="D1737" s="40" t="s">
        <v>112</v>
      </c>
      <c r="E1737" s="67">
        <v>312.83</v>
      </c>
      <c r="F1737" s="202">
        <v>184</v>
      </c>
      <c r="G1737" s="447">
        <f t="shared" si="84"/>
        <v>57560.72</v>
      </c>
      <c r="H1737" s="192" t="s">
        <v>1845</v>
      </c>
      <c r="I1737" s="191" t="s">
        <v>864</v>
      </c>
      <c r="J1737" s="192" t="s">
        <v>873</v>
      </c>
      <c r="K1737" s="203" t="s">
        <v>2085</v>
      </c>
      <c r="L1737" s="236" t="s">
        <v>1097</v>
      </c>
      <c r="M1737" s="192" t="s">
        <v>2052</v>
      </c>
      <c r="N1737" s="192" t="s">
        <v>2068</v>
      </c>
    </row>
    <row r="1738" s="160" customFormat="1" ht="21" customHeight="1" spans="1:14">
      <c r="A1738" s="191"/>
      <c r="B1738" s="435" t="s">
        <v>876</v>
      </c>
      <c r="C1738" s="293" t="s">
        <v>873</v>
      </c>
      <c r="D1738" s="40" t="s">
        <v>112</v>
      </c>
      <c r="E1738" s="67">
        <v>312.83</v>
      </c>
      <c r="F1738" s="202">
        <v>156</v>
      </c>
      <c r="G1738" s="447">
        <f t="shared" si="84"/>
        <v>48801.48</v>
      </c>
      <c r="H1738" s="192" t="s">
        <v>1845</v>
      </c>
      <c r="I1738" s="191" t="s">
        <v>864</v>
      </c>
      <c r="J1738" s="192" t="s">
        <v>873</v>
      </c>
      <c r="K1738" s="203" t="s">
        <v>2086</v>
      </c>
      <c r="L1738" s="236" t="s">
        <v>1097</v>
      </c>
      <c r="M1738" s="192" t="s">
        <v>2052</v>
      </c>
      <c r="N1738" s="192" t="s">
        <v>2068</v>
      </c>
    </row>
    <row r="1739" s="160" customFormat="1" ht="21" customHeight="1" spans="1:14">
      <c r="A1739" s="191"/>
      <c r="B1739" s="435" t="s">
        <v>876</v>
      </c>
      <c r="C1739" s="293" t="s">
        <v>873</v>
      </c>
      <c r="D1739" s="40" t="s">
        <v>112</v>
      </c>
      <c r="E1739" s="67">
        <v>312.83</v>
      </c>
      <c r="F1739" s="202">
        <v>40</v>
      </c>
      <c r="G1739" s="447">
        <f t="shared" si="84"/>
        <v>12513.2</v>
      </c>
      <c r="H1739" s="192" t="s">
        <v>1845</v>
      </c>
      <c r="I1739" s="191" t="s">
        <v>864</v>
      </c>
      <c r="J1739" s="192" t="s">
        <v>873</v>
      </c>
      <c r="K1739" s="203" t="s">
        <v>2087</v>
      </c>
      <c r="L1739" s="236" t="s">
        <v>1101</v>
      </c>
      <c r="M1739" s="192" t="s">
        <v>2052</v>
      </c>
      <c r="N1739" s="192" t="s">
        <v>2068</v>
      </c>
    </row>
    <row r="1740" s="160" customFormat="1" ht="21" customHeight="1" spans="1:14">
      <c r="A1740" s="191"/>
      <c r="B1740" s="435" t="s">
        <v>876</v>
      </c>
      <c r="C1740" s="293" t="s">
        <v>873</v>
      </c>
      <c r="D1740" s="40" t="s">
        <v>112</v>
      </c>
      <c r="E1740" s="67">
        <v>312.83</v>
      </c>
      <c r="F1740" s="202">
        <v>64</v>
      </c>
      <c r="G1740" s="447">
        <f t="shared" si="84"/>
        <v>20021.12</v>
      </c>
      <c r="H1740" s="192" t="s">
        <v>1845</v>
      </c>
      <c r="I1740" s="191" t="s">
        <v>864</v>
      </c>
      <c r="J1740" s="192" t="s">
        <v>873</v>
      </c>
      <c r="K1740" s="203" t="s">
        <v>2088</v>
      </c>
      <c r="L1740" s="236" t="s">
        <v>1097</v>
      </c>
      <c r="M1740" s="192" t="s">
        <v>2052</v>
      </c>
      <c r="N1740" s="192" t="s">
        <v>2068</v>
      </c>
    </row>
    <row r="1741" s="160" customFormat="1" ht="21" customHeight="1" spans="1:14">
      <c r="A1741" s="191"/>
      <c r="B1741" s="435" t="s">
        <v>876</v>
      </c>
      <c r="C1741" s="293" t="s">
        <v>873</v>
      </c>
      <c r="D1741" s="40" t="s">
        <v>112</v>
      </c>
      <c r="E1741" s="67">
        <v>312.83</v>
      </c>
      <c r="F1741" s="202">
        <v>272</v>
      </c>
      <c r="G1741" s="447">
        <f t="shared" si="84"/>
        <v>85089.76</v>
      </c>
      <c r="H1741" s="192" t="s">
        <v>1845</v>
      </c>
      <c r="I1741" s="191" t="s">
        <v>864</v>
      </c>
      <c r="J1741" s="192" t="s">
        <v>873</v>
      </c>
      <c r="K1741" s="203" t="s">
        <v>2089</v>
      </c>
      <c r="L1741" s="236" t="s">
        <v>1097</v>
      </c>
      <c r="M1741" s="192" t="s">
        <v>2052</v>
      </c>
      <c r="N1741" s="192" t="s">
        <v>2068</v>
      </c>
    </row>
    <row r="1742" s="160" customFormat="1" ht="21" customHeight="1" spans="1:14">
      <c r="A1742" s="191"/>
      <c r="B1742" s="435" t="s">
        <v>876</v>
      </c>
      <c r="C1742" s="293" t="s">
        <v>873</v>
      </c>
      <c r="D1742" s="40" t="s">
        <v>112</v>
      </c>
      <c r="E1742" s="67">
        <v>312.83</v>
      </c>
      <c r="F1742" s="202">
        <v>292</v>
      </c>
      <c r="G1742" s="447">
        <f t="shared" si="84"/>
        <v>91346.36</v>
      </c>
      <c r="H1742" s="192" t="s">
        <v>1845</v>
      </c>
      <c r="I1742" s="191" t="s">
        <v>864</v>
      </c>
      <c r="J1742" s="192" t="s">
        <v>873</v>
      </c>
      <c r="K1742" s="203" t="s">
        <v>2090</v>
      </c>
      <c r="L1742" s="236" t="s">
        <v>1097</v>
      </c>
      <c r="M1742" s="192" t="s">
        <v>2052</v>
      </c>
      <c r="N1742" s="192" t="s">
        <v>2068</v>
      </c>
    </row>
    <row r="1743" s="160" customFormat="1" ht="21" customHeight="1" spans="1:14">
      <c r="A1743" s="191"/>
      <c r="B1743" s="435" t="s">
        <v>876</v>
      </c>
      <c r="C1743" s="293" t="s">
        <v>873</v>
      </c>
      <c r="D1743" s="40" t="s">
        <v>112</v>
      </c>
      <c r="E1743" s="67">
        <v>312.83</v>
      </c>
      <c r="F1743" s="202">
        <v>72</v>
      </c>
      <c r="G1743" s="447">
        <f t="shared" si="84"/>
        <v>22523.76</v>
      </c>
      <c r="H1743" s="192" t="s">
        <v>1845</v>
      </c>
      <c r="I1743" s="191" t="s">
        <v>864</v>
      </c>
      <c r="J1743" s="192" t="s">
        <v>873</v>
      </c>
      <c r="K1743" s="203" t="s">
        <v>2091</v>
      </c>
      <c r="L1743" s="236" t="s">
        <v>1097</v>
      </c>
      <c r="M1743" s="192" t="s">
        <v>2052</v>
      </c>
      <c r="N1743" s="192" t="s">
        <v>2068</v>
      </c>
    </row>
    <row r="1744" s="160" customFormat="1" ht="21" customHeight="1" spans="1:14">
      <c r="A1744" s="191"/>
      <c r="B1744" s="435" t="s">
        <v>876</v>
      </c>
      <c r="C1744" s="293" t="s">
        <v>873</v>
      </c>
      <c r="D1744" s="40" t="s">
        <v>112</v>
      </c>
      <c r="E1744" s="67">
        <v>312.83</v>
      </c>
      <c r="F1744" s="202">
        <v>52</v>
      </c>
      <c r="G1744" s="447">
        <f t="shared" si="84"/>
        <v>16267.16</v>
      </c>
      <c r="H1744" s="192" t="s">
        <v>1845</v>
      </c>
      <c r="I1744" s="191" t="s">
        <v>864</v>
      </c>
      <c r="J1744" s="192" t="s">
        <v>873</v>
      </c>
      <c r="K1744" s="203" t="s">
        <v>2092</v>
      </c>
      <c r="L1744" s="236" t="s">
        <v>1097</v>
      </c>
      <c r="M1744" s="192" t="s">
        <v>2052</v>
      </c>
      <c r="N1744" s="192" t="s">
        <v>2068</v>
      </c>
    </row>
    <row r="1745" s="160" customFormat="1" ht="21" customHeight="1" spans="1:14">
      <c r="A1745" s="191"/>
      <c r="B1745" s="435" t="s">
        <v>876</v>
      </c>
      <c r="C1745" s="293" t="s">
        <v>873</v>
      </c>
      <c r="D1745" s="40" t="s">
        <v>112</v>
      </c>
      <c r="E1745" s="67">
        <v>312.83</v>
      </c>
      <c r="F1745" s="202">
        <v>28</v>
      </c>
      <c r="G1745" s="447">
        <f t="shared" si="84"/>
        <v>8759.24</v>
      </c>
      <c r="H1745" s="192" t="s">
        <v>1845</v>
      </c>
      <c r="I1745" s="191" t="s">
        <v>864</v>
      </c>
      <c r="J1745" s="192" t="s">
        <v>873</v>
      </c>
      <c r="K1745" s="203" t="s">
        <v>2093</v>
      </c>
      <c r="L1745" s="236" t="s">
        <v>1097</v>
      </c>
      <c r="M1745" s="192" t="s">
        <v>2052</v>
      </c>
      <c r="N1745" s="192" t="s">
        <v>2068</v>
      </c>
    </row>
    <row r="1746" s="160" customFormat="1" ht="21" customHeight="1" spans="1:14">
      <c r="A1746" s="191"/>
      <c r="B1746" s="435" t="s">
        <v>876</v>
      </c>
      <c r="C1746" s="293" t="s">
        <v>873</v>
      </c>
      <c r="D1746" s="40" t="s">
        <v>112</v>
      </c>
      <c r="E1746" s="67">
        <v>312.83</v>
      </c>
      <c r="F1746" s="202">
        <v>64</v>
      </c>
      <c r="G1746" s="447">
        <f t="shared" si="84"/>
        <v>20021.12</v>
      </c>
      <c r="H1746" s="192" t="s">
        <v>1845</v>
      </c>
      <c r="I1746" s="191" t="s">
        <v>864</v>
      </c>
      <c r="J1746" s="192" t="s">
        <v>873</v>
      </c>
      <c r="K1746" s="203" t="s">
        <v>2094</v>
      </c>
      <c r="L1746" s="236" t="s">
        <v>1097</v>
      </c>
      <c r="M1746" s="192" t="s">
        <v>2052</v>
      </c>
      <c r="N1746" s="192" t="s">
        <v>2068</v>
      </c>
    </row>
    <row r="1747" s="160" customFormat="1" ht="21" customHeight="1" spans="1:14">
      <c r="A1747" s="191"/>
      <c r="B1747" s="435" t="s">
        <v>876</v>
      </c>
      <c r="C1747" s="293" t="s">
        <v>873</v>
      </c>
      <c r="D1747" s="40" t="s">
        <v>112</v>
      </c>
      <c r="E1747" s="67">
        <v>312.83</v>
      </c>
      <c r="F1747" s="202">
        <v>124</v>
      </c>
      <c r="G1747" s="447">
        <f t="shared" si="84"/>
        <v>38790.92</v>
      </c>
      <c r="H1747" s="192" t="s">
        <v>1845</v>
      </c>
      <c r="I1747" s="191" t="s">
        <v>864</v>
      </c>
      <c r="J1747" s="192" t="s">
        <v>873</v>
      </c>
      <c r="K1747" s="203" t="s">
        <v>2095</v>
      </c>
      <c r="L1747" s="236" t="s">
        <v>1097</v>
      </c>
      <c r="M1747" s="192" t="s">
        <v>2052</v>
      </c>
      <c r="N1747" s="192" t="s">
        <v>2068</v>
      </c>
    </row>
    <row r="1748" s="160" customFormat="1" ht="21" customHeight="1" spans="1:14">
      <c r="A1748" s="191"/>
      <c r="B1748" s="435" t="s">
        <v>876</v>
      </c>
      <c r="C1748" s="293" t="s">
        <v>873</v>
      </c>
      <c r="D1748" s="40" t="s">
        <v>112</v>
      </c>
      <c r="E1748" s="67">
        <v>312.83</v>
      </c>
      <c r="F1748" s="202">
        <v>1048</v>
      </c>
      <c r="G1748" s="447">
        <f t="shared" si="84"/>
        <v>327845.84</v>
      </c>
      <c r="H1748" s="192" t="s">
        <v>1845</v>
      </c>
      <c r="I1748" s="191" t="s">
        <v>864</v>
      </c>
      <c r="J1748" s="192" t="s">
        <v>873</v>
      </c>
      <c r="K1748" s="203" t="s">
        <v>2096</v>
      </c>
      <c r="L1748" s="236" t="s">
        <v>1097</v>
      </c>
      <c r="M1748" s="192" t="s">
        <v>2052</v>
      </c>
      <c r="N1748" s="192" t="s">
        <v>2068</v>
      </c>
    </row>
    <row r="1749" s="160" customFormat="1" ht="21" customHeight="1" spans="1:14">
      <c r="A1749" s="191"/>
      <c r="B1749" s="435" t="s">
        <v>876</v>
      </c>
      <c r="C1749" s="293" t="s">
        <v>873</v>
      </c>
      <c r="D1749" s="40" t="s">
        <v>112</v>
      </c>
      <c r="E1749" s="67">
        <v>312.83</v>
      </c>
      <c r="F1749" s="202">
        <v>32</v>
      </c>
      <c r="G1749" s="447">
        <f t="shared" si="84"/>
        <v>10010.56</v>
      </c>
      <c r="H1749" s="192" t="s">
        <v>1845</v>
      </c>
      <c r="I1749" s="191" t="s">
        <v>864</v>
      </c>
      <c r="J1749" s="192" t="s">
        <v>873</v>
      </c>
      <c r="K1749" s="203" t="s">
        <v>2097</v>
      </c>
      <c r="L1749" s="236" t="s">
        <v>1097</v>
      </c>
      <c r="M1749" s="192" t="s">
        <v>2052</v>
      </c>
      <c r="N1749" s="192" t="s">
        <v>2068</v>
      </c>
    </row>
    <row r="1750" s="160" customFormat="1" ht="21" customHeight="1" spans="1:14">
      <c r="A1750" s="191"/>
      <c r="B1750" s="435" t="s">
        <v>876</v>
      </c>
      <c r="C1750" s="293" t="s">
        <v>873</v>
      </c>
      <c r="D1750" s="40" t="s">
        <v>112</v>
      </c>
      <c r="E1750" s="67">
        <v>312.83</v>
      </c>
      <c r="F1750" s="202">
        <v>108</v>
      </c>
      <c r="G1750" s="447">
        <f t="shared" si="84"/>
        <v>33785.64</v>
      </c>
      <c r="H1750" s="192" t="s">
        <v>1845</v>
      </c>
      <c r="I1750" s="191" t="s">
        <v>864</v>
      </c>
      <c r="J1750" s="192" t="s">
        <v>873</v>
      </c>
      <c r="K1750" s="203" t="s">
        <v>2098</v>
      </c>
      <c r="L1750" s="236" t="s">
        <v>1097</v>
      </c>
      <c r="M1750" s="192" t="s">
        <v>2052</v>
      </c>
      <c r="N1750" s="192" t="s">
        <v>2068</v>
      </c>
    </row>
    <row r="1751" s="160" customFormat="1" ht="21" customHeight="1" spans="1:14">
      <c r="A1751" s="191"/>
      <c r="B1751" s="435" t="s">
        <v>876</v>
      </c>
      <c r="C1751" s="293" t="s">
        <v>873</v>
      </c>
      <c r="D1751" s="40" t="s">
        <v>112</v>
      </c>
      <c r="E1751" s="67">
        <v>312.83</v>
      </c>
      <c r="F1751" s="202">
        <v>492</v>
      </c>
      <c r="G1751" s="447">
        <f t="shared" si="84"/>
        <v>153912.36</v>
      </c>
      <c r="H1751" s="192" t="s">
        <v>1845</v>
      </c>
      <c r="I1751" s="191" t="s">
        <v>864</v>
      </c>
      <c r="J1751" s="192" t="s">
        <v>873</v>
      </c>
      <c r="K1751" s="203" t="s">
        <v>2099</v>
      </c>
      <c r="L1751" s="236" t="s">
        <v>1097</v>
      </c>
      <c r="M1751" s="192" t="s">
        <v>2052</v>
      </c>
      <c r="N1751" s="192" t="s">
        <v>2068</v>
      </c>
    </row>
    <row r="1752" s="160" customFormat="1" ht="21" customHeight="1" spans="1:14">
      <c r="A1752" s="191"/>
      <c r="B1752" s="435" t="s">
        <v>876</v>
      </c>
      <c r="C1752" s="293" t="s">
        <v>873</v>
      </c>
      <c r="D1752" s="40" t="s">
        <v>112</v>
      </c>
      <c r="E1752" s="67">
        <v>312.83</v>
      </c>
      <c r="F1752" s="202">
        <v>152</v>
      </c>
      <c r="G1752" s="447">
        <f t="shared" si="84"/>
        <v>47550.16</v>
      </c>
      <c r="H1752" s="192" t="s">
        <v>1845</v>
      </c>
      <c r="I1752" s="191" t="s">
        <v>864</v>
      </c>
      <c r="J1752" s="192" t="s">
        <v>873</v>
      </c>
      <c r="K1752" s="203" t="s">
        <v>2100</v>
      </c>
      <c r="L1752" s="236" t="s">
        <v>1097</v>
      </c>
      <c r="M1752" s="192" t="s">
        <v>2052</v>
      </c>
      <c r="N1752" s="192" t="s">
        <v>2068</v>
      </c>
    </row>
    <row r="1753" s="160" customFormat="1" ht="21" customHeight="1" spans="1:14">
      <c r="A1753" s="191"/>
      <c r="B1753" s="435" t="s">
        <v>876</v>
      </c>
      <c r="C1753" s="293" t="s">
        <v>873</v>
      </c>
      <c r="D1753" s="40" t="s">
        <v>112</v>
      </c>
      <c r="E1753" s="67">
        <v>312.83</v>
      </c>
      <c r="F1753" s="202">
        <v>32</v>
      </c>
      <c r="G1753" s="447">
        <f t="shared" si="84"/>
        <v>10010.56</v>
      </c>
      <c r="H1753" s="192" t="s">
        <v>1845</v>
      </c>
      <c r="I1753" s="191" t="s">
        <v>864</v>
      </c>
      <c r="J1753" s="192" t="s">
        <v>873</v>
      </c>
      <c r="K1753" s="203" t="s">
        <v>2101</v>
      </c>
      <c r="L1753" s="236" t="s">
        <v>1101</v>
      </c>
      <c r="M1753" s="192" t="s">
        <v>2052</v>
      </c>
      <c r="N1753" s="192" t="s">
        <v>2068</v>
      </c>
    </row>
    <row r="1754" s="160" customFormat="1" ht="21" customHeight="1" spans="1:14">
      <c r="A1754" s="191"/>
      <c r="B1754" s="435" t="s">
        <v>876</v>
      </c>
      <c r="C1754" s="293" t="s">
        <v>873</v>
      </c>
      <c r="D1754" s="40" t="s">
        <v>112</v>
      </c>
      <c r="E1754" s="67">
        <v>312.83</v>
      </c>
      <c r="F1754" s="202">
        <v>124</v>
      </c>
      <c r="G1754" s="447">
        <f t="shared" si="84"/>
        <v>38790.92</v>
      </c>
      <c r="H1754" s="192" t="s">
        <v>1845</v>
      </c>
      <c r="I1754" s="191" t="s">
        <v>864</v>
      </c>
      <c r="J1754" s="192" t="s">
        <v>873</v>
      </c>
      <c r="K1754" s="203" t="s">
        <v>2102</v>
      </c>
      <c r="L1754" s="236" t="s">
        <v>1101</v>
      </c>
      <c r="M1754" s="192" t="s">
        <v>2052</v>
      </c>
      <c r="N1754" s="192" t="s">
        <v>2068</v>
      </c>
    </row>
    <row r="1755" s="160" customFormat="1" ht="21" customHeight="1" spans="1:14">
      <c r="A1755" s="191"/>
      <c r="B1755" s="435" t="s">
        <v>876</v>
      </c>
      <c r="C1755" s="293" t="s">
        <v>873</v>
      </c>
      <c r="D1755" s="40" t="s">
        <v>112</v>
      </c>
      <c r="E1755" s="67">
        <v>312.83</v>
      </c>
      <c r="F1755" s="202">
        <v>172</v>
      </c>
      <c r="G1755" s="447">
        <f t="shared" si="84"/>
        <v>53806.76</v>
      </c>
      <c r="H1755" s="192" t="s">
        <v>1845</v>
      </c>
      <c r="I1755" s="191" t="s">
        <v>864</v>
      </c>
      <c r="J1755" s="192" t="s">
        <v>873</v>
      </c>
      <c r="K1755" s="203" t="s">
        <v>2103</v>
      </c>
      <c r="L1755" s="236" t="s">
        <v>1101</v>
      </c>
      <c r="M1755" s="192" t="s">
        <v>2052</v>
      </c>
      <c r="N1755" s="192" t="s">
        <v>2068</v>
      </c>
    </row>
    <row r="1756" s="160" customFormat="1" ht="21" customHeight="1" spans="1:14">
      <c r="A1756" s="191"/>
      <c r="B1756" s="435" t="s">
        <v>876</v>
      </c>
      <c r="C1756" s="293" t="s">
        <v>873</v>
      </c>
      <c r="D1756" s="40" t="s">
        <v>112</v>
      </c>
      <c r="E1756" s="67">
        <v>312.83</v>
      </c>
      <c r="F1756" s="202">
        <v>120</v>
      </c>
      <c r="G1756" s="447">
        <f t="shared" si="84"/>
        <v>37539.6</v>
      </c>
      <c r="H1756" s="192" t="s">
        <v>1845</v>
      </c>
      <c r="I1756" s="191" t="s">
        <v>864</v>
      </c>
      <c r="J1756" s="192" t="s">
        <v>873</v>
      </c>
      <c r="K1756" s="203" t="s">
        <v>2104</v>
      </c>
      <c r="L1756" s="236" t="s">
        <v>1097</v>
      </c>
      <c r="M1756" s="192" t="s">
        <v>2052</v>
      </c>
      <c r="N1756" s="192" t="s">
        <v>2068</v>
      </c>
    </row>
    <row r="1757" s="160" customFormat="1" ht="21" customHeight="1" spans="1:14">
      <c r="A1757" s="191"/>
      <c r="B1757" s="435" t="s">
        <v>876</v>
      </c>
      <c r="C1757" s="293" t="s">
        <v>873</v>
      </c>
      <c r="D1757" s="40" t="s">
        <v>112</v>
      </c>
      <c r="E1757" s="67">
        <v>312.83</v>
      </c>
      <c r="F1757" s="202">
        <v>100</v>
      </c>
      <c r="G1757" s="447">
        <f t="shared" si="84"/>
        <v>31283</v>
      </c>
      <c r="H1757" s="192" t="s">
        <v>1845</v>
      </c>
      <c r="I1757" s="191" t="s">
        <v>864</v>
      </c>
      <c r="J1757" s="192" t="s">
        <v>873</v>
      </c>
      <c r="K1757" s="203" t="s">
        <v>2105</v>
      </c>
      <c r="L1757" s="236" t="s">
        <v>1097</v>
      </c>
      <c r="M1757" s="192" t="s">
        <v>2052</v>
      </c>
      <c r="N1757" s="192" t="s">
        <v>2068</v>
      </c>
    </row>
    <row r="1758" s="160" customFormat="1" ht="21" customHeight="1" spans="1:14">
      <c r="A1758" s="191"/>
      <c r="B1758" s="435" t="s">
        <v>876</v>
      </c>
      <c r="C1758" s="293" t="s">
        <v>873</v>
      </c>
      <c r="D1758" s="40" t="s">
        <v>112</v>
      </c>
      <c r="E1758" s="67">
        <v>312.83</v>
      </c>
      <c r="F1758" s="202">
        <v>36</v>
      </c>
      <c r="G1758" s="447">
        <f t="shared" si="84"/>
        <v>11261.88</v>
      </c>
      <c r="H1758" s="192" t="s">
        <v>1845</v>
      </c>
      <c r="I1758" s="191" t="s">
        <v>864</v>
      </c>
      <c r="J1758" s="192" t="s">
        <v>873</v>
      </c>
      <c r="K1758" s="203" t="s">
        <v>2106</v>
      </c>
      <c r="L1758" s="236" t="s">
        <v>1097</v>
      </c>
      <c r="M1758" s="192" t="s">
        <v>2052</v>
      </c>
      <c r="N1758" s="192" t="s">
        <v>2068</v>
      </c>
    </row>
    <row r="1759" s="160" customFormat="1" ht="21" customHeight="1" spans="1:14">
      <c r="A1759" s="191"/>
      <c r="B1759" s="435" t="s">
        <v>876</v>
      </c>
      <c r="C1759" s="293" t="s">
        <v>873</v>
      </c>
      <c r="D1759" s="40" t="s">
        <v>112</v>
      </c>
      <c r="E1759" s="67">
        <v>312.83</v>
      </c>
      <c r="F1759" s="202">
        <v>56</v>
      </c>
      <c r="G1759" s="447">
        <f t="shared" si="84"/>
        <v>17518.48</v>
      </c>
      <c r="H1759" s="192" t="s">
        <v>1845</v>
      </c>
      <c r="I1759" s="191" t="s">
        <v>864</v>
      </c>
      <c r="J1759" s="192" t="s">
        <v>873</v>
      </c>
      <c r="K1759" s="203" t="s">
        <v>2107</v>
      </c>
      <c r="L1759" s="236" t="s">
        <v>1097</v>
      </c>
      <c r="M1759" s="192" t="s">
        <v>2052</v>
      </c>
      <c r="N1759" s="192" t="s">
        <v>2068</v>
      </c>
    </row>
    <row r="1760" s="160" customFormat="1" ht="21" customHeight="1" spans="1:14">
      <c r="A1760" s="191"/>
      <c r="B1760" s="435" t="s">
        <v>876</v>
      </c>
      <c r="C1760" s="293" t="s">
        <v>873</v>
      </c>
      <c r="D1760" s="40" t="s">
        <v>112</v>
      </c>
      <c r="E1760" s="67">
        <v>312.83</v>
      </c>
      <c r="F1760" s="202">
        <v>172</v>
      </c>
      <c r="G1760" s="447">
        <f t="shared" si="84"/>
        <v>53806.76</v>
      </c>
      <c r="H1760" s="192" t="s">
        <v>1845</v>
      </c>
      <c r="I1760" s="191" t="s">
        <v>864</v>
      </c>
      <c r="J1760" s="192" t="s">
        <v>873</v>
      </c>
      <c r="K1760" s="203" t="s">
        <v>2108</v>
      </c>
      <c r="L1760" s="236" t="s">
        <v>1097</v>
      </c>
      <c r="M1760" s="192" t="s">
        <v>2052</v>
      </c>
      <c r="N1760" s="192" t="s">
        <v>2068</v>
      </c>
    </row>
    <row r="1761" s="160" customFormat="1" ht="21" customHeight="1" spans="1:14">
      <c r="A1761" s="191"/>
      <c r="B1761" s="435" t="s">
        <v>876</v>
      </c>
      <c r="C1761" s="293" t="s">
        <v>873</v>
      </c>
      <c r="D1761" s="40" t="s">
        <v>112</v>
      </c>
      <c r="E1761" s="67">
        <v>312.83</v>
      </c>
      <c r="F1761" s="202">
        <v>36</v>
      </c>
      <c r="G1761" s="447">
        <f t="shared" si="84"/>
        <v>11261.88</v>
      </c>
      <c r="H1761" s="192" t="s">
        <v>1845</v>
      </c>
      <c r="I1761" s="191" t="s">
        <v>864</v>
      </c>
      <c r="J1761" s="192" t="s">
        <v>873</v>
      </c>
      <c r="K1761" s="203" t="s">
        <v>2109</v>
      </c>
      <c r="L1761" s="236" t="s">
        <v>1101</v>
      </c>
      <c r="M1761" s="192" t="s">
        <v>2052</v>
      </c>
      <c r="N1761" s="192" t="s">
        <v>2068</v>
      </c>
    </row>
    <row r="1762" s="160" customFormat="1" ht="21" customHeight="1" spans="1:14">
      <c r="A1762" s="191"/>
      <c r="B1762" s="435" t="s">
        <v>876</v>
      </c>
      <c r="C1762" s="293" t="s">
        <v>873</v>
      </c>
      <c r="D1762" s="40" t="s">
        <v>112</v>
      </c>
      <c r="E1762" s="67">
        <v>312.83</v>
      </c>
      <c r="F1762" s="202">
        <v>32</v>
      </c>
      <c r="G1762" s="447">
        <f t="shared" si="84"/>
        <v>10010.56</v>
      </c>
      <c r="H1762" s="192" t="s">
        <v>1845</v>
      </c>
      <c r="I1762" s="191" t="s">
        <v>864</v>
      </c>
      <c r="J1762" s="192" t="s">
        <v>873</v>
      </c>
      <c r="K1762" s="203" t="s">
        <v>2110</v>
      </c>
      <c r="L1762" s="236" t="s">
        <v>1101</v>
      </c>
      <c r="M1762" s="192" t="s">
        <v>2052</v>
      </c>
      <c r="N1762" s="192" t="s">
        <v>2068</v>
      </c>
    </row>
    <row r="1763" s="160" customFormat="1" ht="21" customHeight="1" spans="1:14">
      <c r="A1763" s="191"/>
      <c r="B1763" s="435" t="s">
        <v>876</v>
      </c>
      <c r="C1763" s="293" t="s">
        <v>873</v>
      </c>
      <c r="D1763" s="40" t="s">
        <v>112</v>
      </c>
      <c r="E1763" s="67">
        <v>312.83</v>
      </c>
      <c r="F1763" s="202">
        <v>56</v>
      </c>
      <c r="G1763" s="447">
        <f t="shared" si="84"/>
        <v>17518.48</v>
      </c>
      <c r="H1763" s="192" t="s">
        <v>1845</v>
      </c>
      <c r="I1763" s="191" t="s">
        <v>864</v>
      </c>
      <c r="J1763" s="192" t="s">
        <v>873</v>
      </c>
      <c r="K1763" s="203" t="s">
        <v>2111</v>
      </c>
      <c r="L1763" s="236" t="s">
        <v>1097</v>
      </c>
      <c r="M1763" s="192" t="s">
        <v>2052</v>
      </c>
      <c r="N1763" s="192" t="s">
        <v>2068</v>
      </c>
    </row>
    <row r="1764" s="160" customFormat="1" ht="21" customHeight="1" spans="1:14">
      <c r="A1764" s="191"/>
      <c r="B1764" s="435" t="s">
        <v>876</v>
      </c>
      <c r="C1764" s="293" t="s">
        <v>873</v>
      </c>
      <c r="D1764" s="40" t="s">
        <v>112</v>
      </c>
      <c r="E1764" s="67">
        <v>312.83</v>
      </c>
      <c r="F1764" s="202">
        <v>36</v>
      </c>
      <c r="G1764" s="447">
        <f t="shared" si="84"/>
        <v>11261.88</v>
      </c>
      <c r="H1764" s="192" t="s">
        <v>1845</v>
      </c>
      <c r="I1764" s="191" t="s">
        <v>864</v>
      </c>
      <c r="J1764" s="192" t="s">
        <v>873</v>
      </c>
      <c r="K1764" s="203" t="s">
        <v>2112</v>
      </c>
      <c r="L1764" s="236" t="s">
        <v>1101</v>
      </c>
      <c r="M1764" s="192" t="s">
        <v>2052</v>
      </c>
      <c r="N1764" s="192" t="s">
        <v>2068</v>
      </c>
    </row>
    <row r="1765" s="166" customFormat="1" ht="21" customHeight="1" spans="1:14">
      <c r="A1765" s="195"/>
      <c r="B1765" s="362" t="s">
        <v>1112</v>
      </c>
      <c r="C1765" s="299"/>
      <c r="D1765" s="196"/>
      <c r="E1765" s="197"/>
      <c r="F1765" s="188">
        <f>SUM(F1720:F1764)</f>
        <v>7276</v>
      </c>
      <c r="G1765" s="448">
        <f>SUM(G1720:G1764)</f>
        <v>2276151.08</v>
      </c>
      <c r="H1765" s="188"/>
      <c r="I1765" s="195"/>
      <c r="J1765" s="188"/>
      <c r="K1765" s="188"/>
      <c r="L1765" s="233"/>
      <c r="M1765" s="188"/>
      <c r="N1765" s="188"/>
    </row>
    <row r="1766" s="159" customFormat="1" ht="21" customHeight="1" spans="1:14">
      <c r="A1766" s="191"/>
      <c r="B1766" s="435" t="s">
        <v>878</v>
      </c>
      <c r="C1766" s="293" t="s">
        <v>873</v>
      </c>
      <c r="D1766" s="40" t="s">
        <v>112</v>
      </c>
      <c r="E1766" s="67">
        <v>333.96</v>
      </c>
      <c r="F1766" s="192">
        <v>12</v>
      </c>
      <c r="G1766" s="447">
        <f>F1766*E1766</f>
        <v>4007.52</v>
      </c>
      <c r="H1766" s="192" t="s">
        <v>1845</v>
      </c>
      <c r="I1766" s="191" t="s">
        <v>864</v>
      </c>
      <c r="J1766" s="192" t="s">
        <v>873</v>
      </c>
      <c r="K1766" s="192" t="s">
        <v>1305</v>
      </c>
      <c r="L1766" s="69"/>
      <c r="M1766" s="203" t="s">
        <v>2113</v>
      </c>
      <c r="N1766" s="192" t="s">
        <v>2114</v>
      </c>
    </row>
    <row r="1767" s="159" customFormat="1" ht="21" customHeight="1" spans="1:14">
      <c r="A1767" s="191"/>
      <c r="B1767" s="435" t="s">
        <v>878</v>
      </c>
      <c r="C1767" s="293" t="s">
        <v>873</v>
      </c>
      <c r="D1767" s="40" t="s">
        <v>112</v>
      </c>
      <c r="E1767" s="67">
        <v>333.96</v>
      </c>
      <c r="F1767" s="192">
        <v>12</v>
      </c>
      <c r="G1767" s="447">
        <f t="shared" ref="G1767:G1779" si="85">F1767*E1767</f>
        <v>4007.52</v>
      </c>
      <c r="H1767" s="192" t="s">
        <v>1845</v>
      </c>
      <c r="I1767" s="191" t="s">
        <v>864</v>
      </c>
      <c r="J1767" s="192" t="s">
        <v>873</v>
      </c>
      <c r="K1767" s="192" t="s">
        <v>1308</v>
      </c>
      <c r="L1767" s="69"/>
      <c r="M1767" s="203" t="s">
        <v>2113</v>
      </c>
      <c r="N1767" s="192" t="s">
        <v>2114</v>
      </c>
    </row>
    <row r="1768" s="159" customFormat="1" ht="21" customHeight="1" spans="1:14">
      <c r="A1768" s="191"/>
      <c r="B1768" s="435" t="s">
        <v>878</v>
      </c>
      <c r="C1768" s="293" t="s">
        <v>873</v>
      </c>
      <c r="D1768" s="40" t="s">
        <v>112</v>
      </c>
      <c r="E1768" s="67">
        <v>333.96</v>
      </c>
      <c r="F1768" s="192">
        <v>12</v>
      </c>
      <c r="G1768" s="447">
        <f t="shared" si="85"/>
        <v>4007.52</v>
      </c>
      <c r="H1768" s="192" t="s">
        <v>1845</v>
      </c>
      <c r="I1768" s="191" t="s">
        <v>864</v>
      </c>
      <c r="J1768" s="192" t="s">
        <v>873</v>
      </c>
      <c r="K1768" s="192" t="s">
        <v>1309</v>
      </c>
      <c r="L1768" s="69"/>
      <c r="M1768" s="203" t="s">
        <v>2113</v>
      </c>
      <c r="N1768" s="192" t="s">
        <v>2114</v>
      </c>
    </row>
    <row r="1769" s="159" customFormat="1" ht="21" customHeight="1" spans="1:14">
      <c r="A1769" s="191"/>
      <c r="B1769" s="435" t="s">
        <v>878</v>
      </c>
      <c r="C1769" s="293" t="s">
        <v>873</v>
      </c>
      <c r="D1769" s="40" t="s">
        <v>112</v>
      </c>
      <c r="E1769" s="67">
        <v>333.96</v>
      </c>
      <c r="F1769" s="192">
        <v>12</v>
      </c>
      <c r="G1769" s="447">
        <f t="shared" si="85"/>
        <v>4007.52</v>
      </c>
      <c r="H1769" s="192" t="s">
        <v>1845</v>
      </c>
      <c r="I1769" s="191" t="s">
        <v>864</v>
      </c>
      <c r="J1769" s="192" t="s">
        <v>873</v>
      </c>
      <c r="K1769" s="192" t="s">
        <v>1310</v>
      </c>
      <c r="L1769" s="69"/>
      <c r="M1769" s="203" t="s">
        <v>2113</v>
      </c>
      <c r="N1769" s="192" t="s">
        <v>2114</v>
      </c>
    </row>
    <row r="1770" s="159" customFormat="1" ht="21" customHeight="1" spans="1:14">
      <c r="A1770" s="191"/>
      <c r="B1770" s="435" t="s">
        <v>878</v>
      </c>
      <c r="C1770" s="293" t="s">
        <v>873</v>
      </c>
      <c r="D1770" s="40" t="s">
        <v>112</v>
      </c>
      <c r="E1770" s="67">
        <v>333.96</v>
      </c>
      <c r="F1770" s="192">
        <v>12</v>
      </c>
      <c r="G1770" s="447">
        <f t="shared" si="85"/>
        <v>4007.52</v>
      </c>
      <c r="H1770" s="192" t="s">
        <v>1845</v>
      </c>
      <c r="I1770" s="191" t="s">
        <v>864</v>
      </c>
      <c r="J1770" s="192" t="s">
        <v>873</v>
      </c>
      <c r="K1770" s="192" t="s">
        <v>1311</v>
      </c>
      <c r="L1770" s="69"/>
      <c r="M1770" s="203" t="s">
        <v>2113</v>
      </c>
      <c r="N1770" s="192" t="s">
        <v>2114</v>
      </c>
    </row>
    <row r="1771" s="159" customFormat="1" ht="21" customHeight="1" spans="1:14">
      <c r="A1771" s="191"/>
      <c r="B1771" s="435" t="s">
        <v>878</v>
      </c>
      <c r="C1771" s="293" t="s">
        <v>873</v>
      </c>
      <c r="D1771" s="40" t="s">
        <v>112</v>
      </c>
      <c r="E1771" s="67">
        <v>333.96</v>
      </c>
      <c r="F1771" s="192">
        <v>12</v>
      </c>
      <c r="G1771" s="447">
        <f t="shared" si="85"/>
        <v>4007.52</v>
      </c>
      <c r="H1771" s="192" t="s">
        <v>1845</v>
      </c>
      <c r="I1771" s="191" t="s">
        <v>864</v>
      </c>
      <c r="J1771" s="192" t="s">
        <v>873</v>
      </c>
      <c r="K1771" s="192" t="s">
        <v>1312</v>
      </c>
      <c r="L1771" s="69"/>
      <c r="M1771" s="203" t="s">
        <v>2113</v>
      </c>
      <c r="N1771" s="192" t="s">
        <v>2114</v>
      </c>
    </row>
    <row r="1772" s="159" customFormat="1" ht="21" customHeight="1" spans="1:14">
      <c r="A1772" s="191"/>
      <c r="B1772" s="435" t="s">
        <v>878</v>
      </c>
      <c r="C1772" s="293" t="s">
        <v>873</v>
      </c>
      <c r="D1772" s="40" t="s">
        <v>112</v>
      </c>
      <c r="E1772" s="67">
        <v>333.96</v>
      </c>
      <c r="F1772" s="192">
        <v>12</v>
      </c>
      <c r="G1772" s="447">
        <f t="shared" si="85"/>
        <v>4007.52</v>
      </c>
      <c r="H1772" s="192" t="s">
        <v>1845</v>
      </c>
      <c r="I1772" s="191" t="s">
        <v>864</v>
      </c>
      <c r="J1772" s="192" t="s">
        <v>873</v>
      </c>
      <c r="K1772" s="192" t="s">
        <v>1174</v>
      </c>
      <c r="L1772" s="69"/>
      <c r="M1772" s="203" t="s">
        <v>2113</v>
      </c>
      <c r="N1772" s="192" t="s">
        <v>2114</v>
      </c>
    </row>
    <row r="1773" s="159" customFormat="1" ht="21" customHeight="1" spans="1:14">
      <c r="A1773" s="191"/>
      <c r="B1773" s="435" t="s">
        <v>878</v>
      </c>
      <c r="C1773" s="293" t="s">
        <v>873</v>
      </c>
      <c r="D1773" s="40" t="s">
        <v>112</v>
      </c>
      <c r="E1773" s="67">
        <v>333.96</v>
      </c>
      <c r="F1773" s="192">
        <v>12</v>
      </c>
      <c r="G1773" s="447">
        <f t="shared" si="85"/>
        <v>4007.52</v>
      </c>
      <c r="H1773" s="192" t="s">
        <v>1845</v>
      </c>
      <c r="I1773" s="191" t="s">
        <v>864</v>
      </c>
      <c r="J1773" s="192" t="s">
        <v>873</v>
      </c>
      <c r="K1773" s="192" t="s">
        <v>1313</v>
      </c>
      <c r="L1773" s="69"/>
      <c r="M1773" s="203" t="s">
        <v>2113</v>
      </c>
      <c r="N1773" s="192" t="s">
        <v>2114</v>
      </c>
    </row>
    <row r="1774" s="159" customFormat="1" ht="21" customHeight="1" spans="1:14">
      <c r="A1774" s="191"/>
      <c r="B1774" s="435" t="s">
        <v>878</v>
      </c>
      <c r="C1774" s="293" t="s">
        <v>873</v>
      </c>
      <c r="D1774" s="40" t="s">
        <v>112</v>
      </c>
      <c r="E1774" s="67">
        <v>333.96</v>
      </c>
      <c r="F1774" s="192">
        <v>12</v>
      </c>
      <c r="G1774" s="447">
        <f t="shared" si="85"/>
        <v>4007.52</v>
      </c>
      <c r="H1774" s="192" t="s">
        <v>1845</v>
      </c>
      <c r="I1774" s="191" t="s">
        <v>864</v>
      </c>
      <c r="J1774" s="192" t="s">
        <v>873</v>
      </c>
      <c r="K1774" s="192" t="s">
        <v>1314</v>
      </c>
      <c r="L1774" s="69"/>
      <c r="M1774" s="203" t="s">
        <v>2113</v>
      </c>
      <c r="N1774" s="192" t="s">
        <v>2114</v>
      </c>
    </row>
    <row r="1775" s="159" customFormat="1" ht="21" customHeight="1" spans="1:14">
      <c r="A1775" s="191"/>
      <c r="B1775" s="435" t="s">
        <v>878</v>
      </c>
      <c r="C1775" s="293" t="s">
        <v>873</v>
      </c>
      <c r="D1775" s="40" t="s">
        <v>112</v>
      </c>
      <c r="E1775" s="67">
        <v>333.96</v>
      </c>
      <c r="F1775" s="192">
        <v>12</v>
      </c>
      <c r="G1775" s="447">
        <f t="shared" si="85"/>
        <v>4007.52</v>
      </c>
      <c r="H1775" s="192" t="s">
        <v>1845</v>
      </c>
      <c r="I1775" s="191" t="s">
        <v>864</v>
      </c>
      <c r="J1775" s="192" t="s">
        <v>873</v>
      </c>
      <c r="K1775" s="192" t="s">
        <v>1315</v>
      </c>
      <c r="L1775" s="69"/>
      <c r="M1775" s="203" t="s">
        <v>2113</v>
      </c>
      <c r="N1775" s="192" t="s">
        <v>2114</v>
      </c>
    </row>
    <row r="1776" s="159" customFormat="1" ht="21" customHeight="1" spans="1:14">
      <c r="A1776" s="191"/>
      <c r="B1776" s="435" t="s">
        <v>878</v>
      </c>
      <c r="C1776" s="293" t="s">
        <v>873</v>
      </c>
      <c r="D1776" s="40" t="s">
        <v>112</v>
      </c>
      <c r="E1776" s="67">
        <v>333.96</v>
      </c>
      <c r="F1776" s="192">
        <v>12</v>
      </c>
      <c r="G1776" s="447">
        <f t="shared" si="85"/>
        <v>4007.52</v>
      </c>
      <c r="H1776" s="192" t="s">
        <v>1845</v>
      </c>
      <c r="I1776" s="191" t="s">
        <v>864</v>
      </c>
      <c r="J1776" s="192" t="s">
        <v>873</v>
      </c>
      <c r="K1776" s="192" t="s">
        <v>1317</v>
      </c>
      <c r="L1776" s="69"/>
      <c r="M1776" s="203" t="s">
        <v>2113</v>
      </c>
      <c r="N1776" s="192" t="s">
        <v>2114</v>
      </c>
    </row>
    <row r="1777" s="159" customFormat="1" ht="21" customHeight="1" spans="1:14">
      <c r="A1777" s="191"/>
      <c r="B1777" s="435" t="s">
        <v>878</v>
      </c>
      <c r="C1777" s="293" t="s">
        <v>873</v>
      </c>
      <c r="D1777" s="40" t="s">
        <v>112</v>
      </c>
      <c r="E1777" s="67">
        <v>333.96</v>
      </c>
      <c r="F1777" s="192">
        <v>12</v>
      </c>
      <c r="G1777" s="447">
        <f t="shared" si="85"/>
        <v>4007.52</v>
      </c>
      <c r="H1777" s="192" t="s">
        <v>1845</v>
      </c>
      <c r="I1777" s="191" t="s">
        <v>864</v>
      </c>
      <c r="J1777" s="192" t="s">
        <v>873</v>
      </c>
      <c r="K1777" s="192" t="s">
        <v>1318</v>
      </c>
      <c r="L1777" s="69"/>
      <c r="M1777" s="203" t="s">
        <v>2113</v>
      </c>
      <c r="N1777" s="192" t="s">
        <v>2114</v>
      </c>
    </row>
    <row r="1778" s="159" customFormat="1" ht="21" customHeight="1" spans="1:14">
      <c r="A1778" s="191"/>
      <c r="B1778" s="435" t="s">
        <v>878</v>
      </c>
      <c r="C1778" s="293" t="s">
        <v>873</v>
      </c>
      <c r="D1778" s="40" t="s">
        <v>112</v>
      </c>
      <c r="E1778" s="67">
        <v>333.96</v>
      </c>
      <c r="F1778" s="192">
        <v>12</v>
      </c>
      <c r="G1778" s="447">
        <f t="shared" si="85"/>
        <v>4007.52</v>
      </c>
      <c r="H1778" s="192" t="s">
        <v>1845</v>
      </c>
      <c r="I1778" s="191" t="s">
        <v>864</v>
      </c>
      <c r="J1778" s="192" t="s">
        <v>873</v>
      </c>
      <c r="K1778" s="192" t="s">
        <v>1319</v>
      </c>
      <c r="L1778" s="69"/>
      <c r="M1778" s="203" t="s">
        <v>2113</v>
      </c>
      <c r="N1778" s="192" t="s">
        <v>2114</v>
      </c>
    </row>
    <row r="1779" s="159" customFormat="1" ht="21" customHeight="1" spans="1:14">
      <c r="A1779" s="191"/>
      <c r="B1779" s="435" t="s">
        <v>878</v>
      </c>
      <c r="C1779" s="293" t="s">
        <v>873</v>
      </c>
      <c r="D1779" s="40" t="s">
        <v>112</v>
      </c>
      <c r="E1779" s="67">
        <v>333.96</v>
      </c>
      <c r="F1779" s="192">
        <v>12</v>
      </c>
      <c r="G1779" s="447">
        <f t="shared" si="85"/>
        <v>4007.52</v>
      </c>
      <c r="H1779" s="192" t="s">
        <v>1845</v>
      </c>
      <c r="I1779" s="191" t="s">
        <v>864</v>
      </c>
      <c r="J1779" s="192" t="s">
        <v>873</v>
      </c>
      <c r="K1779" s="192" t="s">
        <v>1320</v>
      </c>
      <c r="L1779" s="69"/>
      <c r="M1779" s="203" t="s">
        <v>2113</v>
      </c>
      <c r="N1779" s="192" t="s">
        <v>2114</v>
      </c>
    </row>
    <row r="1780" s="166" customFormat="1" ht="21" customHeight="1" spans="1:14">
      <c r="A1780" s="195"/>
      <c r="B1780" s="362" t="s">
        <v>1112</v>
      </c>
      <c r="C1780" s="299"/>
      <c r="D1780" s="196"/>
      <c r="E1780" s="197"/>
      <c r="F1780" s="188">
        <f>SUM(F1766:F1779)</f>
        <v>168</v>
      </c>
      <c r="G1780" s="448">
        <f>SUM(G1766:G1779)</f>
        <v>56105.28</v>
      </c>
      <c r="H1780" s="188"/>
      <c r="I1780" s="195"/>
      <c r="J1780" s="188"/>
      <c r="K1780" s="188"/>
      <c r="L1780" s="233"/>
      <c r="M1780" s="188"/>
      <c r="N1780" s="188"/>
    </row>
    <row r="1781" s="160" customFormat="1" ht="21" customHeight="1" spans="1:14">
      <c r="A1781" s="191"/>
      <c r="B1781" s="386">
        <v>604</v>
      </c>
      <c r="C1781" s="195" t="s">
        <v>880</v>
      </c>
      <c r="D1781" s="196"/>
      <c r="E1781" s="197"/>
      <c r="F1781" s="190"/>
      <c r="G1781" s="199"/>
      <c r="H1781" s="203"/>
      <c r="I1781" s="203"/>
      <c r="J1781" s="203"/>
      <c r="K1781" s="203"/>
      <c r="L1781" s="236"/>
      <c r="M1781" s="203"/>
      <c r="N1781" s="203"/>
    </row>
    <row r="1782" s="160" customFormat="1" ht="21" customHeight="1" spans="1:14">
      <c r="A1782" s="191"/>
      <c r="B1782" s="189" t="s">
        <v>881</v>
      </c>
      <c r="C1782" s="189" t="s">
        <v>882</v>
      </c>
      <c r="D1782" s="196"/>
      <c r="E1782" s="197"/>
      <c r="F1782" s="190"/>
      <c r="G1782" s="199"/>
      <c r="H1782" s="203"/>
      <c r="I1782" s="203"/>
      <c r="J1782" s="203"/>
      <c r="K1782" s="203"/>
      <c r="L1782" s="236"/>
      <c r="M1782" s="203"/>
      <c r="N1782" s="203"/>
    </row>
    <row r="1783" s="159" customFormat="1" ht="21" customHeight="1" spans="1:14">
      <c r="A1783" s="191"/>
      <c r="B1783" s="234" t="s">
        <v>883</v>
      </c>
      <c r="C1783" s="191" t="s">
        <v>2115</v>
      </c>
      <c r="D1783" s="40" t="s">
        <v>859</v>
      </c>
      <c r="E1783" s="67">
        <v>2274.29</v>
      </c>
      <c r="F1783" s="192">
        <v>1</v>
      </c>
      <c r="G1783" s="447">
        <f>E1783*F1783</f>
        <v>2274.29</v>
      </c>
      <c r="H1783" s="192" t="s">
        <v>1845</v>
      </c>
      <c r="I1783" s="191" t="s">
        <v>2116</v>
      </c>
      <c r="J1783" s="192" t="s">
        <v>2117</v>
      </c>
      <c r="K1783" s="192" t="s">
        <v>2118</v>
      </c>
      <c r="L1783" s="69" t="s">
        <v>1279</v>
      </c>
      <c r="M1783" s="192" t="s">
        <v>2119</v>
      </c>
      <c r="N1783" s="192"/>
    </row>
    <row r="1784" s="159" customFormat="1" ht="21" customHeight="1" spans="1:14">
      <c r="A1784" s="191"/>
      <c r="B1784" s="234" t="s">
        <v>883</v>
      </c>
      <c r="C1784" s="191" t="s">
        <v>2115</v>
      </c>
      <c r="D1784" s="40" t="s">
        <v>859</v>
      </c>
      <c r="E1784" s="67">
        <v>2274.29</v>
      </c>
      <c r="F1784" s="192">
        <v>1</v>
      </c>
      <c r="G1784" s="447">
        <f t="shared" ref="G1784:G1815" si="86">E1784*F1784</f>
        <v>2274.29</v>
      </c>
      <c r="H1784" s="192" t="s">
        <v>1845</v>
      </c>
      <c r="I1784" s="191" t="s">
        <v>2116</v>
      </c>
      <c r="J1784" s="192" t="s">
        <v>2117</v>
      </c>
      <c r="K1784" s="192" t="s">
        <v>2120</v>
      </c>
      <c r="L1784" s="69" t="s">
        <v>1279</v>
      </c>
      <c r="M1784" s="192" t="s">
        <v>2119</v>
      </c>
      <c r="N1784" s="192"/>
    </row>
    <row r="1785" s="159" customFormat="1" ht="21" customHeight="1" spans="1:14">
      <c r="A1785" s="191"/>
      <c r="B1785" s="234" t="s">
        <v>883</v>
      </c>
      <c r="C1785" s="191" t="s">
        <v>2115</v>
      </c>
      <c r="D1785" s="40" t="s">
        <v>859</v>
      </c>
      <c r="E1785" s="67">
        <v>2274.29</v>
      </c>
      <c r="F1785" s="192">
        <v>1</v>
      </c>
      <c r="G1785" s="447">
        <f t="shared" si="86"/>
        <v>2274.29</v>
      </c>
      <c r="H1785" s="192" t="s">
        <v>1845</v>
      </c>
      <c r="I1785" s="191" t="s">
        <v>2116</v>
      </c>
      <c r="J1785" s="192" t="s">
        <v>2117</v>
      </c>
      <c r="K1785" s="192" t="s">
        <v>2121</v>
      </c>
      <c r="L1785" s="69" t="s">
        <v>1279</v>
      </c>
      <c r="M1785" s="192" t="s">
        <v>2119</v>
      </c>
      <c r="N1785" s="192"/>
    </row>
    <row r="1786" s="159" customFormat="1" ht="21" customHeight="1" spans="1:14">
      <c r="A1786" s="191"/>
      <c r="B1786" s="234" t="s">
        <v>883</v>
      </c>
      <c r="C1786" s="191" t="s">
        <v>2115</v>
      </c>
      <c r="D1786" s="40" t="s">
        <v>859</v>
      </c>
      <c r="E1786" s="67">
        <v>2274.29</v>
      </c>
      <c r="F1786" s="192">
        <v>1</v>
      </c>
      <c r="G1786" s="447">
        <f t="shared" si="86"/>
        <v>2274.29</v>
      </c>
      <c r="H1786" s="192" t="s">
        <v>1845</v>
      </c>
      <c r="I1786" s="191" t="s">
        <v>2116</v>
      </c>
      <c r="J1786" s="192" t="s">
        <v>2117</v>
      </c>
      <c r="K1786" s="192" t="s">
        <v>2122</v>
      </c>
      <c r="L1786" s="69" t="s">
        <v>1284</v>
      </c>
      <c r="M1786" s="192" t="s">
        <v>2119</v>
      </c>
      <c r="N1786" s="192"/>
    </row>
    <row r="1787" s="159" customFormat="1" ht="21" customHeight="1" spans="1:14">
      <c r="A1787" s="191"/>
      <c r="B1787" s="234" t="s">
        <v>883</v>
      </c>
      <c r="C1787" s="191" t="s">
        <v>2115</v>
      </c>
      <c r="D1787" s="40" t="s">
        <v>859</v>
      </c>
      <c r="E1787" s="67">
        <v>2274.29</v>
      </c>
      <c r="F1787" s="192">
        <v>1</v>
      </c>
      <c r="G1787" s="447">
        <f t="shared" si="86"/>
        <v>2274.29</v>
      </c>
      <c r="H1787" s="192" t="s">
        <v>1845</v>
      </c>
      <c r="I1787" s="191" t="s">
        <v>2116</v>
      </c>
      <c r="J1787" s="192" t="s">
        <v>2117</v>
      </c>
      <c r="K1787" s="192" t="s">
        <v>2123</v>
      </c>
      <c r="L1787" s="69" t="s">
        <v>1279</v>
      </c>
      <c r="M1787" s="192" t="s">
        <v>2119</v>
      </c>
      <c r="N1787" s="192"/>
    </row>
    <row r="1788" s="159" customFormat="1" ht="21" customHeight="1" spans="1:14">
      <c r="A1788" s="191"/>
      <c r="B1788" s="234" t="s">
        <v>883</v>
      </c>
      <c r="C1788" s="191" t="s">
        <v>2115</v>
      </c>
      <c r="D1788" s="40" t="s">
        <v>859</v>
      </c>
      <c r="E1788" s="67">
        <v>2274.29</v>
      </c>
      <c r="F1788" s="192">
        <v>1</v>
      </c>
      <c r="G1788" s="447">
        <f t="shared" si="86"/>
        <v>2274.29</v>
      </c>
      <c r="H1788" s="192" t="s">
        <v>1845</v>
      </c>
      <c r="I1788" s="191" t="s">
        <v>2116</v>
      </c>
      <c r="J1788" s="192" t="s">
        <v>2117</v>
      </c>
      <c r="K1788" s="192" t="s">
        <v>2124</v>
      </c>
      <c r="L1788" s="69" t="s">
        <v>1279</v>
      </c>
      <c r="M1788" s="192" t="s">
        <v>2119</v>
      </c>
      <c r="N1788" s="192"/>
    </row>
    <row r="1789" s="159" customFormat="1" ht="21" customHeight="1" spans="1:14">
      <c r="A1789" s="191"/>
      <c r="B1789" s="234" t="s">
        <v>883</v>
      </c>
      <c r="C1789" s="191" t="s">
        <v>2115</v>
      </c>
      <c r="D1789" s="40" t="s">
        <v>859</v>
      </c>
      <c r="E1789" s="67">
        <v>2274.29</v>
      </c>
      <c r="F1789" s="192">
        <v>1</v>
      </c>
      <c r="G1789" s="447">
        <f t="shared" si="86"/>
        <v>2274.29</v>
      </c>
      <c r="H1789" s="192" t="s">
        <v>1845</v>
      </c>
      <c r="I1789" s="191" t="s">
        <v>2116</v>
      </c>
      <c r="J1789" s="192" t="s">
        <v>2117</v>
      </c>
      <c r="K1789" s="192" t="s">
        <v>2125</v>
      </c>
      <c r="L1789" s="69" t="s">
        <v>1284</v>
      </c>
      <c r="M1789" s="192" t="s">
        <v>2119</v>
      </c>
      <c r="N1789" s="192"/>
    </row>
    <row r="1790" s="159" customFormat="1" ht="21" customHeight="1" spans="1:14">
      <c r="A1790" s="191"/>
      <c r="B1790" s="234" t="s">
        <v>883</v>
      </c>
      <c r="C1790" s="191" t="s">
        <v>2115</v>
      </c>
      <c r="D1790" s="40" t="s">
        <v>859</v>
      </c>
      <c r="E1790" s="67">
        <v>2274.29</v>
      </c>
      <c r="F1790" s="192">
        <v>1</v>
      </c>
      <c r="G1790" s="447">
        <f t="shared" si="86"/>
        <v>2274.29</v>
      </c>
      <c r="H1790" s="192" t="s">
        <v>1845</v>
      </c>
      <c r="I1790" s="191" t="s">
        <v>2116</v>
      </c>
      <c r="J1790" s="192" t="s">
        <v>2117</v>
      </c>
      <c r="K1790" s="192" t="s">
        <v>2126</v>
      </c>
      <c r="L1790" s="69" t="s">
        <v>1279</v>
      </c>
      <c r="M1790" s="192" t="s">
        <v>2119</v>
      </c>
      <c r="N1790" s="192"/>
    </row>
    <row r="1791" s="159" customFormat="1" ht="21" customHeight="1" spans="1:14">
      <c r="A1791" s="191"/>
      <c r="B1791" s="234" t="s">
        <v>883</v>
      </c>
      <c r="C1791" s="191" t="s">
        <v>2115</v>
      </c>
      <c r="D1791" s="40" t="s">
        <v>859</v>
      </c>
      <c r="E1791" s="67">
        <v>2274.29</v>
      </c>
      <c r="F1791" s="192">
        <v>1</v>
      </c>
      <c r="G1791" s="447">
        <f t="shared" si="86"/>
        <v>2274.29</v>
      </c>
      <c r="H1791" s="192" t="s">
        <v>1845</v>
      </c>
      <c r="I1791" s="191" t="s">
        <v>2116</v>
      </c>
      <c r="J1791" s="192" t="s">
        <v>2117</v>
      </c>
      <c r="K1791" s="192" t="s">
        <v>2127</v>
      </c>
      <c r="L1791" s="69" t="s">
        <v>1279</v>
      </c>
      <c r="M1791" s="192" t="s">
        <v>2119</v>
      </c>
      <c r="N1791" s="192"/>
    </row>
    <row r="1792" s="159" customFormat="1" ht="21" customHeight="1" spans="1:14">
      <c r="A1792" s="191"/>
      <c r="B1792" s="234" t="s">
        <v>883</v>
      </c>
      <c r="C1792" s="191" t="s">
        <v>2115</v>
      </c>
      <c r="D1792" s="40" t="s">
        <v>859</v>
      </c>
      <c r="E1792" s="67">
        <v>2274.29</v>
      </c>
      <c r="F1792" s="192">
        <v>1</v>
      </c>
      <c r="G1792" s="447">
        <f t="shared" si="86"/>
        <v>2274.29</v>
      </c>
      <c r="H1792" s="192" t="s">
        <v>1845</v>
      </c>
      <c r="I1792" s="191" t="s">
        <v>2116</v>
      </c>
      <c r="J1792" s="192" t="s">
        <v>2117</v>
      </c>
      <c r="K1792" s="192" t="s">
        <v>2128</v>
      </c>
      <c r="L1792" s="69" t="s">
        <v>1284</v>
      </c>
      <c r="M1792" s="192" t="s">
        <v>2119</v>
      </c>
      <c r="N1792" s="192"/>
    </row>
    <row r="1793" s="159" customFormat="1" ht="21" customHeight="1" spans="1:14">
      <c r="A1793" s="191"/>
      <c r="B1793" s="234" t="s">
        <v>883</v>
      </c>
      <c r="C1793" s="191" t="s">
        <v>2115</v>
      </c>
      <c r="D1793" s="40" t="s">
        <v>859</v>
      </c>
      <c r="E1793" s="67">
        <v>2274.29</v>
      </c>
      <c r="F1793" s="192">
        <v>1</v>
      </c>
      <c r="G1793" s="447">
        <f t="shared" si="86"/>
        <v>2274.29</v>
      </c>
      <c r="H1793" s="192" t="s">
        <v>1845</v>
      </c>
      <c r="I1793" s="191" t="s">
        <v>2116</v>
      </c>
      <c r="J1793" s="192" t="s">
        <v>2117</v>
      </c>
      <c r="K1793" s="192" t="s">
        <v>2129</v>
      </c>
      <c r="L1793" s="69" t="s">
        <v>1279</v>
      </c>
      <c r="M1793" s="192" t="s">
        <v>2119</v>
      </c>
      <c r="N1793" s="192"/>
    </row>
    <row r="1794" s="159" customFormat="1" ht="21" customHeight="1" spans="1:14">
      <c r="A1794" s="191"/>
      <c r="B1794" s="234" t="s">
        <v>883</v>
      </c>
      <c r="C1794" s="191" t="s">
        <v>2115</v>
      </c>
      <c r="D1794" s="40" t="s">
        <v>859</v>
      </c>
      <c r="E1794" s="67">
        <v>2274.29</v>
      </c>
      <c r="F1794" s="192">
        <v>1</v>
      </c>
      <c r="G1794" s="447">
        <f t="shared" si="86"/>
        <v>2274.29</v>
      </c>
      <c r="H1794" s="192" t="s">
        <v>1845</v>
      </c>
      <c r="I1794" s="191" t="s">
        <v>2116</v>
      </c>
      <c r="J1794" s="192" t="s">
        <v>2117</v>
      </c>
      <c r="K1794" s="192" t="s">
        <v>2130</v>
      </c>
      <c r="L1794" s="69" t="s">
        <v>1279</v>
      </c>
      <c r="M1794" s="192" t="s">
        <v>2119</v>
      </c>
      <c r="N1794" s="192"/>
    </row>
    <row r="1795" s="159" customFormat="1" ht="21" customHeight="1" spans="1:14">
      <c r="A1795" s="191"/>
      <c r="B1795" s="234" t="s">
        <v>883</v>
      </c>
      <c r="C1795" s="191" t="s">
        <v>2115</v>
      </c>
      <c r="D1795" s="40" t="s">
        <v>859</v>
      </c>
      <c r="E1795" s="67">
        <v>2274.29</v>
      </c>
      <c r="F1795" s="192">
        <v>1</v>
      </c>
      <c r="G1795" s="447">
        <f t="shared" si="86"/>
        <v>2274.29</v>
      </c>
      <c r="H1795" s="192" t="s">
        <v>1845</v>
      </c>
      <c r="I1795" s="191" t="s">
        <v>2116</v>
      </c>
      <c r="J1795" s="192" t="s">
        <v>2117</v>
      </c>
      <c r="K1795" s="192" t="s">
        <v>2131</v>
      </c>
      <c r="L1795" s="69" t="s">
        <v>1284</v>
      </c>
      <c r="M1795" s="192" t="s">
        <v>2119</v>
      </c>
      <c r="N1795" s="192"/>
    </row>
    <row r="1796" s="159" customFormat="1" ht="21" customHeight="1" spans="1:14">
      <c r="A1796" s="191"/>
      <c r="B1796" s="234" t="s">
        <v>883</v>
      </c>
      <c r="C1796" s="191" t="s">
        <v>2115</v>
      </c>
      <c r="D1796" s="40" t="s">
        <v>859</v>
      </c>
      <c r="E1796" s="67">
        <v>2274.29</v>
      </c>
      <c r="F1796" s="192">
        <v>1</v>
      </c>
      <c r="G1796" s="447">
        <f t="shared" si="86"/>
        <v>2274.29</v>
      </c>
      <c r="H1796" s="192" t="s">
        <v>1845</v>
      </c>
      <c r="I1796" s="191" t="s">
        <v>2116</v>
      </c>
      <c r="J1796" s="192" t="s">
        <v>2117</v>
      </c>
      <c r="K1796" s="192" t="s">
        <v>2132</v>
      </c>
      <c r="L1796" s="69" t="s">
        <v>1279</v>
      </c>
      <c r="M1796" s="192" t="s">
        <v>2119</v>
      </c>
      <c r="N1796" s="192"/>
    </row>
    <row r="1797" s="159" customFormat="1" ht="21" customHeight="1" spans="1:14">
      <c r="A1797" s="191"/>
      <c r="B1797" s="234" t="s">
        <v>883</v>
      </c>
      <c r="C1797" s="191" t="s">
        <v>2115</v>
      </c>
      <c r="D1797" s="40" t="s">
        <v>859</v>
      </c>
      <c r="E1797" s="67">
        <v>2274.29</v>
      </c>
      <c r="F1797" s="192">
        <v>1</v>
      </c>
      <c r="G1797" s="447">
        <f t="shared" si="86"/>
        <v>2274.29</v>
      </c>
      <c r="H1797" s="192" t="s">
        <v>1845</v>
      </c>
      <c r="I1797" s="191" t="s">
        <v>2116</v>
      </c>
      <c r="J1797" s="192" t="s">
        <v>2117</v>
      </c>
      <c r="K1797" s="192" t="s">
        <v>2133</v>
      </c>
      <c r="L1797" s="69" t="s">
        <v>1279</v>
      </c>
      <c r="M1797" s="192" t="s">
        <v>2119</v>
      </c>
      <c r="N1797" s="192"/>
    </row>
    <row r="1798" s="159" customFormat="1" ht="21" customHeight="1" spans="1:14">
      <c r="A1798" s="191"/>
      <c r="B1798" s="234" t="s">
        <v>883</v>
      </c>
      <c r="C1798" s="191" t="s">
        <v>2115</v>
      </c>
      <c r="D1798" s="40" t="s">
        <v>859</v>
      </c>
      <c r="E1798" s="67">
        <v>2274.29</v>
      </c>
      <c r="F1798" s="192">
        <v>1</v>
      </c>
      <c r="G1798" s="447">
        <f t="shared" si="86"/>
        <v>2274.29</v>
      </c>
      <c r="H1798" s="192" t="s">
        <v>1845</v>
      </c>
      <c r="I1798" s="191" t="s">
        <v>2116</v>
      </c>
      <c r="J1798" s="192" t="s">
        <v>2117</v>
      </c>
      <c r="K1798" s="192" t="s">
        <v>2134</v>
      </c>
      <c r="L1798" s="69" t="s">
        <v>1284</v>
      </c>
      <c r="M1798" s="192" t="s">
        <v>2119</v>
      </c>
      <c r="N1798" s="192"/>
    </row>
    <row r="1799" s="159" customFormat="1" ht="21" customHeight="1" spans="1:14">
      <c r="A1799" s="191"/>
      <c r="B1799" s="234" t="s">
        <v>883</v>
      </c>
      <c r="C1799" s="191" t="s">
        <v>2115</v>
      </c>
      <c r="D1799" s="40" t="s">
        <v>859</v>
      </c>
      <c r="E1799" s="67">
        <v>2274.29</v>
      </c>
      <c r="F1799" s="192">
        <v>1</v>
      </c>
      <c r="G1799" s="447">
        <f t="shared" si="86"/>
        <v>2274.29</v>
      </c>
      <c r="H1799" s="192" t="s">
        <v>1845</v>
      </c>
      <c r="I1799" s="191" t="s">
        <v>2116</v>
      </c>
      <c r="J1799" s="192" t="s">
        <v>2117</v>
      </c>
      <c r="K1799" s="192" t="s">
        <v>2135</v>
      </c>
      <c r="L1799" s="69" t="s">
        <v>1284</v>
      </c>
      <c r="M1799" s="192" t="s">
        <v>2119</v>
      </c>
      <c r="N1799" s="192"/>
    </row>
    <row r="1800" s="159" customFormat="1" ht="21" customHeight="1" spans="1:14">
      <c r="A1800" s="191"/>
      <c r="B1800" s="234" t="s">
        <v>883</v>
      </c>
      <c r="C1800" s="191" t="s">
        <v>2115</v>
      </c>
      <c r="D1800" s="40" t="s">
        <v>859</v>
      </c>
      <c r="E1800" s="67">
        <v>2274.29</v>
      </c>
      <c r="F1800" s="192">
        <v>1</v>
      </c>
      <c r="G1800" s="447">
        <f t="shared" si="86"/>
        <v>2274.29</v>
      </c>
      <c r="H1800" s="192" t="s">
        <v>1845</v>
      </c>
      <c r="I1800" s="191" t="s">
        <v>2116</v>
      </c>
      <c r="J1800" s="192" t="s">
        <v>2117</v>
      </c>
      <c r="K1800" s="192" t="s">
        <v>2136</v>
      </c>
      <c r="L1800" s="69" t="s">
        <v>1279</v>
      </c>
      <c r="M1800" s="192" t="s">
        <v>2119</v>
      </c>
      <c r="N1800" s="192"/>
    </row>
    <row r="1801" s="159" customFormat="1" ht="21" customHeight="1" spans="1:14">
      <c r="A1801" s="191"/>
      <c r="B1801" s="234" t="s">
        <v>883</v>
      </c>
      <c r="C1801" s="191" t="s">
        <v>2115</v>
      </c>
      <c r="D1801" s="40" t="s">
        <v>859</v>
      </c>
      <c r="E1801" s="67">
        <v>2274.29</v>
      </c>
      <c r="F1801" s="192">
        <v>1</v>
      </c>
      <c r="G1801" s="447">
        <f t="shared" si="86"/>
        <v>2274.29</v>
      </c>
      <c r="H1801" s="192" t="s">
        <v>1845</v>
      </c>
      <c r="I1801" s="191" t="s">
        <v>2116</v>
      </c>
      <c r="J1801" s="192" t="s">
        <v>2117</v>
      </c>
      <c r="K1801" s="192" t="s">
        <v>2137</v>
      </c>
      <c r="L1801" s="69" t="s">
        <v>1284</v>
      </c>
      <c r="M1801" s="192" t="s">
        <v>2119</v>
      </c>
      <c r="N1801" s="192"/>
    </row>
    <row r="1802" s="159" customFormat="1" ht="21" customHeight="1" spans="1:14">
      <c r="A1802" s="191"/>
      <c r="B1802" s="234" t="s">
        <v>883</v>
      </c>
      <c r="C1802" s="191" t="s">
        <v>2115</v>
      </c>
      <c r="D1802" s="40" t="s">
        <v>859</v>
      </c>
      <c r="E1802" s="67">
        <v>2274.29</v>
      </c>
      <c r="F1802" s="192">
        <v>1</v>
      </c>
      <c r="G1802" s="447">
        <f t="shared" si="86"/>
        <v>2274.29</v>
      </c>
      <c r="H1802" s="192" t="s">
        <v>1845</v>
      </c>
      <c r="I1802" s="191" t="s">
        <v>2116</v>
      </c>
      <c r="J1802" s="192" t="s">
        <v>2117</v>
      </c>
      <c r="K1802" s="192" t="s">
        <v>2138</v>
      </c>
      <c r="L1802" s="69" t="s">
        <v>1279</v>
      </c>
      <c r="M1802" s="192" t="s">
        <v>2119</v>
      </c>
      <c r="N1802" s="192"/>
    </row>
    <row r="1803" s="159" customFormat="1" ht="21" customHeight="1" spans="1:14">
      <c r="A1803" s="191"/>
      <c r="B1803" s="234" t="s">
        <v>883</v>
      </c>
      <c r="C1803" s="191" t="s">
        <v>2115</v>
      </c>
      <c r="D1803" s="40" t="s">
        <v>859</v>
      </c>
      <c r="E1803" s="67">
        <v>2274.29</v>
      </c>
      <c r="F1803" s="192">
        <v>1</v>
      </c>
      <c r="G1803" s="447">
        <f t="shared" si="86"/>
        <v>2274.29</v>
      </c>
      <c r="H1803" s="192" t="s">
        <v>1845</v>
      </c>
      <c r="I1803" s="191" t="s">
        <v>2116</v>
      </c>
      <c r="J1803" s="192" t="s">
        <v>2117</v>
      </c>
      <c r="K1803" s="192" t="s">
        <v>2139</v>
      </c>
      <c r="L1803" s="69" t="s">
        <v>1284</v>
      </c>
      <c r="M1803" s="192" t="s">
        <v>2119</v>
      </c>
      <c r="N1803" s="192"/>
    </row>
    <row r="1804" s="159" customFormat="1" ht="21" customHeight="1" spans="1:14">
      <c r="A1804" s="191"/>
      <c r="B1804" s="234" t="s">
        <v>883</v>
      </c>
      <c r="C1804" s="191" t="s">
        <v>2115</v>
      </c>
      <c r="D1804" s="40" t="s">
        <v>859</v>
      </c>
      <c r="E1804" s="67">
        <v>2274.29</v>
      </c>
      <c r="F1804" s="192">
        <v>1</v>
      </c>
      <c r="G1804" s="447">
        <f t="shared" si="86"/>
        <v>2274.29</v>
      </c>
      <c r="H1804" s="192" t="s">
        <v>1845</v>
      </c>
      <c r="I1804" s="191" t="s">
        <v>2116</v>
      </c>
      <c r="J1804" s="192" t="s">
        <v>2117</v>
      </c>
      <c r="K1804" s="192" t="s">
        <v>2140</v>
      </c>
      <c r="L1804" s="69" t="s">
        <v>1284</v>
      </c>
      <c r="M1804" s="192" t="s">
        <v>2119</v>
      </c>
      <c r="N1804" s="192"/>
    </row>
    <row r="1805" s="159" customFormat="1" ht="21" customHeight="1" spans="1:14">
      <c r="A1805" s="191"/>
      <c r="B1805" s="234" t="s">
        <v>883</v>
      </c>
      <c r="C1805" s="191" t="s">
        <v>2115</v>
      </c>
      <c r="D1805" s="40" t="s">
        <v>859</v>
      </c>
      <c r="E1805" s="67">
        <v>2274.29</v>
      </c>
      <c r="F1805" s="192">
        <v>1</v>
      </c>
      <c r="G1805" s="447">
        <f t="shared" si="86"/>
        <v>2274.29</v>
      </c>
      <c r="H1805" s="192" t="s">
        <v>1845</v>
      </c>
      <c r="I1805" s="191" t="s">
        <v>2116</v>
      </c>
      <c r="J1805" s="192" t="s">
        <v>2117</v>
      </c>
      <c r="K1805" s="192" t="s">
        <v>2141</v>
      </c>
      <c r="L1805" s="69" t="s">
        <v>1279</v>
      </c>
      <c r="M1805" s="192" t="s">
        <v>2119</v>
      </c>
      <c r="N1805" s="192"/>
    </row>
    <row r="1806" s="159" customFormat="1" ht="21" customHeight="1" spans="1:14">
      <c r="A1806" s="191"/>
      <c r="B1806" s="234" t="s">
        <v>883</v>
      </c>
      <c r="C1806" s="191" t="s">
        <v>2115</v>
      </c>
      <c r="D1806" s="40" t="s">
        <v>859</v>
      </c>
      <c r="E1806" s="67">
        <v>2274.29</v>
      </c>
      <c r="F1806" s="192">
        <v>1</v>
      </c>
      <c r="G1806" s="447">
        <f t="shared" si="86"/>
        <v>2274.29</v>
      </c>
      <c r="H1806" s="192" t="s">
        <v>1845</v>
      </c>
      <c r="I1806" s="191" t="s">
        <v>2116</v>
      </c>
      <c r="J1806" s="192" t="s">
        <v>2117</v>
      </c>
      <c r="K1806" s="192" t="s">
        <v>2142</v>
      </c>
      <c r="L1806" s="69" t="s">
        <v>1284</v>
      </c>
      <c r="M1806" s="192" t="s">
        <v>2119</v>
      </c>
      <c r="N1806" s="192"/>
    </row>
    <row r="1807" s="159" customFormat="1" ht="21" customHeight="1" spans="1:14">
      <c r="A1807" s="191"/>
      <c r="B1807" s="234" t="s">
        <v>883</v>
      </c>
      <c r="C1807" s="191" t="s">
        <v>2115</v>
      </c>
      <c r="D1807" s="40" t="s">
        <v>859</v>
      </c>
      <c r="E1807" s="67">
        <v>2274.29</v>
      </c>
      <c r="F1807" s="192">
        <v>1</v>
      </c>
      <c r="G1807" s="447">
        <f t="shared" si="86"/>
        <v>2274.29</v>
      </c>
      <c r="H1807" s="192" t="s">
        <v>1845</v>
      </c>
      <c r="I1807" s="191" t="s">
        <v>2116</v>
      </c>
      <c r="J1807" s="192" t="s">
        <v>2117</v>
      </c>
      <c r="K1807" s="192" t="s">
        <v>2143</v>
      </c>
      <c r="L1807" s="69" t="s">
        <v>1279</v>
      </c>
      <c r="M1807" s="192" t="s">
        <v>2119</v>
      </c>
      <c r="N1807" s="192"/>
    </row>
    <row r="1808" s="159" customFormat="1" ht="21" customHeight="1" spans="1:14">
      <c r="A1808" s="191"/>
      <c r="B1808" s="234" t="s">
        <v>883</v>
      </c>
      <c r="C1808" s="191" t="s">
        <v>2115</v>
      </c>
      <c r="D1808" s="40" t="s">
        <v>859</v>
      </c>
      <c r="E1808" s="67">
        <v>2274.29</v>
      </c>
      <c r="F1808" s="192">
        <v>1</v>
      </c>
      <c r="G1808" s="447">
        <f t="shared" si="86"/>
        <v>2274.29</v>
      </c>
      <c r="H1808" s="192" t="s">
        <v>1845</v>
      </c>
      <c r="I1808" s="191" t="s">
        <v>2116</v>
      </c>
      <c r="J1808" s="192" t="s">
        <v>2117</v>
      </c>
      <c r="K1808" s="192" t="s">
        <v>2144</v>
      </c>
      <c r="L1808" s="69" t="s">
        <v>1284</v>
      </c>
      <c r="M1808" s="192" t="s">
        <v>2119</v>
      </c>
      <c r="N1808" s="192"/>
    </row>
    <row r="1809" s="159" customFormat="1" ht="21" customHeight="1" spans="1:14">
      <c r="A1809" s="191"/>
      <c r="B1809" s="234" t="s">
        <v>883</v>
      </c>
      <c r="C1809" s="191" t="s">
        <v>2115</v>
      </c>
      <c r="D1809" s="40" t="s">
        <v>859</v>
      </c>
      <c r="E1809" s="67">
        <v>2274.29</v>
      </c>
      <c r="F1809" s="192">
        <v>1</v>
      </c>
      <c r="G1809" s="447">
        <f t="shared" si="86"/>
        <v>2274.29</v>
      </c>
      <c r="H1809" s="192" t="s">
        <v>1845</v>
      </c>
      <c r="I1809" s="191" t="s">
        <v>2116</v>
      </c>
      <c r="J1809" s="192" t="s">
        <v>2117</v>
      </c>
      <c r="K1809" s="192" t="s">
        <v>2145</v>
      </c>
      <c r="L1809" s="69" t="s">
        <v>1279</v>
      </c>
      <c r="M1809" s="192" t="s">
        <v>2119</v>
      </c>
      <c r="N1809" s="192"/>
    </row>
    <row r="1810" s="159" customFormat="1" ht="21" customHeight="1" spans="1:14">
      <c r="A1810" s="191"/>
      <c r="B1810" s="234" t="s">
        <v>883</v>
      </c>
      <c r="C1810" s="191" t="s">
        <v>2115</v>
      </c>
      <c r="D1810" s="40" t="s">
        <v>859</v>
      </c>
      <c r="E1810" s="67">
        <v>2274.29</v>
      </c>
      <c r="F1810" s="192">
        <v>1</v>
      </c>
      <c r="G1810" s="447">
        <f t="shared" si="86"/>
        <v>2274.29</v>
      </c>
      <c r="H1810" s="192" t="s">
        <v>1845</v>
      </c>
      <c r="I1810" s="191" t="s">
        <v>2116</v>
      </c>
      <c r="J1810" s="192" t="s">
        <v>2117</v>
      </c>
      <c r="K1810" s="192" t="s">
        <v>2146</v>
      </c>
      <c r="L1810" s="69" t="s">
        <v>1284</v>
      </c>
      <c r="M1810" s="192" t="s">
        <v>2119</v>
      </c>
      <c r="N1810" s="192"/>
    </row>
    <row r="1811" s="159" customFormat="1" ht="21" customHeight="1" spans="1:14">
      <c r="A1811" s="191"/>
      <c r="B1811" s="234" t="s">
        <v>883</v>
      </c>
      <c r="C1811" s="191" t="s">
        <v>2115</v>
      </c>
      <c r="D1811" s="40" t="s">
        <v>859</v>
      </c>
      <c r="E1811" s="67">
        <v>2274.29</v>
      </c>
      <c r="F1811" s="192">
        <v>1</v>
      </c>
      <c r="G1811" s="447">
        <f t="shared" si="86"/>
        <v>2274.29</v>
      </c>
      <c r="H1811" s="192" t="s">
        <v>1845</v>
      </c>
      <c r="I1811" s="191" t="s">
        <v>2116</v>
      </c>
      <c r="J1811" s="192" t="s">
        <v>2117</v>
      </c>
      <c r="K1811" s="192" t="s">
        <v>2147</v>
      </c>
      <c r="L1811" s="69" t="s">
        <v>1279</v>
      </c>
      <c r="M1811" s="192" t="s">
        <v>2119</v>
      </c>
      <c r="N1811" s="192"/>
    </row>
    <row r="1812" s="159" customFormat="1" ht="21" customHeight="1" spans="1:14">
      <c r="A1812" s="191"/>
      <c r="B1812" s="234" t="s">
        <v>883</v>
      </c>
      <c r="C1812" s="191" t="s">
        <v>2115</v>
      </c>
      <c r="D1812" s="40" t="s">
        <v>859</v>
      </c>
      <c r="E1812" s="67">
        <v>2274.29</v>
      </c>
      <c r="F1812" s="192">
        <v>1</v>
      </c>
      <c r="G1812" s="447">
        <f t="shared" si="86"/>
        <v>2274.29</v>
      </c>
      <c r="H1812" s="192" t="s">
        <v>1845</v>
      </c>
      <c r="I1812" s="191" t="s">
        <v>2116</v>
      </c>
      <c r="J1812" s="192" t="s">
        <v>2117</v>
      </c>
      <c r="K1812" s="192" t="s">
        <v>2148</v>
      </c>
      <c r="L1812" s="69" t="s">
        <v>1284</v>
      </c>
      <c r="M1812" s="192" t="s">
        <v>2119</v>
      </c>
      <c r="N1812" s="192"/>
    </row>
    <row r="1813" s="159" customFormat="1" ht="21" customHeight="1" spans="1:14">
      <c r="A1813" s="191"/>
      <c r="B1813" s="234" t="s">
        <v>883</v>
      </c>
      <c r="C1813" s="191" t="s">
        <v>2115</v>
      </c>
      <c r="D1813" s="40" t="s">
        <v>859</v>
      </c>
      <c r="E1813" s="67">
        <v>2274.29</v>
      </c>
      <c r="F1813" s="192">
        <v>1</v>
      </c>
      <c r="G1813" s="447">
        <f t="shared" si="86"/>
        <v>2274.29</v>
      </c>
      <c r="H1813" s="192" t="s">
        <v>1845</v>
      </c>
      <c r="I1813" s="191" t="s">
        <v>2116</v>
      </c>
      <c r="J1813" s="192" t="s">
        <v>2117</v>
      </c>
      <c r="K1813" s="192" t="s">
        <v>2149</v>
      </c>
      <c r="L1813" s="69" t="s">
        <v>1279</v>
      </c>
      <c r="M1813" s="192" t="s">
        <v>2119</v>
      </c>
      <c r="N1813" s="192"/>
    </row>
    <row r="1814" s="159" customFormat="1" ht="21" customHeight="1" spans="1:14">
      <c r="A1814" s="191"/>
      <c r="B1814" s="234" t="s">
        <v>883</v>
      </c>
      <c r="C1814" s="191" t="s">
        <v>2115</v>
      </c>
      <c r="D1814" s="40" t="s">
        <v>859</v>
      </c>
      <c r="E1814" s="67">
        <v>2274.29</v>
      </c>
      <c r="F1814" s="192">
        <v>1</v>
      </c>
      <c r="G1814" s="447">
        <f t="shared" si="86"/>
        <v>2274.29</v>
      </c>
      <c r="H1814" s="192" t="s">
        <v>1845</v>
      </c>
      <c r="I1814" s="191" t="s">
        <v>2116</v>
      </c>
      <c r="J1814" s="192" t="s">
        <v>2117</v>
      </c>
      <c r="K1814" s="192" t="s">
        <v>2150</v>
      </c>
      <c r="L1814" s="69" t="s">
        <v>1279</v>
      </c>
      <c r="M1814" s="192" t="s">
        <v>2119</v>
      </c>
      <c r="N1814" s="192"/>
    </row>
    <row r="1815" s="159" customFormat="1" ht="21" customHeight="1" spans="1:14">
      <c r="A1815" s="191"/>
      <c r="B1815" s="234" t="s">
        <v>883</v>
      </c>
      <c r="C1815" s="191" t="s">
        <v>2115</v>
      </c>
      <c r="D1815" s="40" t="s">
        <v>859</v>
      </c>
      <c r="E1815" s="67">
        <v>2274.29</v>
      </c>
      <c r="F1815" s="192">
        <v>1</v>
      </c>
      <c r="G1815" s="447">
        <f t="shared" si="86"/>
        <v>2274.29</v>
      </c>
      <c r="H1815" s="192" t="s">
        <v>1845</v>
      </c>
      <c r="I1815" s="191" t="s">
        <v>2116</v>
      </c>
      <c r="J1815" s="192" t="s">
        <v>2117</v>
      </c>
      <c r="K1815" s="192" t="s">
        <v>2151</v>
      </c>
      <c r="L1815" s="69" t="s">
        <v>1284</v>
      </c>
      <c r="M1815" s="192" t="s">
        <v>2119</v>
      </c>
      <c r="N1815" s="192"/>
    </row>
    <row r="1816" s="159" customFormat="1" ht="21" customHeight="1" spans="1:14">
      <c r="A1816" s="191"/>
      <c r="B1816" s="234" t="s">
        <v>883</v>
      </c>
      <c r="C1816" s="191" t="s">
        <v>2115</v>
      </c>
      <c r="D1816" s="40" t="s">
        <v>859</v>
      </c>
      <c r="E1816" s="67">
        <v>2274.29</v>
      </c>
      <c r="F1816" s="192">
        <v>1</v>
      </c>
      <c r="G1816" s="447">
        <f t="shared" ref="G1816:G1841" si="87">E1816*F1816</f>
        <v>2274.29</v>
      </c>
      <c r="H1816" s="192" t="s">
        <v>1845</v>
      </c>
      <c r="I1816" s="191" t="s">
        <v>2116</v>
      </c>
      <c r="J1816" s="192" t="s">
        <v>2117</v>
      </c>
      <c r="K1816" s="192" t="s">
        <v>2152</v>
      </c>
      <c r="L1816" s="69" t="s">
        <v>1279</v>
      </c>
      <c r="M1816" s="192" t="s">
        <v>2119</v>
      </c>
      <c r="N1816" s="192"/>
    </row>
    <row r="1817" s="159" customFormat="1" ht="21" customHeight="1" spans="1:14">
      <c r="A1817" s="191"/>
      <c r="B1817" s="234" t="s">
        <v>883</v>
      </c>
      <c r="C1817" s="191" t="s">
        <v>2115</v>
      </c>
      <c r="D1817" s="40" t="s">
        <v>859</v>
      </c>
      <c r="E1817" s="67">
        <v>2274.29</v>
      </c>
      <c r="F1817" s="192">
        <v>1</v>
      </c>
      <c r="G1817" s="447">
        <f t="shared" si="87"/>
        <v>2274.29</v>
      </c>
      <c r="H1817" s="192" t="s">
        <v>1845</v>
      </c>
      <c r="I1817" s="191" t="s">
        <v>2116</v>
      </c>
      <c r="J1817" s="192" t="s">
        <v>2117</v>
      </c>
      <c r="K1817" s="192" t="s">
        <v>2153</v>
      </c>
      <c r="L1817" s="69" t="s">
        <v>1284</v>
      </c>
      <c r="M1817" s="192" t="s">
        <v>2119</v>
      </c>
      <c r="N1817" s="192"/>
    </row>
    <row r="1818" s="159" customFormat="1" ht="21" customHeight="1" spans="1:14">
      <c r="A1818" s="191"/>
      <c r="B1818" s="234" t="s">
        <v>883</v>
      </c>
      <c r="C1818" s="191" t="s">
        <v>2115</v>
      </c>
      <c r="D1818" s="40" t="s">
        <v>859</v>
      </c>
      <c r="E1818" s="67">
        <v>2274.29</v>
      </c>
      <c r="F1818" s="192">
        <v>1</v>
      </c>
      <c r="G1818" s="447">
        <f t="shared" si="87"/>
        <v>2274.29</v>
      </c>
      <c r="H1818" s="192" t="s">
        <v>1845</v>
      </c>
      <c r="I1818" s="191" t="s">
        <v>2116</v>
      </c>
      <c r="J1818" s="192" t="s">
        <v>2117</v>
      </c>
      <c r="K1818" s="192" t="s">
        <v>2154</v>
      </c>
      <c r="L1818" s="69" t="s">
        <v>1284</v>
      </c>
      <c r="M1818" s="192" t="s">
        <v>2119</v>
      </c>
      <c r="N1818" s="192"/>
    </row>
    <row r="1819" s="159" customFormat="1" ht="21" customHeight="1" spans="1:14">
      <c r="A1819" s="191"/>
      <c r="B1819" s="234" t="s">
        <v>883</v>
      </c>
      <c r="C1819" s="191" t="s">
        <v>2115</v>
      </c>
      <c r="D1819" s="40" t="s">
        <v>859</v>
      </c>
      <c r="E1819" s="67">
        <v>2274.29</v>
      </c>
      <c r="F1819" s="192">
        <v>1</v>
      </c>
      <c r="G1819" s="447">
        <f t="shared" si="87"/>
        <v>2274.29</v>
      </c>
      <c r="H1819" s="192" t="s">
        <v>1845</v>
      </c>
      <c r="I1819" s="191" t="s">
        <v>2116</v>
      </c>
      <c r="J1819" s="192" t="s">
        <v>2117</v>
      </c>
      <c r="K1819" s="192" t="s">
        <v>2155</v>
      </c>
      <c r="L1819" s="69" t="s">
        <v>1279</v>
      </c>
      <c r="M1819" s="192" t="s">
        <v>2119</v>
      </c>
      <c r="N1819" s="192"/>
    </row>
    <row r="1820" s="159" customFormat="1" ht="21" customHeight="1" spans="1:14">
      <c r="A1820" s="191"/>
      <c r="B1820" s="234" t="s">
        <v>883</v>
      </c>
      <c r="C1820" s="191" t="s">
        <v>2115</v>
      </c>
      <c r="D1820" s="40" t="s">
        <v>859</v>
      </c>
      <c r="E1820" s="67">
        <v>2274.29</v>
      </c>
      <c r="F1820" s="192">
        <v>1</v>
      </c>
      <c r="G1820" s="447">
        <f t="shared" si="87"/>
        <v>2274.29</v>
      </c>
      <c r="H1820" s="192" t="s">
        <v>1845</v>
      </c>
      <c r="I1820" s="191" t="s">
        <v>2116</v>
      </c>
      <c r="J1820" s="192" t="s">
        <v>2117</v>
      </c>
      <c r="K1820" s="192" t="s">
        <v>2156</v>
      </c>
      <c r="L1820" s="69" t="s">
        <v>1284</v>
      </c>
      <c r="M1820" s="192" t="s">
        <v>2119</v>
      </c>
      <c r="N1820" s="192"/>
    </row>
    <row r="1821" s="159" customFormat="1" ht="21" customHeight="1" spans="1:14">
      <c r="A1821" s="191"/>
      <c r="B1821" s="234" t="s">
        <v>883</v>
      </c>
      <c r="C1821" s="191" t="s">
        <v>2115</v>
      </c>
      <c r="D1821" s="40" t="s">
        <v>859</v>
      </c>
      <c r="E1821" s="67">
        <v>2274.29</v>
      </c>
      <c r="F1821" s="192">
        <v>1</v>
      </c>
      <c r="G1821" s="447">
        <f t="shared" si="87"/>
        <v>2274.29</v>
      </c>
      <c r="H1821" s="192" t="s">
        <v>1845</v>
      </c>
      <c r="I1821" s="191" t="s">
        <v>2116</v>
      </c>
      <c r="J1821" s="192" t="s">
        <v>2117</v>
      </c>
      <c r="K1821" s="192" t="s">
        <v>2157</v>
      </c>
      <c r="L1821" s="69" t="s">
        <v>1279</v>
      </c>
      <c r="M1821" s="192" t="s">
        <v>2119</v>
      </c>
      <c r="N1821" s="192"/>
    </row>
    <row r="1822" s="159" customFormat="1" ht="21" customHeight="1" spans="1:14">
      <c r="A1822" s="191"/>
      <c r="B1822" s="234" t="s">
        <v>883</v>
      </c>
      <c r="C1822" s="191" t="s">
        <v>2115</v>
      </c>
      <c r="D1822" s="40" t="s">
        <v>859</v>
      </c>
      <c r="E1822" s="67">
        <v>2274.29</v>
      </c>
      <c r="F1822" s="192">
        <v>1</v>
      </c>
      <c r="G1822" s="447">
        <f t="shared" si="87"/>
        <v>2274.29</v>
      </c>
      <c r="H1822" s="192" t="s">
        <v>1845</v>
      </c>
      <c r="I1822" s="191" t="s">
        <v>2116</v>
      </c>
      <c r="J1822" s="192" t="s">
        <v>2117</v>
      </c>
      <c r="K1822" s="192" t="s">
        <v>2158</v>
      </c>
      <c r="L1822" s="69" t="s">
        <v>1284</v>
      </c>
      <c r="M1822" s="192" t="s">
        <v>2119</v>
      </c>
      <c r="N1822" s="192"/>
    </row>
    <row r="1823" s="159" customFormat="1" ht="21" customHeight="1" spans="1:14">
      <c r="A1823" s="191"/>
      <c r="B1823" s="234" t="s">
        <v>883</v>
      </c>
      <c r="C1823" s="191" t="s">
        <v>2115</v>
      </c>
      <c r="D1823" s="40" t="s">
        <v>859</v>
      </c>
      <c r="E1823" s="67">
        <v>2274.29</v>
      </c>
      <c r="F1823" s="192">
        <v>1</v>
      </c>
      <c r="G1823" s="447">
        <f t="shared" si="87"/>
        <v>2274.29</v>
      </c>
      <c r="H1823" s="192" t="s">
        <v>1845</v>
      </c>
      <c r="I1823" s="191" t="s">
        <v>2116</v>
      </c>
      <c r="J1823" s="192" t="s">
        <v>2117</v>
      </c>
      <c r="K1823" s="192" t="s">
        <v>2159</v>
      </c>
      <c r="L1823" s="69" t="s">
        <v>1284</v>
      </c>
      <c r="M1823" s="192" t="s">
        <v>2119</v>
      </c>
      <c r="N1823" s="192"/>
    </row>
    <row r="1824" s="159" customFormat="1" ht="21" customHeight="1" spans="1:14">
      <c r="A1824" s="191"/>
      <c r="B1824" s="234" t="s">
        <v>883</v>
      </c>
      <c r="C1824" s="191" t="s">
        <v>2115</v>
      </c>
      <c r="D1824" s="40" t="s">
        <v>859</v>
      </c>
      <c r="E1824" s="67">
        <v>2274.29</v>
      </c>
      <c r="F1824" s="192">
        <v>1</v>
      </c>
      <c r="G1824" s="447">
        <f t="shared" si="87"/>
        <v>2274.29</v>
      </c>
      <c r="H1824" s="192" t="s">
        <v>1845</v>
      </c>
      <c r="I1824" s="191" t="s">
        <v>2116</v>
      </c>
      <c r="J1824" s="192" t="s">
        <v>2117</v>
      </c>
      <c r="K1824" s="192" t="s">
        <v>2160</v>
      </c>
      <c r="L1824" s="69" t="s">
        <v>1279</v>
      </c>
      <c r="M1824" s="192" t="s">
        <v>2119</v>
      </c>
      <c r="N1824" s="192"/>
    </row>
    <row r="1825" s="159" customFormat="1" ht="21" customHeight="1" spans="1:14">
      <c r="A1825" s="191"/>
      <c r="B1825" s="234" t="s">
        <v>883</v>
      </c>
      <c r="C1825" s="191" t="s">
        <v>2115</v>
      </c>
      <c r="D1825" s="40" t="s">
        <v>859</v>
      </c>
      <c r="E1825" s="67">
        <v>2274.29</v>
      </c>
      <c r="F1825" s="192">
        <v>1</v>
      </c>
      <c r="G1825" s="447">
        <f t="shared" si="87"/>
        <v>2274.29</v>
      </c>
      <c r="H1825" s="192" t="s">
        <v>1845</v>
      </c>
      <c r="I1825" s="191" t="s">
        <v>2116</v>
      </c>
      <c r="J1825" s="192" t="s">
        <v>2117</v>
      </c>
      <c r="K1825" s="192" t="s">
        <v>2161</v>
      </c>
      <c r="L1825" s="69" t="s">
        <v>1284</v>
      </c>
      <c r="M1825" s="192" t="s">
        <v>2119</v>
      </c>
      <c r="N1825" s="192"/>
    </row>
    <row r="1826" s="159" customFormat="1" ht="21" customHeight="1" spans="1:14">
      <c r="A1826" s="191"/>
      <c r="B1826" s="234" t="s">
        <v>883</v>
      </c>
      <c r="C1826" s="191" t="s">
        <v>2115</v>
      </c>
      <c r="D1826" s="40" t="s">
        <v>859</v>
      </c>
      <c r="E1826" s="67">
        <v>2274.29</v>
      </c>
      <c r="F1826" s="192">
        <v>1</v>
      </c>
      <c r="G1826" s="447">
        <f t="shared" si="87"/>
        <v>2274.29</v>
      </c>
      <c r="H1826" s="192" t="s">
        <v>1845</v>
      </c>
      <c r="I1826" s="191" t="s">
        <v>2116</v>
      </c>
      <c r="J1826" s="192" t="s">
        <v>2117</v>
      </c>
      <c r="K1826" s="192" t="s">
        <v>2162</v>
      </c>
      <c r="L1826" s="69" t="s">
        <v>1284</v>
      </c>
      <c r="M1826" s="192" t="s">
        <v>2119</v>
      </c>
      <c r="N1826" s="192"/>
    </row>
    <row r="1827" s="159" customFormat="1" ht="21" customHeight="1" spans="1:14">
      <c r="A1827" s="191"/>
      <c r="B1827" s="234" t="s">
        <v>883</v>
      </c>
      <c r="C1827" s="191" t="s">
        <v>2115</v>
      </c>
      <c r="D1827" s="40" t="s">
        <v>859</v>
      </c>
      <c r="E1827" s="67">
        <v>2274.29</v>
      </c>
      <c r="F1827" s="192">
        <v>1</v>
      </c>
      <c r="G1827" s="447">
        <f t="shared" si="87"/>
        <v>2274.29</v>
      </c>
      <c r="H1827" s="192" t="s">
        <v>1845</v>
      </c>
      <c r="I1827" s="191" t="s">
        <v>2116</v>
      </c>
      <c r="J1827" s="192" t="s">
        <v>2117</v>
      </c>
      <c r="K1827" s="192" t="s">
        <v>2163</v>
      </c>
      <c r="L1827" s="69" t="s">
        <v>1284</v>
      </c>
      <c r="M1827" s="192" t="s">
        <v>2119</v>
      </c>
      <c r="N1827" s="192"/>
    </row>
    <row r="1828" s="159" customFormat="1" ht="21" customHeight="1" spans="1:14">
      <c r="A1828" s="191"/>
      <c r="B1828" s="234" t="s">
        <v>883</v>
      </c>
      <c r="C1828" s="191" t="s">
        <v>2115</v>
      </c>
      <c r="D1828" s="40" t="s">
        <v>859</v>
      </c>
      <c r="E1828" s="67">
        <v>2274.29</v>
      </c>
      <c r="F1828" s="192">
        <v>1</v>
      </c>
      <c r="G1828" s="447">
        <f t="shared" si="87"/>
        <v>2274.29</v>
      </c>
      <c r="H1828" s="192" t="s">
        <v>1845</v>
      </c>
      <c r="I1828" s="191" t="s">
        <v>2116</v>
      </c>
      <c r="J1828" s="192" t="s">
        <v>2117</v>
      </c>
      <c r="K1828" s="192" t="s">
        <v>2164</v>
      </c>
      <c r="L1828" s="69" t="s">
        <v>1284</v>
      </c>
      <c r="M1828" s="192" t="s">
        <v>2119</v>
      </c>
      <c r="N1828" s="192"/>
    </row>
    <row r="1829" s="159" customFormat="1" ht="21" customHeight="1" spans="1:14">
      <c r="A1829" s="191"/>
      <c r="B1829" s="234" t="s">
        <v>883</v>
      </c>
      <c r="C1829" s="191" t="s">
        <v>2115</v>
      </c>
      <c r="D1829" s="40" t="s">
        <v>859</v>
      </c>
      <c r="E1829" s="67">
        <v>2274.29</v>
      </c>
      <c r="F1829" s="192">
        <v>1</v>
      </c>
      <c r="G1829" s="447">
        <f t="shared" si="87"/>
        <v>2274.29</v>
      </c>
      <c r="H1829" s="192" t="s">
        <v>1845</v>
      </c>
      <c r="I1829" s="191" t="s">
        <v>2116</v>
      </c>
      <c r="J1829" s="192" t="s">
        <v>2117</v>
      </c>
      <c r="K1829" s="192" t="s">
        <v>2165</v>
      </c>
      <c r="L1829" s="69" t="s">
        <v>1279</v>
      </c>
      <c r="M1829" s="192" t="s">
        <v>2119</v>
      </c>
      <c r="N1829" s="192"/>
    </row>
    <row r="1830" s="159" customFormat="1" ht="21" customHeight="1" spans="1:14">
      <c r="A1830" s="191"/>
      <c r="B1830" s="234" t="s">
        <v>883</v>
      </c>
      <c r="C1830" s="191" t="s">
        <v>2115</v>
      </c>
      <c r="D1830" s="40" t="s">
        <v>859</v>
      </c>
      <c r="E1830" s="67">
        <v>2274.29</v>
      </c>
      <c r="F1830" s="192">
        <v>1</v>
      </c>
      <c r="G1830" s="447">
        <f t="shared" si="87"/>
        <v>2274.29</v>
      </c>
      <c r="H1830" s="192" t="s">
        <v>1845</v>
      </c>
      <c r="I1830" s="191" t="s">
        <v>2116</v>
      </c>
      <c r="J1830" s="192" t="s">
        <v>2117</v>
      </c>
      <c r="K1830" s="192" t="s">
        <v>2166</v>
      </c>
      <c r="L1830" s="69" t="s">
        <v>1279</v>
      </c>
      <c r="M1830" s="192" t="s">
        <v>2119</v>
      </c>
      <c r="N1830" s="192"/>
    </row>
    <row r="1831" s="159" customFormat="1" ht="21" customHeight="1" spans="1:14">
      <c r="A1831" s="191"/>
      <c r="B1831" s="234" t="s">
        <v>883</v>
      </c>
      <c r="C1831" s="191" t="s">
        <v>2115</v>
      </c>
      <c r="D1831" s="40" t="s">
        <v>859</v>
      </c>
      <c r="E1831" s="67">
        <v>2274.29</v>
      </c>
      <c r="F1831" s="192">
        <v>1</v>
      </c>
      <c r="G1831" s="447">
        <f t="shared" si="87"/>
        <v>2274.29</v>
      </c>
      <c r="H1831" s="192" t="s">
        <v>1845</v>
      </c>
      <c r="I1831" s="191" t="s">
        <v>2116</v>
      </c>
      <c r="J1831" s="192" t="s">
        <v>2117</v>
      </c>
      <c r="K1831" s="192" t="s">
        <v>2167</v>
      </c>
      <c r="L1831" s="69" t="s">
        <v>1284</v>
      </c>
      <c r="M1831" s="192" t="s">
        <v>2119</v>
      </c>
      <c r="N1831" s="192"/>
    </row>
    <row r="1832" s="159" customFormat="1" ht="21" customHeight="1" spans="1:14">
      <c r="A1832" s="191"/>
      <c r="B1832" s="234" t="s">
        <v>883</v>
      </c>
      <c r="C1832" s="191" t="s">
        <v>2115</v>
      </c>
      <c r="D1832" s="40" t="s">
        <v>859</v>
      </c>
      <c r="E1832" s="67">
        <v>2274.29</v>
      </c>
      <c r="F1832" s="192">
        <v>1</v>
      </c>
      <c r="G1832" s="447">
        <f t="shared" si="87"/>
        <v>2274.29</v>
      </c>
      <c r="H1832" s="192" t="s">
        <v>1845</v>
      </c>
      <c r="I1832" s="191" t="s">
        <v>2116</v>
      </c>
      <c r="J1832" s="192" t="s">
        <v>2117</v>
      </c>
      <c r="K1832" s="192" t="s">
        <v>2168</v>
      </c>
      <c r="L1832" s="69" t="s">
        <v>1279</v>
      </c>
      <c r="M1832" s="192" t="s">
        <v>2119</v>
      </c>
      <c r="N1832" s="192"/>
    </row>
    <row r="1833" s="159" customFormat="1" ht="21" customHeight="1" spans="1:14">
      <c r="A1833" s="191"/>
      <c r="B1833" s="234" t="s">
        <v>883</v>
      </c>
      <c r="C1833" s="191" t="s">
        <v>2115</v>
      </c>
      <c r="D1833" s="40" t="s">
        <v>859</v>
      </c>
      <c r="E1833" s="67">
        <v>2274.29</v>
      </c>
      <c r="F1833" s="192">
        <v>1</v>
      </c>
      <c r="G1833" s="447">
        <f t="shared" si="87"/>
        <v>2274.29</v>
      </c>
      <c r="H1833" s="192" t="s">
        <v>1845</v>
      </c>
      <c r="I1833" s="191" t="s">
        <v>2116</v>
      </c>
      <c r="J1833" s="192" t="s">
        <v>2117</v>
      </c>
      <c r="K1833" s="192" t="s">
        <v>2169</v>
      </c>
      <c r="L1833" s="69" t="s">
        <v>1284</v>
      </c>
      <c r="M1833" s="192" t="s">
        <v>2119</v>
      </c>
      <c r="N1833" s="192"/>
    </row>
    <row r="1834" s="159" customFormat="1" ht="21" customHeight="1" spans="1:14">
      <c r="A1834" s="191"/>
      <c r="B1834" s="234" t="s">
        <v>883</v>
      </c>
      <c r="C1834" s="191" t="s">
        <v>2115</v>
      </c>
      <c r="D1834" s="40" t="s">
        <v>859</v>
      </c>
      <c r="E1834" s="67">
        <v>2274.29</v>
      </c>
      <c r="F1834" s="192">
        <v>1</v>
      </c>
      <c r="G1834" s="447">
        <f t="shared" si="87"/>
        <v>2274.29</v>
      </c>
      <c r="H1834" s="192" t="s">
        <v>1845</v>
      </c>
      <c r="I1834" s="191" t="s">
        <v>2116</v>
      </c>
      <c r="J1834" s="192" t="s">
        <v>2117</v>
      </c>
      <c r="K1834" s="192" t="s">
        <v>1297</v>
      </c>
      <c r="L1834" s="69" t="s">
        <v>1284</v>
      </c>
      <c r="M1834" s="192" t="s">
        <v>2119</v>
      </c>
      <c r="N1834" s="192"/>
    </row>
    <row r="1835" s="159" customFormat="1" ht="21" customHeight="1" spans="1:14">
      <c r="A1835" s="191"/>
      <c r="B1835" s="234" t="s">
        <v>883</v>
      </c>
      <c r="C1835" s="191" t="s">
        <v>2115</v>
      </c>
      <c r="D1835" s="40" t="s">
        <v>859</v>
      </c>
      <c r="E1835" s="67">
        <v>2274.29</v>
      </c>
      <c r="F1835" s="192">
        <v>1</v>
      </c>
      <c r="G1835" s="447">
        <f t="shared" si="87"/>
        <v>2274.29</v>
      </c>
      <c r="H1835" s="192" t="s">
        <v>1845</v>
      </c>
      <c r="I1835" s="191" t="s">
        <v>2116</v>
      </c>
      <c r="J1835" s="192" t="s">
        <v>2117</v>
      </c>
      <c r="K1835" s="192" t="s">
        <v>2170</v>
      </c>
      <c r="L1835" s="69" t="s">
        <v>1279</v>
      </c>
      <c r="M1835" s="192" t="s">
        <v>2119</v>
      </c>
      <c r="N1835" s="192"/>
    </row>
    <row r="1836" s="159" customFormat="1" ht="21" customHeight="1" spans="1:14">
      <c r="A1836" s="191"/>
      <c r="B1836" s="234" t="s">
        <v>883</v>
      </c>
      <c r="C1836" s="191" t="s">
        <v>2115</v>
      </c>
      <c r="D1836" s="40" t="s">
        <v>859</v>
      </c>
      <c r="E1836" s="67">
        <v>2274.29</v>
      </c>
      <c r="F1836" s="192">
        <v>1</v>
      </c>
      <c r="G1836" s="447">
        <f t="shared" si="87"/>
        <v>2274.29</v>
      </c>
      <c r="H1836" s="192" t="s">
        <v>1845</v>
      </c>
      <c r="I1836" s="191" t="s">
        <v>2116</v>
      </c>
      <c r="J1836" s="192" t="s">
        <v>2117</v>
      </c>
      <c r="K1836" s="192" t="s">
        <v>2171</v>
      </c>
      <c r="L1836" s="69" t="s">
        <v>1279</v>
      </c>
      <c r="M1836" s="192" t="s">
        <v>2119</v>
      </c>
      <c r="N1836" s="192"/>
    </row>
    <row r="1837" s="159" customFormat="1" ht="21" customHeight="1" spans="1:14">
      <c r="A1837" s="191"/>
      <c r="B1837" s="234" t="s">
        <v>883</v>
      </c>
      <c r="C1837" s="191" t="s">
        <v>2115</v>
      </c>
      <c r="D1837" s="40" t="s">
        <v>859</v>
      </c>
      <c r="E1837" s="67">
        <v>2274.29</v>
      </c>
      <c r="F1837" s="192">
        <v>1</v>
      </c>
      <c r="G1837" s="447">
        <f t="shared" si="87"/>
        <v>2274.29</v>
      </c>
      <c r="H1837" s="192" t="s">
        <v>1845</v>
      </c>
      <c r="I1837" s="191" t="s">
        <v>2116</v>
      </c>
      <c r="J1837" s="192" t="s">
        <v>2117</v>
      </c>
      <c r="K1837" s="192" t="s">
        <v>2172</v>
      </c>
      <c r="L1837" s="69" t="s">
        <v>1284</v>
      </c>
      <c r="M1837" s="192" t="s">
        <v>2119</v>
      </c>
      <c r="N1837" s="192"/>
    </row>
    <row r="1838" s="159" customFormat="1" ht="21" customHeight="1" spans="1:14">
      <c r="A1838" s="191"/>
      <c r="B1838" s="234" t="s">
        <v>883</v>
      </c>
      <c r="C1838" s="191" t="s">
        <v>2115</v>
      </c>
      <c r="D1838" s="40" t="s">
        <v>859</v>
      </c>
      <c r="E1838" s="67">
        <v>2274.29</v>
      </c>
      <c r="F1838" s="192">
        <v>1</v>
      </c>
      <c r="G1838" s="447">
        <f t="shared" si="87"/>
        <v>2274.29</v>
      </c>
      <c r="H1838" s="192" t="s">
        <v>1845</v>
      </c>
      <c r="I1838" s="191" t="s">
        <v>2116</v>
      </c>
      <c r="J1838" s="192" t="s">
        <v>2117</v>
      </c>
      <c r="K1838" s="192" t="s">
        <v>2173</v>
      </c>
      <c r="L1838" s="69" t="s">
        <v>1279</v>
      </c>
      <c r="M1838" s="192" t="s">
        <v>2119</v>
      </c>
      <c r="N1838" s="192"/>
    </row>
    <row r="1839" s="159" customFormat="1" ht="21" customHeight="1" spans="1:14">
      <c r="A1839" s="191"/>
      <c r="B1839" s="234" t="s">
        <v>883</v>
      </c>
      <c r="C1839" s="191" t="s">
        <v>2115</v>
      </c>
      <c r="D1839" s="40" t="s">
        <v>859</v>
      </c>
      <c r="E1839" s="67">
        <v>2274.29</v>
      </c>
      <c r="F1839" s="192">
        <v>1</v>
      </c>
      <c r="G1839" s="447">
        <f t="shared" si="87"/>
        <v>2274.29</v>
      </c>
      <c r="H1839" s="192" t="s">
        <v>1845</v>
      </c>
      <c r="I1839" s="191" t="s">
        <v>2116</v>
      </c>
      <c r="J1839" s="192" t="s">
        <v>2117</v>
      </c>
      <c r="K1839" s="192" t="s">
        <v>2174</v>
      </c>
      <c r="L1839" s="69" t="s">
        <v>1284</v>
      </c>
      <c r="M1839" s="192" t="s">
        <v>2119</v>
      </c>
      <c r="N1839" s="192"/>
    </row>
    <row r="1840" s="159" customFormat="1" ht="21" customHeight="1" spans="1:14">
      <c r="A1840" s="191"/>
      <c r="B1840" s="234" t="s">
        <v>883</v>
      </c>
      <c r="C1840" s="191" t="s">
        <v>2115</v>
      </c>
      <c r="D1840" s="40" t="s">
        <v>859</v>
      </c>
      <c r="E1840" s="67">
        <v>2274.29</v>
      </c>
      <c r="F1840" s="192">
        <v>1</v>
      </c>
      <c r="G1840" s="447">
        <f t="shared" si="87"/>
        <v>2274.29</v>
      </c>
      <c r="H1840" s="192" t="s">
        <v>1845</v>
      </c>
      <c r="I1840" s="191" t="s">
        <v>2116</v>
      </c>
      <c r="J1840" s="192" t="s">
        <v>2117</v>
      </c>
      <c r="K1840" s="192" t="s">
        <v>2175</v>
      </c>
      <c r="L1840" s="69" t="s">
        <v>1284</v>
      </c>
      <c r="M1840" s="192" t="s">
        <v>2119</v>
      </c>
      <c r="N1840" s="192"/>
    </row>
    <row r="1841" s="159" customFormat="1" ht="21" customHeight="1" spans="1:14">
      <c r="A1841" s="191"/>
      <c r="B1841" s="234" t="s">
        <v>883</v>
      </c>
      <c r="C1841" s="191" t="s">
        <v>2115</v>
      </c>
      <c r="D1841" s="40" t="s">
        <v>859</v>
      </c>
      <c r="E1841" s="67">
        <v>2274.29</v>
      </c>
      <c r="F1841" s="192">
        <v>1</v>
      </c>
      <c r="G1841" s="447">
        <f t="shared" si="87"/>
        <v>2274.29</v>
      </c>
      <c r="H1841" s="192" t="s">
        <v>1845</v>
      </c>
      <c r="I1841" s="191" t="s">
        <v>2116</v>
      </c>
      <c r="J1841" s="192" t="s">
        <v>2117</v>
      </c>
      <c r="K1841" s="192" t="s">
        <v>2176</v>
      </c>
      <c r="L1841" s="69" t="s">
        <v>1284</v>
      </c>
      <c r="M1841" s="192" t="s">
        <v>2119</v>
      </c>
      <c r="N1841" s="192"/>
    </row>
    <row r="1842" s="166" customFormat="1" ht="21" customHeight="1" spans="1:14">
      <c r="A1842" s="195"/>
      <c r="B1842" s="362" t="s">
        <v>1112</v>
      </c>
      <c r="C1842" s="299"/>
      <c r="D1842" s="196"/>
      <c r="E1842" s="197"/>
      <c r="F1842" s="188">
        <f>SUM(F1783:F1841)</f>
        <v>59</v>
      </c>
      <c r="G1842" s="448">
        <f>SUM(G1783:G1841)</f>
        <v>134183.11</v>
      </c>
      <c r="H1842" s="188"/>
      <c r="I1842" s="195"/>
      <c r="J1842" s="188"/>
      <c r="K1842" s="188"/>
      <c r="L1842" s="233"/>
      <c r="M1842" s="188"/>
      <c r="N1842" s="188"/>
    </row>
    <row r="1843" s="159" customFormat="1" ht="21" customHeight="1" spans="1:14">
      <c r="A1843" s="191"/>
      <c r="B1843" s="234" t="s">
        <v>2177</v>
      </c>
      <c r="C1843" s="191" t="s">
        <v>2178</v>
      </c>
      <c r="D1843" s="40" t="s">
        <v>834</v>
      </c>
      <c r="E1843" s="67">
        <v>2333.3</v>
      </c>
      <c r="F1843" s="192">
        <v>1</v>
      </c>
      <c r="G1843" s="447">
        <f>E1843</f>
        <v>2333.3</v>
      </c>
      <c r="H1843" s="192" t="s">
        <v>1845</v>
      </c>
      <c r="I1843" s="191" t="s">
        <v>2116</v>
      </c>
      <c r="J1843" s="192" t="s">
        <v>2117</v>
      </c>
      <c r="K1843" s="192" t="s">
        <v>2179</v>
      </c>
      <c r="L1843" s="69" t="s">
        <v>1279</v>
      </c>
      <c r="M1843" s="192" t="s">
        <v>2119</v>
      </c>
      <c r="N1843" s="192"/>
    </row>
    <row r="1844" s="166" customFormat="1" ht="21" customHeight="1" spans="1:14">
      <c r="A1844" s="195"/>
      <c r="B1844" s="362" t="s">
        <v>1112</v>
      </c>
      <c r="C1844" s="299"/>
      <c r="D1844" s="196"/>
      <c r="E1844" s="197"/>
      <c r="F1844" s="188">
        <f>SUM(F1843:F1843)</f>
        <v>1</v>
      </c>
      <c r="G1844" s="448">
        <f>SUM(G1843:G1843)</f>
        <v>2333.3</v>
      </c>
      <c r="H1844" s="188"/>
      <c r="I1844" s="195"/>
      <c r="J1844" s="188"/>
      <c r="K1844" s="188"/>
      <c r="L1844" s="233"/>
      <c r="M1844" s="188"/>
      <c r="N1844" s="188"/>
    </row>
    <row r="1845" s="159" customFormat="1" ht="21" customHeight="1" spans="1:14">
      <c r="A1845" s="191"/>
      <c r="B1845" s="234" t="s">
        <v>2180</v>
      </c>
      <c r="C1845" s="191" t="s">
        <v>2181</v>
      </c>
      <c r="D1845" s="40" t="s">
        <v>859</v>
      </c>
      <c r="E1845" s="67">
        <v>2655.63</v>
      </c>
      <c r="F1845" s="192">
        <v>1</v>
      </c>
      <c r="G1845" s="447">
        <v>2655.63</v>
      </c>
      <c r="H1845" s="192" t="s">
        <v>1845</v>
      </c>
      <c r="I1845" s="191" t="s">
        <v>2116</v>
      </c>
      <c r="J1845" s="192" t="s">
        <v>2117</v>
      </c>
      <c r="K1845" s="192" t="s">
        <v>2182</v>
      </c>
      <c r="L1845" s="69" t="s">
        <v>1284</v>
      </c>
      <c r="M1845" s="192" t="s">
        <v>2119</v>
      </c>
      <c r="N1845" s="192"/>
    </row>
    <row r="1846" s="159" customFormat="1" ht="21" customHeight="1" spans="1:14">
      <c r="A1846" s="191"/>
      <c r="B1846" s="234" t="s">
        <v>2180</v>
      </c>
      <c r="C1846" s="191" t="s">
        <v>2181</v>
      </c>
      <c r="D1846" s="40" t="s">
        <v>859</v>
      </c>
      <c r="E1846" s="67">
        <v>2655.63</v>
      </c>
      <c r="F1846" s="192">
        <v>1</v>
      </c>
      <c r="G1846" s="447">
        <v>2655.63</v>
      </c>
      <c r="H1846" s="192" t="s">
        <v>1845</v>
      </c>
      <c r="I1846" s="191" t="s">
        <v>2116</v>
      </c>
      <c r="J1846" s="192" t="s">
        <v>2117</v>
      </c>
      <c r="K1846" s="192" t="s">
        <v>2183</v>
      </c>
      <c r="L1846" s="69" t="s">
        <v>1284</v>
      </c>
      <c r="M1846" s="192" t="s">
        <v>2119</v>
      </c>
      <c r="N1846" s="192"/>
    </row>
    <row r="1847" s="166" customFormat="1" ht="21" customHeight="1" spans="1:14">
      <c r="A1847" s="195"/>
      <c r="B1847" s="362" t="s">
        <v>1112</v>
      </c>
      <c r="C1847" s="299"/>
      <c r="D1847" s="196"/>
      <c r="E1847" s="197"/>
      <c r="F1847" s="188">
        <f>SUM(F1845:F1846)</f>
        <v>2</v>
      </c>
      <c r="G1847" s="448">
        <f>SUM(G1845:G1846)</f>
        <v>5311.26</v>
      </c>
      <c r="H1847" s="188"/>
      <c r="I1847" s="195"/>
      <c r="J1847" s="188"/>
      <c r="K1847" s="188"/>
      <c r="L1847" s="233"/>
      <c r="M1847" s="188"/>
      <c r="N1847" s="188"/>
    </row>
    <row r="1848" s="159" customFormat="1" ht="21" customHeight="1" spans="1:14">
      <c r="A1848" s="191"/>
      <c r="B1848" s="444" t="s">
        <v>2184</v>
      </c>
      <c r="C1848" s="191" t="s">
        <v>2185</v>
      </c>
      <c r="D1848" s="40" t="s">
        <v>859</v>
      </c>
      <c r="E1848" s="67">
        <v>2457.42</v>
      </c>
      <c r="F1848" s="192">
        <v>1</v>
      </c>
      <c r="G1848" s="447">
        <v>2457.42</v>
      </c>
      <c r="H1848" s="192" t="s">
        <v>1845</v>
      </c>
      <c r="I1848" s="191" t="s">
        <v>2116</v>
      </c>
      <c r="J1848" s="192" t="s">
        <v>2117</v>
      </c>
      <c r="K1848" s="192" t="s">
        <v>2186</v>
      </c>
      <c r="L1848" s="69" t="s">
        <v>1284</v>
      </c>
      <c r="M1848" s="192" t="s">
        <v>2119</v>
      </c>
      <c r="N1848" s="192"/>
    </row>
    <row r="1849" s="159" customFormat="1" ht="21" customHeight="1" spans="1:14">
      <c r="A1849" s="191"/>
      <c r="B1849" s="444" t="s">
        <v>2184</v>
      </c>
      <c r="C1849" s="191" t="s">
        <v>2185</v>
      </c>
      <c r="D1849" s="40" t="s">
        <v>859</v>
      </c>
      <c r="E1849" s="67">
        <v>2457.42</v>
      </c>
      <c r="F1849" s="192">
        <v>1</v>
      </c>
      <c r="G1849" s="447">
        <v>2457.42</v>
      </c>
      <c r="H1849" s="192" t="s">
        <v>1845</v>
      </c>
      <c r="I1849" s="191" t="s">
        <v>2116</v>
      </c>
      <c r="J1849" s="192" t="s">
        <v>2117</v>
      </c>
      <c r="K1849" s="192" t="s">
        <v>2187</v>
      </c>
      <c r="L1849" s="69" t="s">
        <v>1279</v>
      </c>
      <c r="M1849" s="192" t="s">
        <v>2119</v>
      </c>
      <c r="N1849" s="192"/>
    </row>
    <row r="1850" s="159" customFormat="1" ht="21" customHeight="1" spans="1:14">
      <c r="A1850" s="191"/>
      <c r="B1850" s="444" t="s">
        <v>2184</v>
      </c>
      <c r="C1850" s="191" t="s">
        <v>2185</v>
      </c>
      <c r="D1850" s="40" t="s">
        <v>859</v>
      </c>
      <c r="E1850" s="67">
        <v>2457.42</v>
      </c>
      <c r="F1850" s="192">
        <v>1</v>
      </c>
      <c r="G1850" s="447">
        <v>2457.42</v>
      </c>
      <c r="H1850" s="192" t="s">
        <v>1845</v>
      </c>
      <c r="I1850" s="191" t="s">
        <v>2116</v>
      </c>
      <c r="J1850" s="192" t="s">
        <v>2117</v>
      </c>
      <c r="K1850" s="192" t="s">
        <v>2188</v>
      </c>
      <c r="L1850" s="69" t="s">
        <v>1279</v>
      </c>
      <c r="M1850" s="192" t="s">
        <v>2119</v>
      </c>
      <c r="N1850" s="192"/>
    </row>
    <row r="1851" s="166" customFormat="1" ht="21" customHeight="1" spans="1:14">
      <c r="A1851" s="195"/>
      <c r="B1851" s="362" t="s">
        <v>1112</v>
      </c>
      <c r="C1851" s="299"/>
      <c r="D1851" s="196"/>
      <c r="E1851" s="197"/>
      <c r="F1851" s="188">
        <f>SUM(F1848:F1850)</f>
        <v>3</v>
      </c>
      <c r="G1851" s="448">
        <f>SUM(G1848:G1850)</f>
        <v>7372.26</v>
      </c>
      <c r="H1851" s="188"/>
      <c r="I1851" s="195"/>
      <c r="J1851" s="188"/>
      <c r="K1851" s="188"/>
      <c r="L1851" s="233"/>
      <c r="M1851" s="188"/>
      <c r="N1851" s="188"/>
    </row>
    <row r="1852" s="159" customFormat="1" ht="21" customHeight="1" spans="1:14">
      <c r="A1852" s="191"/>
      <c r="B1852" s="234" t="s">
        <v>2189</v>
      </c>
      <c r="C1852" s="191" t="s">
        <v>2190</v>
      </c>
      <c r="D1852" s="40" t="s">
        <v>859</v>
      </c>
      <c r="E1852" s="67">
        <v>2766.73</v>
      </c>
      <c r="F1852" s="192">
        <v>1</v>
      </c>
      <c r="G1852" s="447">
        <v>2766.73</v>
      </c>
      <c r="H1852" s="192" t="s">
        <v>1845</v>
      </c>
      <c r="I1852" s="191" t="s">
        <v>2116</v>
      </c>
      <c r="J1852" s="192" t="s">
        <v>2117</v>
      </c>
      <c r="K1852" s="192" t="s">
        <v>2191</v>
      </c>
      <c r="L1852" s="69" t="s">
        <v>1284</v>
      </c>
      <c r="M1852" s="192" t="s">
        <v>2119</v>
      </c>
      <c r="N1852" s="192"/>
    </row>
    <row r="1853" s="159" customFormat="1" ht="21" customHeight="1" spans="1:14">
      <c r="A1853" s="191"/>
      <c r="B1853" s="234" t="s">
        <v>2189</v>
      </c>
      <c r="C1853" s="191" t="s">
        <v>2190</v>
      </c>
      <c r="D1853" s="40" t="s">
        <v>859</v>
      </c>
      <c r="E1853" s="67">
        <v>2766.73</v>
      </c>
      <c r="F1853" s="192">
        <v>1</v>
      </c>
      <c r="G1853" s="447">
        <v>2766.73</v>
      </c>
      <c r="H1853" s="192" t="s">
        <v>1845</v>
      </c>
      <c r="I1853" s="191" t="s">
        <v>2116</v>
      </c>
      <c r="J1853" s="192" t="s">
        <v>2117</v>
      </c>
      <c r="K1853" s="192" t="s">
        <v>2192</v>
      </c>
      <c r="L1853" s="69" t="s">
        <v>1279</v>
      </c>
      <c r="M1853" s="192" t="s">
        <v>2119</v>
      </c>
      <c r="N1853" s="192"/>
    </row>
    <row r="1854" s="166" customFormat="1" ht="21" customHeight="1" spans="1:14">
      <c r="A1854" s="195"/>
      <c r="B1854" s="362" t="s">
        <v>1112</v>
      </c>
      <c r="C1854" s="299"/>
      <c r="D1854" s="196"/>
      <c r="E1854" s="197"/>
      <c r="F1854" s="188">
        <f>SUM(F1852:F1853)</f>
        <v>2</v>
      </c>
      <c r="G1854" s="448">
        <f>SUM(G1852:G1853)</f>
        <v>5533.46</v>
      </c>
      <c r="H1854" s="188"/>
      <c r="I1854" s="195"/>
      <c r="J1854" s="188"/>
      <c r="K1854" s="188"/>
      <c r="L1854" s="233"/>
      <c r="M1854" s="188"/>
      <c r="N1854" s="188"/>
    </row>
    <row r="1855" s="159" customFormat="1" ht="21" customHeight="1" spans="1:14">
      <c r="A1855" s="191"/>
      <c r="B1855" s="234" t="s">
        <v>895</v>
      </c>
      <c r="C1855" s="191" t="s">
        <v>2193</v>
      </c>
      <c r="D1855" s="40" t="s">
        <v>859</v>
      </c>
      <c r="E1855" s="67">
        <v>3252.47</v>
      </c>
      <c r="F1855" s="192">
        <v>1</v>
      </c>
      <c r="G1855" s="447">
        <v>3252.47</v>
      </c>
      <c r="H1855" s="192" t="s">
        <v>1845</v>
      </c>
      <c r="I1855" s="191" t="s">
        <v>2116</v>
      </c>
      <c r="J1855" s="192" t="s">
        <v>2117</v>
      </c>
      <c r="K1855" s="192" t="s">
        <v>2194</v>
      </c>
      <c r="L1855" s="69" t="s">
        <v>1279</v>
      </c>
      <c r="M1855" s="192" t="s">
        <v>2119</v>
      </c>
      <c r="N1855" s="192"/>
    </row>
    <row r="1856" s="159" customFormat="1" ht="21" customHeight="1" spans="1:14">
      <c r="A1856" s="191"/>
      <c r="B1856" s="234" t="s">
        <v>895</v>
      </c>
      <c r="C1856" s="191" t="s">
        <v>2193</v>
      </c>
      <c r="D1856" s="40" t="s">
        <v>859</v>
      </c>
      <c r="E1856" s="67">
        <v>3252.47</v>
      </c>
      <c r="F1856" s="192">
        <v>1</v>
      </c>
      <c r="G1856" s="447">
        <v>3252.47</v>
      </c>
      <c r="H1856" s="192" t="s">
        <v>1845</v>
      </c>
      <c r="I1856" s="191" t="s">
        <v>2116</v>
      </c>
      <c r="J1856" s="192" t="s">
        <v>2117</v>
      </c>
      <c r="K1856" s="192" t="s">
        <v>2195</v>
      </c>
      <c r="L1856" s="69" t="s">
        <v>1284</v>
      </c>
      <c r="M1856" s="192" t="s">
        <v>2119</v>
      </c>
      <c r="N1856" s="192"/>
    </row>
    <row r="1857" s="159" customFormat="1" ht="21" customHeight="1" spans="1:14">
      <c r="A1857" s="191"/>
      <c r="B1857" s="234" t="s">
        <v>895</v>
      </c>
      <c r="C1857" s="191" t="s">
        <v>2193</v>
      </c>
      <c r="D1857" s="40" t="s">
        <v>859</v>
      </c>
      <c r="E1857" s="67">
        <v>3252.47</v>
      </c>
      <c r="F1857" s="192">
        <v>1</v>
      </c>
      <c r="G1857" s="447">
        <v>3252.47</v>
      </c>
      <c r="H1857" s="192" t="s">
        <v>1845</v>
      </c>
      <c r="I1857" s="191" t="s">
        <v>2116</v>
      </c>
      <c r="J1857" s="192" t="s">
        <v>2117</v>
      </c>
      <c r="K1857" s="192" t="s">
        <v>2186</v>
      </c>
      <c r="L1857" s="69" t="s">
        <v>1279</v>
      </c>
      <c r="M1857" s="192" t="s">
        <v>2119</v>
      </c>
      <c r="N1857" s="192"/>
    </row>
    <row r="1858" s="159" customFormat="1" ht="21" customHeight="1" spans="1:14">
      <c r="A1858" s="191"/>
      <c r="B1858" s="234" t="s">
        <v>895</v>
      </c>
      <c r="C1858" s="191" t="s">
        <v>2193</v>
      </c>
      <c r="D1858" s="40" t="s">
        <v>859</v>
      </c>
      <c r="E1858" s="67">
        <v>3252.47</v>
      </c>
      <c r="F1858" s="192">
        <v>1</v>
      </c>
      <c r="G1858" s="447">
        <v>3252.47</v>
      </c>
      <c r="H1858" s="192" t="s">
        <v>1845</v>
      </c>
      <c r="I1858" s="191" t="s">
        <v>2116</v>
      </c>
      <c r="J1858" s="192" t="s">
        <v>2117</v>
      </c>
      <c r="K1858" s="192" t="s">
        <v>2196</v>
      </c>
      <c r="L1858" s="69" t="s">
        <v>1284</v>
      </c>
      <c r="M1858" s="192" t="s">
        <v>2119</v>
      </c>
      <c r="N1858" s="192"/>
    </row>
    <row r="1859" s="159" customFormat="1" ht="21" customHeight="1" spans="1:14">
      <c r="A1859" s="191"/>
      <c r="B1859" s="234" t="s">
        <v>895</v>
      </c>
      <c r="C1859" s="191" t="s">
        <v>2193</v>
      </c>
      <c r="D1859" s="40" t="s">
        <v>859</v>
      </c>
      <c r="E1859" s="67">
        <v>3252.47</v>
      </c>
      <c r="F1859" s="192">
        <v>1</v>
      </c>
      <c r="G1859" s="447">
        <v>3252.47</v>
      </c>
      <c r="H1859" s="192" t="s">
        <v>1845</v>
      </c>
      <c r="I1859" s="191" t="s">
        <v>2116</v>
      </c>
      <c r="J1859" s="192" t="s">
        <v>2117</v>
      </c>
      <c r="K1859" s="192" t="s">
        <v>2197</v>
      </c>
      <c r="L1859" s="69" t="s">
        <v>1279</v>
      </c>
      <c r="M1859" s="192" t="s">
        <v>2119</v>
      </c>
      <c r="N1859" s="192"/>
    </row>
    <row r="1860" s="159" customFormat="1" ht="21" customHeight="1" spans="1:14">
      <c r="A1860" s="191"/>
      <c r="B1860" s="234" t="s">
        <v>895</v>
      </c>
      <c r="C1860" s="191" t="s">
        <v>2193</v>
      </c>
      <c r="D1860" s="40" t="s">
        <v>859</v>
      </c>
      <c r="E1860" s="67">
        <v>3252.47</v>
      </c>
      <c r="F1860" s="192">
        <v>1</v>
      </c>
      <c r="G1860" s="447">
        <v>3252.47</v>
      </c>
      <c r="H1860" s="192" t="s">
        <v>1845</v>
      </c>
      <c r="I1860" s="191" t="s">
        <v>2116</v>
      </c>
      <c r="J1860" s="192" t="s">
        <v>2117</v>
      </c>
      <c r="K1860" s="192" t="s">
        <v>2198</v>
      </c>
      <c r="L1860" s="69" t="s">
        <v>1284</v>
      </c>
      <c r="M1860" s="192" t="s">
        <v>2119</v>
      </c>
      <c r="N1860" s="192"/>
    </row>
    <row r="1861" s="159" customFormat="1" ht="21" customHeight="1" spans="1:14">
      <c r="A1861" s="191"/>
      <c r="B1861" s="234" t="s">
        <v>895</v>
      </c>
      <c r="C1861" s="191" t="s">
        <v>2193</v>
      </c>
      <c r="D1861" s="40" t="s">
        <v>859</v>
      </c>
      <c r="E1861" s="67">
        <v>3252.47</v>
      </c>
      <c r="F1861" s="192">
        <v>1</v>
      </c>
      <c r="G1861" s="447">
        <v>3252.47</v>
      </c>
      <c r="H1861" s="192" t="s">
        <v>1845</v>
      </c>
      <c r="I1861" s="191" t="s">
        <v>2116</v>
      </c>
      <c r="J1861" s="192" t="s">
        <v>2117</v>
      </c>
      <c r="K1861" s="192" t="s">
        <v>2131</v>
      </c>
      <c r="L1861" s="69" t="s">
        <v>1279</v>
      </c>
      <c r="M1861" s="192" t="s">
        <v>2119</v>
      </c>
      <c r="N1861" s="192"/>
    </row>
    <row r="1862" s="159" customFormat="1" ht="21" customHeight="1" spans="1:14">
      <c r="A1862" s="191"/>
      <c r="B1862" s="234" t="s">
        <v>895</v>
      </c>
      <c r="C1862" s="191" t="s">
        <v>2193</v>
      </c>
      <c r="D1862" s="40" t="s">
        <v>859</v>
      </c>
      <c r="E1862" s="67">
        <v>3252.47</v>
      </c>
      <c r="F1862" s="192">
        <v>1</v>
      </c>
      <c r="G1862" s="447">
        <v>3252.47</v>
      </c>
      <c r="H1862" s="192" t="s">
        <v>1845</v>
      </c>
      <c r="I1862" s="191" t="s">
        <v>2116</v>
      </c>
      <c r="J1862" s="192" t="s">
        <v>2117</v>
      </c>
      <c r="K1862" s="192" t="s">
        <v>2133</v>
      </c>
      <c r="L1862" s="69" t="s">
        <v>1284</v>
      </c>
      <c r="M1862" s="192" t="s">
        <v>2119</v>
      </c>
      <c r="N1862" s="192"/>
    </row>
    <row r="1863" s="159" customFormat="1" ht="21" customHeight="1" spans="1:14">
      <c r="A1863" s="191"/>
      <c r="B1863" s="234" t="s">
        <v>895</v>
      </c>
      <c r="C1863" s="191" t="s">
        <v>2193</v>
      </c>
      <c r="D1863" s="40" t="s">
        <v>859</v>
      </c>
      <c r="E1863" s="67">
        <v>3252.47</v>
      </c>
      <c r="F1863" s="192">
        <v>1</v>
      </c>
      <c r="G1863" s="447">
        <v>3252.47</v>
      </c>
      <c r="H1863" s="192" t="s">
        <v>1845</v>
      </c>
      <c r="I1863" s="191" t="s">
        <v>2116</v>
      </c>
      <c r="J1863" s="192" t="s">
        <v>2117</v>
      </c>
      <c r="K1863" s="192" t="s">
        <v>2199</v>
      </c>
      <c r="L1863" s="69" t="s">
        <v>1279</v>
      </c>
      <c r="M1863" s="192" t="s">
        <v>2119</v>
      </c>
      <c r="N1863" s="192"/>
    </row>
    <row r="1864" s="159" customFormat="1" ht="21" customHeight="1" spans="1:14">
      <c r="A1864" s="191"/>
      <c r="B1864" s="234" t="s">
        <v>895</v>
      </c>
      <c r="C1864" s="191" t="s">
        <v>2193</v>
      </c>
      <c r="D1864" s="40" t="s">
        <v>859</v>
      </c>
      <c r="E1864" s="67">
        <v>3252.47</v>
      </c>
      <c r="F1864" s="192">
        <v>1</v>
      </c>
      <c r="G1864" s="447">
        <v>3252.47</v>
      </c>
      <c r="H1864" s="192" t="s">
        <v>1845</v>
      </c>
      <c r="I1864" s="191" t="s">
        <v>2116</v>
      </c>
      <c r="J1864" s="192" t="s">
        <v>2117</v>
      </c>
      <c r="K1864" s="192" t="s">
        <v>2200</v>
      </c>
      <c r="L1864" s="69" t="s">
        <v>1284</v>
      </c>
      <c r="M1864" s="192" t="s">
        <v>2119</v>
      </c>
      <c r="N1864" s="192"/>
    </row>
    <row r="1865" s="159" customFormat="1" ht="21" customHeight="1" spans="1:14">
      <c r="A1865" s="191"/>
      <c r="B1865" s="234" t="s">
        <v>895</v>
      </c>
      <c r="C1865" s="191" t="s">
        <v>2193</v>
      </c>
      <c r="D1865" s="40" t="s">
        <v>859</v>
      </c>
      <c r="E1865" s="67">
        <v>3252.47</v>
      </c>
      <c r="F1865" s="192">
        <v>1</v>
      </c>
      <c r="G1865" s="447">
        <v>3252.47</v>
      </c>
      <c r="H1865" s="192" t="s">
        <v>1845</v>
      </c>
      <c r="I1865" s="191" t="s">
        <v>2116</v>
      </c>
      <c r="J1865" s="192" t="s">
        <v>2117</v>
      </c>
      <c r="K1865" s="192" t="s">
        <v>2201</v>
      </c>
      <c r="L1865" s="69" t="s">
        <v>1279</v>
      </c>
      <c r="M1865" s="192" t="s">
        <v>2119</v>
      </c>
      <c r="N1865" s="192"/>
    </row>
    <row r="1866" s="159" customFormat="1" ht="21" customHeight="1" spans="1:14">
      <c r="A1866" s="191"/>
      <c r="B1866" s="234" t="s">
        <v>895</v>
      </c>
      <c r="C1866" s="191" t="s">
        <v>2193</v>
      </c>
      <c r="D1866" s="40" t="s">
        <v>859</v>
      </c>
      <c r="E1866" s="67">
        <v>3252.47</v>
      </c>
      <c r="F1866" s="192">
        <v>1</v>
      </c>
      <c r="G1866" s="447">
        <v>3252.47</v>
      </c>
      <c r="H1866" s="192" t="s">
        <v>1845</v>
      </c>
      <c r="I1866" s="191" t="s">
        <v>2116</v>
      </c>
      <c r="J1866" s="192" t="s">
        <v>2117</v>
      </c>
      <c r="K1866" s="192" t="s">
        <v>2202</v>
      </c>
      <c r="L1866" s="69" t="s">
        <v>1284</v>
      </c>
      <c r="M1866" s="192" t="s">
        <v>2119</v>
      </c>
      <c r="N1866" s="192"/>
    </row>
    <row r="1867" s="159" customFormat="1" ht="21" customHeight="1" spans="1:14">
      <c r="A1867" s="191"/>
      <c r="B1867" s="234" t="s">
        <v>895</v>
      </c>
      <c r="C1867" s="191" t="s">
        <v>2193</v>
      </c>
      <c r="D1867" s="40" t="s">
        <v>859</v>
      </c>
      <c r="E1867" s="67">
        <v>3252.47</v>
      </c>
      <c r="F1867" s="192">
        <v>1</v>
      </c>
      <c r="G1867" s="447">
        <v>3252.47</v>
      </c>
      <c r="H1867" s="192" t="s">
        <v>1845</v>
      </c>
      <c r="I1867" s="191" t="s">
        <v>2116</v>
      </c>
      <c r="J1867" s="192" t="s">
        <v>2117</v>
      </c>
      <c r="K1867" s="192" t="s">
        <v>2203</v>
      </c>
      <c r="L1867" s="69" t="s">
        <v>1279</v>
      </c>
      <c r="M1867" s="192" t="s">
        <v>2119</v>
      </c>
      <c r="N1867" s="192"/>
    </row>
    <row r="1868" s="159" customFormat="1" ht="21" customHeight="1" spans="1:14">
      <c r="A1868" s="191"/>
      <c r="B1868" s="234" t="s">
        <v>895</v>
      </c>
      <c r="C1868" s="191" t="s">
        <v>2193</v>
      </c>
      <c r="D1868" s="40" t="s">
        <v>859</v>
      </c>
      <c r="E1868" s="67">
        <v>3252.47</v>
      </c>
      <c r="F1868" s="192">
        <v>1</v>
      </c>
      <c r="G1868" s="447">
        <v>3252.47</v>
      </c>
      <c r="H1868" s="192" t="s">
        <v>1845</v>
      </c>
      <c r="I1868" s="191" t="s">
        <v>2116</v>
      </c>
      <c r="J1868" s="192" t="s">
        <v>2117</v>
      </c>
      <c r="K1868" s="192" t="s">
        <v>2204</v>
      </c>
      <c r="L1868" s="69" t="s">
        <v>1284</v>
      </c>
      <c r="M1868" s="192" t="s">
        <v>2119</v>
      </c>
      <c r="N1868" s="192"/>
    </row>
    <row r="1869" s="159" customFormat="1" ht="21" customHeight="1" spans="1:14">
      <c r="A1869" s="191"/>
      <c r="B1869" s="234" t="s">
        <v>895</v>
      </c>
      <c r="C1869" s="191" t="s">
        <v>2193</v>
      </c>
      <c r="D1869" s="40" t="s">
        <v>859</v>
      </c>
      <c r="E1869" s="67">
        <v>3252.47</v>
      </c>
      <c r="F1869" s="192">
        <v>1</v>
      </c>
      <c r="G1869" s="447">
        <v>3252.47</v>
      </c>
      <c r="H1869" s="192" t="s">
        <v>1845</v>
      </c>
      <c r="I1869" s="191" t="s">
        <v>2116</v>
      </c>
      <c r="J1869" s="192" t="s">
        <v>2117</v>
      </c>
      <c r="K1869" s="192" t="s">
        <v>2205</v>
      </c>
      <c r="L1869" s="69" t="s">
        <v>1279</v>
      </c>
      <c r="M1869" s="192" t="s">
        <v>2119</v>
      </c>
      <c r="N1869" s="192"/>
    </row>
    <row r="1870" s="159" customFormat="1" ht="21" customHeight="1" spans="1:14">
      <c r="A1870" s="191"/>
      <c r="B1870" s="234" t="s">
        <v>895</v>
      </c>
      <c r="C1870" s="191" t="s">
        <v>2193</v>
      </c>
      <c r="D1870" s="40" t="s">
        <v>859</v>
      </c>
      <c r="E1870" s="67">
        <v>3252.47</v>
      </c>
      <c r="F1870" s="192">
        <v>1</v>
      </c>
      <c r="G1870" s="447">
        <v>3252.47</v>
      </c>
      <c r="H1870" s="192" t="s">
        <v>1845</v>
      </c>
      <c r="I1870" s="191" t="s">
        <v>2116</v>
      </c>
      <c r="J1870" s="192" t="s">
        <v>2117</v>
      </c>
      <c r="K1870" s="192" t="s">
        <v>2192</v>
      </c>
      <c r="L1870" s="69" t="s">
        <v>1284</v>
      </c>
      <c r="M1870" s="192" t="s">
        <v>2119</v>
      </c>
      <c r="N1870" s="192"/>
    </row>
    <row r="1871" s="159" customFormat="1" ht="21" customHeight="1" spans="1:14">
      <c r="A1871" s="191"/>
      <c r="B1871" s="234" t="s">
        <v>895</v>
      </c>
      <c r="C1871" s="191" t="s">
        <v>2193</v>
      </c>
      <c r="D1871" s="40" t="s">
        <v>859</v>
      </c>
      <c r="E1871" s="67">
        <v>3252.47</v>
      </c>
      <c r="F1871" s="192">
        <v>1</v>
      </c>
      <c r="G1871" s="447">
        <v>3252.47</v>
      </c>
      <c r="H1871" s="192" t="s">
        <v>1845</v>
      </c>
      <c r="I1871" s="191" t="s">
        <v>2116</v>
      </c>
      <c r="J1871" s="192" t="s">
        <v>2117</v>
      </c>
      <c r="K1871" s="192" t="s">
        <v>2206</v>
      </c>
      <c r="L1871" s="69" t="s">
        <v>1279</v>
      </c>
      <c r="M1871" s="192" t="s">
        <v>2119</v>
      </c>
      <c r="N1871" s="192"/>
    </row>
    <row r="1872" s="159" customFormat="1" ht="21" customHeight="1" spans="1:14">
      <c r="A1872" s="191"/>
      <c r="B1872" s="234" t="s">
        <v>895</v>
      </c>
      <c r="C1872" s="191" t="s">
        <v>2193</v>
      </c>
      <c r="D1872" s="40" t="s">
        <v>859</v>
      </c>
      <c r="E1872" s="67">
        <v>3252.47</v>
      </c>
      <c r="F1872" s="192">
        <v>1</v>
      </c>
      <c r="G1872" s="447">
        <v>3252.47</v>
      </c>
      <c r="H1872" s="192" t="s">
        <v>1845</v>
      </c>
      <c r="I1872" s="191" t="s">
        <v>2116</v>
      </c>
      <c r="J1872" s="192" t="s">
        <v>2117</v>
      </c>
      <c r="K1872" s="192" t="s">
        <v>2207</v>
      </c>
      <c r="L1872" s="69" t="s">
        <v>1284</v>
      </c>
      <c r="M1872" s="192" t="s">
        <v>2119</v>
      </c>
      <c r="N1872" s="192"/>
    </row>
    <row r="1873" s="159" customFormat="1" ht="21" customHeight="1" spans="1:14">
      <c r="A1873" s="191"/>
      <c r="B1873" s="234" t="s">
        <v>895</v>
      </c>
      <c r="C1873" s="191" t="s">
        <v>2193</v>
      </c>
      <c r="D1873" s="40" t="s">
        <v>859</v>
      </c>
      <c r="E1873" s="67">
        <v>3252.47</v>
      </c>
      <c r="F1873" s="192">
        <v>1</v>
      </c>
      <c r="G1873" s="447">
        <v>3252.47</v>
      </c>
      <c r="H1873" s="192" t="s">
        <v>1845</v>
      </c>
      <c r="I1873" s="191" t="s">
        <v>2116</v>
      </c>
      <c r="J1873" s="192" t="s">
        <v>2117</v>
      </c>
      <c r="K1873" s="192" t="s">
        <v>2208</v>
      </c>
      <c r="L1873" s="69" t="s">
        <v>1279</v>
      </c>
      <c r="M1873" s="192" t="s">
        <v>2119</v>
      </c>
      <c r="N1873" s="192"/>
    </row>
    <row r="1874" s="159" customFormat="1" ht="21" customHeight="1" spans="1:14">
      <c r="A1874" s="191"/>
      <c r="B1874" s="234" t="s">
        <v>895</v>
      </c>
      <c r="C1874" s="191" t="s">
        <v>2193</v>
      </c>
      <c r="D1874" s="40" t="s">
        <v>859</v>
      </c>
      <c r="E1874" s="67">
        <v>3252.47</v>
      </c>
      <c r="F1874" s="192">
        <v>1</v>
      </c>
      <c r="G1874" s="447">
        <v>3252.47</v>
      </c>
      <c r="H1874" s="192" t="s">
        <v>1845</v>
      </c>
      <c r="I1874" s="191" t="s">
        <v>2116</v>
      </c>
      <c r="J1874" s="192" t="s">
        <v>2117</v>
      </c>
      <c r="K1874" s="192" t="s">
        <v>2209</v>
      </c>
      <c r="L1874" s="69" t="s">
        <v>1284</v>
      </c>
      <c r="M1874" s="192" t="s">
        <v>2119</v>
      </c>
      <c r="N1874" s="192"/>
    </row>
    <row r="1875" s="159" customFormat="1" ht="21" customHeight="1" spans="1:14">
      <c r="A1875" s="191"/>
      <c r="B1875" s="234" t="s">
        <v>895</v>
      </c>
      <c r="C1875" s="191" t="s">
        <v>2193</v>
      </c>
      <c r="D1875" s="40" t="s">
        <v>859</v>
      </c>
      <c r="E1875" s="67">
        <v>3252.47</v>
      </c>
      <c r="F1875" s="192">
        <v>1</v>
      </c>
      <c r="G1875" s="447">
        <v>3252.47</v>
      </c>
      <c r="H1875" s="192" t="s">
        <v>1845</v>
      </c>
      <c r="I1875" s="191" t="s">
        <v>2116</v>
      </c>
      <c r="J1875" s="192" t="s">
        <v>2117</v>
      </c>
      <c r="K1875" s="192" t="s">
        <v>2174</v>
      </c>
      <c r="L1875" s="69" t="s">
        <v>1279</v>
      </c>
      <c r="M1875" s="192" t="s">
        <v>2119</v>
      </c>
      <c r="N1875" s="192"/>
    </row>
    <row r="1876" s="166" customFormat="1" ht="21" customHeight="1" spans="1:14">
      <c r="A1876" s="195"/>
      <c r="B1876" s="362" t="s">
        <v>1112</v>
      </c>
      <c r="C1876" s="299"/>
      <c r="D1876" s="196"/>
      <c r="E1876" s="197"/>
      <c r="F1876" s="188">
        <f>SUM(F1855:F1875)</f>
        <v>21</v>
      </c>
      <c r="G1876" s="448">
        <f>SUM(G1855:G1875)</f>
        <v>68301.87</v>
      </c>
      <c r="H1876" s="188"/>
      <c r="I1876" s="195"/>
      <c r="J1876" s="188"/>
      <c r="K1876" s="188"/>
      <c r="L1876" s="233"/>
      <c r="M1876" s="188"/>
      <c r="N1876" s="188"/>
    </row>
    <row r="1877" s="159" customFormat="1" ht="21" customHeight="1" spans="1:14">
      <c r="A1877" s="191"/>
      <c r="B1877" s="234" t="s">
        <v>2210</v>
      </c>
      <c r="C1877" s="191" t="s">
        <v>2211</v>
      </c>
      <c r="D1877" s="40" t="s">
        <v>859</v>
      </c>
      <c r="E1877" s="67">
        <v>3295.75</v>
      </c>
      <c r="F1877" s="192">
        <v>1</v>
      </c>
      <c r="G1877" s="447">
        <v>3295.75</v>
      </c>
      <c r="H1877" s="192" t="s">
        <v>1845</v>
      </c>
      <c r="I1877" s="191" t="s">
        <v>2116</v>
      </c>
      <c r="J1877" s="192" t="s">
        <v>2117</v>
      </c>
      <c r="K1877" s="192" t="s">
        <v>2212</v>
      </c>
      <c r="L1877" s="69" t="s">
        <v>1284</v>
      </c>
      <c r="M1877" s="192" t="s">
        <v>2119</v>
      </c>
      <c r="N1877" s="192"/>
    </row>
    <row r="1878" s="159" customFormat="1" ht="21" customHeight="1" spans="1:14">
      <c r="A1878" s="191"/>
      <c r="B1878" s="234" t="s">
        <v>2210</v>
      </c>
      <c r="C1878" s="191" t="s">
        <v>2211</v>
      </c>
      <c r="D1878" s="40" t="s">
        <v>859</v>
      </c>
      <c r="E1878" s="67">
        <v>3295.75</v>
      </c>
      <c r="F1878" s="192">
        <v>1</v>
      </c>
      <c r="G1878" s="447">
        <v>3295.75</v>
      </c>
      <c r="H1878" s="192" t="s">
        <v>1845</v>
      </c>
      <c r="I1878" s="191" t="s">
        <v>2116</v>
      </c>
      <c r="J1878" s="192" t="s">
        <v>2117</v>
      </c>
      <c r="K1878" s="192" t="s">
        <v>2213</v>
      </c>
      <c r="L1878" s="69" t="s">
        <v>1279</v>
      </c>
      <c r="M1878" s="192" t="s">
        <v>2119</v>
      </c>
      <c r="N1878" s="192"/>
    </row>
    <row r="1879" s="166" customFormat="1" ht="21" customHeight="1" spans="1:14">
      <c r="A1879" s="195"/>
      <c r="B1879" s="362" t="s">
        <v>1112</v>
      </c>
      <c r="C1879" s="299"/>
      <c r="D1879" s="196"/>
      <c r="E1879" s="197"/>
      <c r="F1879" s="188">
        <f>SUM(F1877:F1878)</f>
        <v>2</v>
      </c>
      <c r="G1879" s="448">
        <f>SUM(G1877:G1878)</f>
        <v>6591.5</v>
      </c>
      <c r="H1879" s="188"/>
      <c r="I1879" s="195"/>
      <c r="J1879" s="188"/>
      <c r="K1879" s="188"/>
      <c r="L1879" s="233"/>
      <c r="M1879" s="188"/>
      <c r="N1879" s="188"/>
    </row>
    <row r="1880" s="159" customFormat="1" ht="21" customHeight="1" spans="1:14">
      <c r="A1880" s="191"/>
      <c r="B1880" s="389" t="s">
        <v>899</v>
      </c>
      <c r="C1880" s="390" t="s">
        <v>900</v>
      </c>
      <c r="D1880" s="40"/>
      <c r="E1880" s="67"/>
      <c r="F1880" s="192"/>
      <c r="G1880" s="194"/>
      <c r="H1880" s="192"/>
      <c r="I1880" s="191"/>
      <c r="J1880" s="192"/>
      <c r="K1880" s="192"/>
      <c r="L1880" s="69"/>
      <c r="M1880" s="192"/>
      <c r="N1880" s="192"/>
    </row>
    <row r="1881" s="159" customFormat="1" ht="21" customHeight="1" spans="1:14">
      <c r="A1881" s="191"/>
      <c r="B1881" s="234" t="s">
        <v>2214</v>
      </c>
      <c r="C1881" s="191" t="s">
        <v>2215</v>
      </c>
      <c r="D1881" s="40" t="s">
        <v>859</v>
      </c>
      <c r="E1881" s="67">
        <v>14818.58</v>
      </c>
      <c r="F1881" s="192">
        <v>1</v>
      </c>
      <c r="G1881" s="447">
        <v>14775.17</v>
      </c>
      <c r="H1881" s="192" t="s">
        <v>1845</v>
      </c>
      <c r="I1881" s="191" t="s">
        <v>2116</v>
      </c>
      <c r="J1881" s="192" t="s">
        <v>2216</v>
      </c>
      <c r="K1881" s="192" t="s">
        <v>2217</v>
      </c>
      <c r="L1881" s="69" t="s">
        <v>1279</v>
      </c>
      <c r="M1881" s="192" t="s">
        <v>2119</v>
      </c>
      <c r="N1881" s="192"/>
    </row>
    <row r="1882" s="159" customFormat="1" ht="21" customHeight="1" spans="1:14">
      <c r="A1882" s="191"/>
      <c r="B1882" s="234" t="s">
        <v>2214</v>
      </c>
      <c r="C1882" s="191" t="s">
        <v>2215</v>
      </c>
      <c r="D1882" s="40" t="s">
        <v>859</v>
      </c>
      <c r="E1882" s="67">
        <v>14818.58</v>
      </c>
      <c r="F1882" s="192">
        <v>1</v>
      </c>
      <c r="G1882" s="447">
        <v>14775.17</v>
      </c>
      <c r="H1882" s="192" t="s">
        <v>1845</v>
      </c>
      <c r="I1882" s="191" t="s">
        <v>2116</v>
      </c>
      <c r="J1882" s="192" t="s">
        <v>2216</v>
      </c>
      <c r="K1882" s="192" t="s">
        <v>2218</v>
      </c>
      <c r="L1882" s="69" t="s">
        <v>1284</v>
      </c>
      <c r="M1882" s="192" t="s">
        <v>2119</v>
      </c>
      <c r="N1882" s="192"/>
    </row>
    <row r="1883" s="166" customFormat="1" ht="21" customHeight="1" spans="1:14">
      <c r="A1883" s="195"/>
      <c r="B1883" s="362" t="s">
        <v>1112</v>
      </c>
      <c r="C1883" s="299"/>
      <c r="D1883" s="196"/>
      <c r="E1883" s="197"/>
      <c r="F1883" s="188">
        <f>SUM(F1881:F1882)</f>
        <v>2</v>
      </c>
      <c r="G1883" s="448">
        <f>SUM(G1881:G1882)</f>
        <v>29550.34</v>
      </c>
      <c r="H1883" s="188"/>
      <c r="I1883" s="195"/>
      <c r="J1883" s="188"/>
      <c r="K1883" s="188"/>
      <c r="L1883" s="233"/>
      <c r="M1883" s="188"/>
      <c r="N1883" s="188"/>
    </row>
    <row r="1884" s="159" customFormat="1" ht="21" customHeight="1" spans="1:14">
      <c r="A1884" s="191"/>
      <c r="B1884" s="234" t="s">
        <v>2219</v>
      </c>
      <c r="C1884" s="191" t="s">
        <v>2220</v>
      </c>
      <c r="D1884" s="40" t="s">
        <v>859</v>
      </c>
      <c r="E1884" s="67">
        <v>20129.68</v>
      </c>
      <c r="F1884" s="192">
        <v>1</v>
      </c>
      <c r="G1884" s="447">
        <v>20071.77</v>
      </c>
      <c r="H1884" s="192" t="s">
        <v>1845</v>
      </c>
      <c r="I1884" s="191" t="s">
        <v>2116</v>
      </c>
      <c r="J1884" s="192" t="s">
        <v>2216</v>
      </c>
      <c r="K1884" s="192" t="s">
        <v>2221</v>
      </c>
      <c r="L1884" s="69" t="s">
        <v>1284</v>
      </c>
      <c r="M1884" s="192" t="s">
        <v>2119</v>
      </c>
      <c r="N1884" s="192"/>
    </row>
    <row r="1885" s="159" customFormat="1" ht="21" customHeight="1" spans="1:14">
      <c r="A1885" s="191"/>
      <c r="B1885" s="234" t="s">
        <v>2219</v>
      </c>
      <c r="C1885" s="191" t="s">
        <v>2220</v>
      </c>
      <c r="D1885" s="40" t="s">
        <v>859</v>
      </c>
      <c r="E1885" s="67">
        <v>20129.68</v>
      </c>
      <c r="F1885" s="192">
        <v>1</v>
      </c>
      <c r="G1885" s="447">
        <v>20071.77</v>
      </c>
      <c r="H1885" s="192" t="s">
        <v>1845</v>
      </c>
      <c r="I1885" s="191" t="s">
        <v>2116</v>
      </c>
      <c r="J1885" s="192" t="s">
        <v>2216</v>
      </c>
      <c r="K1885" s="192" t="s">
        <v>2222</v>
      </c>
      <c r="L1885" s="69" t="s">
        <v>1279</v>
      </c>
      <c r="M1885" s="192" t="s">
        <v>2119</v>
      </c>
      <c r="N1885" s="192"/>
    </row>
    <row r="1886" s="166" customFormat="1" ht="21" customHeight="1" spans="1:14">
      <c r="A1886" s="195"/>
      <c r="B1886" s="362" t="s">
        <v>1112</v>
      </c>
      <c r="C1886" s="299"/>
      <c r="D1886" s="196"/>
      <c r="E1886" s="197"/>
      <c r="F1886" s="188">
        <f>SUM(F1884:F1885)</f>
        <v>2</v>
      </c>
      <c r="G1886" s="448">
        <f>SUM(G1884:G1885)</f>
        <v>40143.54</v>
      </c>
      <c r="H1886" s="188"/>
      <c r="I1886" s="195"/>
      <c r="J1886" s="188"/>
      <c r="K1886" s="188"/>
      <c r="L1886" s="233"/>
      <c r="M1886" s="188"/>
      <c r="N1886" s="188"/>
    </row>
    <row r="1887" s="159" customFormat="1" ht="21" customHeight="1" spans="1:14">
      <c r="A1887" s="191"/>
      <c r="B1887" s="234" t="s">
        <v>2223</v>
      </c>
      <c r="C1887" s="191" t="s">
        <v>2224</v>
      </c>
      <c r="D1887" s="40" t="s">
        <v>859</v>
      </c>
      <c r="E1887" s="67">
        <v>20166.52</v>
      </c>
      <c r="F1887" s="192">
        <v>1</v>
      </c>
      <c r="G1887" s="447">
        <v>20108.5</v>
      </c>
      <c r="H1887" s="192" t="s">
        <v>1845</v>
      </c>
      <c r="I1887" s="191" t="s">
        <v>2116</v>
      </c>
      <c r="J1887" s="192" t="s">
        <v>2216</v>
      </c>
      <c r="K1887" s="192" t="s">
        <v>2225</v>
      </c>
      <c r="L1887" s="69" t="s">
        <v>1284</v>
      </c>
      <c r="M1887" s="192" t="s">
        <v>2119</v>
      </c>
      <c r="N1887" s="192"/>
    </row>
    <row r="1888" s="159" customFormat="1" ht="21" customHeight="1" spans="1:14">
      <c r="A1888" s="191"/>
      <c r="B1888" s="234" t="s">
        <v>2223</v>
      </c>
      <c r="C1888" s="191" t="s">
        <v>2224</v>
      </c>
      <c r="D1888" s="40" t="s">
        <v>859</v>
      </c>
      <c r="E1888" s="67">
        <v>20166.52</v>
      </c>
      <c r="F1888" s="192">
        <v>1</v>
      </c>
      <c r="G1888" s="447">
        <v>20108.5</v>
      </c>
      <c r="H1888" s="192" t="s">
        <v>1845</v>
      </c>
      <c r="I1888" s="191" t="s">
        <v>2116</v>
      </c>
      <c r="J1888" s="192" t="s">
        <v>2216</v>
      </c>
      <c r="K1888" s="192" t="s">
        <v>2226</v>
      </c>
      <c r="L1888" s="69" t="s">
        <v>1279</v>
      </c>
      <c r="M1888" s="192" t="s">
        <v>2119</v>
      </c>
      <c r="N1888" s="192"/>
    </row>
    <row r="1889" s="166" customFormat="1" ht="21" customHeight="1" spans="1:14">
      <c r="A1889" s="195"/>
      <c r="B1889" s="362" t="s">
        <v>1112</v>
      </c>
      <c r="C1889" s="299"/>
      <c r="D1889" s="196"/>
      <c r="E1889" s="197"/>
      <c r="F1889" s="188">
        <f>SUM(F1887:F1888)</f>
        <v>2</v>
      </c>
      <c r="G1889" s="448">
        <f>SUM(G1887:G1888)</f>
        <v>40217</v>
      </c>
      <c r="H1889" s="188"/>
      <c r="I1889" s="195"/>
      <c r="J1889" s="188"/>
      <c r="K1889" s="188"/>
      <c r="L1889" s="233"/>
      <c r="M1889" s="188"/>
      <c r="N1889" s="188"/>
    </row>
    <row r="1890" s="159" customFormat="1" ht="21" customHeight="1" spans="1:14">
      <c r="A1890" s="191"/>
      <c r="B1890" s="234" t="s">
        <v>2227</v>
      </c>
      <c r="C1890" s="191" t="s">
        <v>2228</v>
      </c>
      <c r="D1890" s="40" t="s">
        <v>859</v>
      </c>
      <c r="E1890" s="67">
        <v>16138.98</v>
      </c>
      <c r="F1890" s="192">
        <v>1</v>
      </c>
      <c r="G1890" s="447">
        <v>16092.84</v>
      </c>
      <c r="H1890" s="192" t="s">
        <v>1845</v>
      </c>
      <c r="I1890" s="191" t="s">
        <v>2116</v>
      </c>
      <c r="J1890" s="192" t="s">
        <v>2216</v>
      </c>
      <c r="K1890" s="192" t="s">
        <v>2229</v>
      </c>
      <c r="L1890" s="69" t="s">
        <v>1284</v>
      </c>
      <c r="M1890" s="192" t="s">
        <v>2119</v>
      </c>
      <c r="N1890" s="192"/>
    </row>
    <row r="1891" s="159" customFormat="1" ht="21" customHeight="1" spans="1:14">
      <c r="A1891" s="191"/>
      <c r="B1891" s="234" t="s">
        <v>2227</v>
      </c>
      <c r="C1891" s="191" t="s">
        <v>2228</v>
      </c>
      <c r="D1891" s="40" t="s">
        <v>859</v>
      </c>
      <c r="E1891" s="67">
        <v>16138.98</v>
      </c>
      <c r="F1891" s="192">
        <v>1</v>
      </c>
      <c r="G1891" s="447">
        <v>16092.84</v>
      </c>
      <c r="H1891" s="192" t="s">
        <v>1845</v>
      </c>
      <c r="I1891" s="191" t="s">
        <v>2116</v>
      </c>
      <c r="J1891" s="192" t="s">
        <v>2216</v>
      </c>
      <c r="K1891" s="192" t="s">
        <v>2179</v>
      </c>
      <c r="L1891" s="69" t="s">
        <v>1284</v>
      </c>
      <c r="M1891" s="192" t="s">
        <v>2119</v>
      </c>
      <c r="N1891" s="192"/>
    </row>
    <row r="1892" s="166" customFormat="1" ht="21" customHeight="1" spans="1:14">
      <c r="A1892" s="195"/>
      <c r="B1892" s="362" t="s">
        <v>1112</v>
      </c>
      <c r="C1892" s="299"/>
      <c r="D1892" s="196"/>
      <c r="E1892" s="197"/>
      <c r="F1892" s="188">
        <f>SUM(F1890:F1891)</f>
        <v>2</v>
      </c>
      <c r="G1892" s="448">
        <f>SUM(G1890:G1891)</f>
        <v>32185.68</v>
      </c>
      <c r="H1892" s="188"/>
      <c r="I1892" s="195"/>
      <c r="J1892" s="188"/>
      <c r="K1892" s="188"/>
      <c r="L1892" s="233"/>
      <c r="M1892" s="188"/>
      <c r="N1892" s="188"/>
    </row>
    <row r="1893" s="166" customFormat="1" ht="21" customHeight="1" spans="1:14">
      <c r="A1893" s="195"/>
      <c r="B1893" s="48" t="s">
        <v>911</v>
      </c>
      <c r="C1893" s="48" t="s">
        <v>912</v>
      </c>
      <c r="D1893" s="40"/>
      <c r="E1893" s="67"/>
      <c r="F1893" s="192"/>
      <c r="G1893" s="194"/>
      <c r="H1893" s="192"/>
      <c r="I1893" s="191"/>
      <c r="J1893" s="192"/>
      <c r="K1893" s="192"/>
      <c r="L1893" s="69"/>
      <c r="M1893" s="192"/>
      <c r="N1893" s="192"/>
    </row>
    <row r="1894" s="166" customFormat="1" ht="21" customHeight="1" spans="1:14">
      <c r="A1894" s="195"/>
      <c r="B1894" s="234" t="s">
        <v>913</v>
      </c>
      <c r="C1894" s="191" t="s">
        <v>2230</v>
      </c>
      <c r="D1894" s="40" t="s">
        <v>859</v>
      </c>
      <c r="E1894" s="67">
        <v>133.06</v>
      </c>
      <c r="F1894" s="192">
        <v>16</v>
      </c>
      <c r="G1894" s="447">
        <f>E1894*F1894</f>
        <v>2128.96</v>
      </c>
      <c r="H1894" s="192" t="s">
        <v>1845</v>
      </c>
      <c r="I1894" s="191" t="s">
        <v>2116</v>
      </c>
      <c r="J1894" s="191" t="s">
        <v>912</v>
      </c>
      <c r="K1894" s="192" t="s">
        <v>2231</v>
      </c>
      <c r="L1894" s="69"/>
      <c r="M1894" s="192" t="s">
        <v>2232</v>
      </c>
      <c r="N1894" s="192"/>
    </row>
    <row r="1895" s="166" customFormat="1" ht="21" customHeight="1" spans="1:14">
      <c r="A1895" s="195"/>
      <c r="B1895" s="48" t="s">
        <v>915</v>
      </c>
      <c r="C1895" s="48" t="s">
        <v>916</v>
      </c>
      <c r="D1895" s="40"/>
      <c r="E1895" s="67"/>
      <c r="F1895" s="192"/>
      <c r="G1895" s="447"/>
      <c r="H1895" s="192"/>
      <c r="I1895" s="191"/>
      <c r="J1895" s="191"/>
      <c r="K1895" s="192"/>
      <c r="L1895" s="69"/>
      <c r="M1895" s="192"/>
      <c r="N1895" s="192"/>
    </row>
    <row r="1896" s="166" customFormat="1" ht="21" customHeight="1" spans="1:14">
      <c r="A1896" s="195"/>
      <c r="B1896" s="234" t="s">
        <v>917</v>
      </c>
      <c r="C1896" s="191" t="s">
        <v>2233</v>
      </c>
      <c r="D1896" s="40" t="s">
        <v>859</v>
      </c>
      <c r="E1896" s="67">
        <v>62.8</v>
      </c>
      <c r="F1896" s="192">
        <v>562</v>
      </c>
      <c r="G1896" s="447">
        <f>F1896*E1896</f>
        <v>35293.6</v>
      </c>
      <c r="H1896" s="192" t="s">
        <v>1845</v>
      </c>
      <c r="I1896" s="191" t="s">
        <v>2116</v>
      </c>
      <c r="J1896" s="191" t="s">
        <v>916</v>
      </c>
      <c r="K1896" s="192" t="s">
        <v>2231</v>
      </c>
      <c r="L1896" s="69"/>
      <c r="M1896" s="192" t="s">
        <v>2232</v>
      </c>
      <c r="N1896" s="192"/>
    </row>
    <row r="1897" s="166" customFormat="1" ht="21" customHeight="1" spans="1:14">
      <c r="A1897" s="195"/>
      <c r="B1897" s="48" t="s">
        <v>919</v>
      </c>
      <c r="C1897" s="48" t="s">
        <v>920</v>
      </c>
      <c r="D1897" s="40"/>
      <c r="E1897" s="67"/>
      <c r="F1897" s="192"/>
      <c r="G1897" s="447"/>
      <c r="H1897" s="192"/>
      <c r="I1897" s="191"/>
      <c r="J1897" s="191"/>
      <c r="K1897" s="192"/>
      <c r="L1897" s="69"/>
      <c r="M1897" s="192"/>
      <c r="N1897" s="192"/>
    </row>
    <row r="1898" s="166" customFormat="1" ht="21" customHeight="1" spans="1:14">
      <c r="A1898" s="195"/>
      <c r="B1898" s="234" t="s">
        <v>921</v>
      </c>
      <c r="C1898" s="191" t="s">
        <v>922</v>
      </c>
      <c r="D1898" s="40" t="s">
        <v>859</v>
      </c>
      <c r="E1898" s="67">
        <v>16.66</v>
      </c>
      <c r="F1898" s="192">
        <v>129</v>
      </c>
      <c r="G1898" s="447">
        <f>F1898*E1898</f>
        <v>2149.14</v>
      </c>
      <c r="H1898" s="192" t="s">
        <v>1845</v>
      </c>
      <c r="I1898" s="191" t="s">
        <v>2116</v>
      </c>
      <c r="J1898" s="191" t="s">
        <v>920</v>
      </c>
      <c r="K1898" s="192" t="s">
        <v>2231</v>
      </c>
      <c r="L1898" s="69"/>
      <c r="M1898" s="192" t="s">
        <v>2232</v>
      </c>
      <c r="N1898" s="192"/>
    </row>
    <row r="1899" s="166" customFormat="1" ht="21" customHeight="1" spans="1:14">
      <c r="A1899" s="195"/>
      <c r="B1899" s="438" t="s">
        <v>923</v>
      </c>
      <c r="C1899" s="438" t="s">
        <v>924</v>
      </c>
      <c r="D1899" s="40"/>
      <c r="E1899" s="67"/>
      <c r="F1899" s="192"/>
      <c r="G1899" s="194"/>
      <c r="H1899" s="192"/>
      <c r="I1899" s="191"/>
      <c r="J1899" s="192"/>
      <c r="K1899" s="192"/>
      <c r="L1899" s="69"/>
      <c r="M1899" s="192"/>
      <c r="N1899" s="192"/>
    </row>
    <row r="1900" s="159" customFormat="1" ht="21" customHeight="1" spans="1:14">
      <c r="A1900" s="191"/>
      <c r="B1900" s="435" t="s">
        <v>925</v>
      </c>
      <c r="C1900" s="191" t="s">
        <v>926</v>
      </c>
      <c r="D1900" s="40" t="s">
        <v>834</v>
      </c>
      <c r="E1900" s="67">
        <v>1395.06</v>
      </c>
      <c r="F1900" s="192">
        <v>0.91</v>
      </c>
      <c r="G1900" s="447">
        <f>F1900*E1900</f>
        <v>1269.5046</v>
      </c>
      <c r="H1900" s="192" t="s">
        <v>1845</v>
      </c>
      <c r="I1900" s="191" t="s">
        <v>2116</v>
      </c>
      <c r="J1900" s="192" t="s">
        <v>924</v>
      </c>
      <c r="K1900" s="192" t="s">
        <v>2234</v>
      </c>
      <c r="L1900" s="69" t="s">
        <v>1279</v>
      </c>
      <c r="M1900" s="192" t="s">
        <v>2235</v>
      </c>
      <c r="N1900" s="192"/>
    </row>
    <row r="1901" s="159" customFormat="1" ht="21" customHeight="1" spans="1:14">
      <c r="A1901" s="191"/>
      <c r="B1901" s="435" t="s">
        <v>925</v>
      </c>
      <c r="C1901" s="191" t="s">
        <v>926</v>
      </c>
      <c r="D1901" s="40" t="s">
        <v>834</v>
      </c>
      <c r="E1901" s="67">
        <v>1395.06</v>
      </c>
      <c r="F1901" s="192">
        <v>1.94</v>
      </c>
      <c r="G1901" s="447">
        <f t="shared" ref="G1901:G1920" si="88">F1901*E1901</f>
        <v>2706.4164</v>
      </c>
      <c r="H1901" s="192" t="s">
        <v>1845</v>
      </c>
      <c r="I1901" s="191" t="s">
        <v>2116</v>
      </c>
      <c r="J1901" s="192" t="s">
        <v>924</v>
      </c>
      <c r="K1901" s="192" t="s">
        <v>2236</v>
      </c>
      <c r="L1901" s="69" t="s">
        <v>1279</v>
      </c>
      <c r="M1901" s="192" t="s">
        <v>2235</v>
      </c>
      <c r="N1901" s="192"/>
    </row>
    <row r="1902" s="159" customFormat="1" ht="21" customHeight="1" spans="1:14">
      <c r="A1902" s="191"/>
      <c r="B1902" s="435" t="s">
        <v>925</v>
      </c>
      <c r="C1902" s="191" t="s">
        <v>926</v>
      </c>
      <c r="D1902" s="40" t="s">
        <v>834</v>
      </c>
      <c r="E1902" s="67">
        <v>1395.06</v>
      </c>
      <c r="F1902" s="192">
        <v>1.03</v>
      </c>
      <c r="G1902" s="447">
        <f t="shared" si="88"/>
        <v>1436.9118</v>
      </c>
      <c r="H1902" s="192" t="s">
        <v>1845</v>
      </c>
      <c r="I1902" s="191" t="s">
        <v>2116</v>
      </c>
      <c r="J1902" s="192" t="s">
        <v>924</v>
      </c>
      <c r="K1902" s="192" t="s">
        <v>2237</v>
      </c>
      <c r="L1902" s="69" t="s">
        <v>1279</v>
      </c>
      <c r="M1902" s="192" t="s">
        <v>2235</v>
      </c>
      <c r="N1902" s="192"/>
    </row>
    <row r="1903" s="159" customFormat="1" ht="21" customHeight="1" spans="1:14">
      <c r="A1903" s="191"/>
      <c r="B1903" s="435" t="s">
        <v>925</v>
      </c>
      <c r="C1903" s="191" t="s">
        <v>926</v>
      </c>
      <c r="D1903" s="40" t="s">
        <v>834</v>
      </c>
      <c r="E1903" s="67">
        <v>1395.06</v>
      </c>
      <c r="F1903" s="192">
        <v>1.14</v>
      </c>
      <c r="G1903" s="447">
        <f t="shared" si="88"/>
        <v>1590.3684</v>
      </c>
      <c r="H1903" s="192" t="s">
        <v>1845</v>
      </c>
      <c r="I1903" s="191" t="s">
        <v>2116</v>
      </c>
      <c r="J1903" s="192" t="s">
        <v>924</v>
      </c>
      <c r="K1903" s="192" t="s">
        <v>2238</v>
      </c>
      <c r="L1903" s="69" t="s">
        <v>1279</v>
      </c>
      <c r="M1903" s="192" t="s">
        <v>2235</v>
      </c>
      <c r="N1903" s="192"/>
    </row>
    <row r="1904" s="159" customFormat="1" ht="21" customHeight="1" spans="1:14">
      <c r="A1904" s="191"/>
      <c r="B1904" s="435" t="s">
        <v>925</v>
      </c>
      <c r="C1904" s="191" t="s">
        <v>926</v>
      </c>
      <c r="D1904" s="40" t="s">
        <v>834</v>
      </c>
      <c r="E1904" s="67">
        <v>1395.06</v>
      </c>
      <c r="F1904" s="192">
        <v>0.34</v>
      </c>
      <c r="G1904" s="447">
        <f t="shared" si="88"/>
        <v>474.3204</v>
      </c>
      <c r="H1904" s="192" t="s">
        <v>1845</v>
      </c>
      <c r="I1904" s="191" t="s">
        <v>2116</v>
      </c>
      <c r="J1904" s="192" t="s">
        <v>924</v>
      </c>
      <c r="K1904" s="192" t="s">
        <v>1100</v>
      </c>
      <c r="L1904" s="69" t="s">
        <v>1284</v>
      </c>
      <c r="M1904" s="192" t="s">
        <v>2235</v>
      </c>
      <c r="N1904" s="192"/>
    </row>
    <row r="1905" s="159" customFormat="1" ht="21" customHeight="1" spans="1:14">
      <c r="A1905" s="191"/>
      <c r="B1905" s="435" t="s">
        <v>925</v>
      </c>
      <c r="C1905" s="191" t="s">
        <v>926</v>
      </c>
      <c r="D1905" s="40" t="s">
        <v>834</v>
      </c>
      <c r="E1905" s="67">
        <v>1395.06</v>
      </c>
      <c r="F1905" s="192">
        <v>0.69</v>
      </c>
      <c r="G1905" s="447">
        <f t="shared" si="88"/>
        <v>962.5914</v>
      </c>
      <c r="H1905" s="192" t="s">
        <v>1845</v>
      </c>
      <c r="I1905" s="191" t="s">
        <v>2116</v>
      </c>
      <c r="J1905" s="192" t="s">
        <v>924</v>
      </c>
      <c r="K1905" s="192" t="s">
        <v>2239</v>
      </c>
      <c r="L1905" s="69" t="s">
        <v>1284</v>
      </c>
      <c r="M1905" s="192" t="s">
        <v>2235</v>
      </c>
      <c r="N1905" s="192"/>
    </row>
    <row r="1906" s="159" customFormat="1" ht="21" customHeight="1" spans="1:14">
      <c r="A1906" s="191"/>
      <c r="B1906" s="435" t="s">
        <v>925</v>
      </c>
      <c r="C1906" s="191" t="s">
        <v>926</v>
      </c>
      <c r="D1906" s="40" t="s">
        <v>834</v>
      </c>
      <c r="E1906" s="67">
        <v>1395.06</v>
      </c>
      <c r="F1906" s="192">
        <v>1.03</v>
      </c>
      <c r="G1906" s="447">
        <f t="shared" si="88"/>
        <v>1436.9118</v>
      </c>
      <c r="H1906" s="192" t="s">
        <v>1845</v>
      </c>
      <c r="I1906" s="191" t="s">
        <v>2116</v>
      </c>
      <c r="J1906" s="192" t="s">
        <v>924</v>
      </c>
      <c r="K1906" s="192" t="s">
        <v>2240</v>
      </c>
      <c r="L1906" s="69" t="s">
        <v>1284</v>
      </c>
      <c r="M1906" s="192" t="s">
        <v>2235</v>
      </c>
      <c r="N1906" s="192"/>
    </row>
    <row r="1907" s="159" customFormat="1" ht="21" customHeight="1" spans="1:14">
      <c r="A1907" s="191"/>
      <c r="B1907" s="435" t="s">
        <v>925</v>
      </c>
      <c r="C1907" s="191" t="s">
        <v>926</v>
      </c>
      <c r="D1907" s="40" t="s">
        <v>834</v>
      </c>
      <c r="E1907" s="67">
        <v>1395.06</v>
      </c>
      <c r="F1907" s="192">
        <v>1.14</v>
      </c>
      <c r="G1907" s="447">
        <f t="shared" si="88"/>
        <v>1590.3684</v>
      </c>
      <c r="H1907" s="192" t="s">
        <v>1845</v>
      </c>
      <c r="I1907" s="191" t="s">
        <v>2116</v>
      </c>
      <c r="J1907" s="192" t="s">
        <v>924</v>
      </c>
      <c r="K1907" s="192" t="s">
        <v>2241</v>
      </c>
      <c r="L1907" s="69" t="s">
        <v>1284</v>
      </c>
      <c r="M1907" s="192" t="s">
        <v>2235</v>
      </c>
      <c r="N1907" s="192"/>
    </row>
    <row r="1908" s="159" customFormat="1" ht="21" customHeight="1" spans="1:14">
      <c r="A1908" s="191"/>
      <c r="B1908" s="435" t="s">
        <v>925</v>
      </c>
      <c r="C1908" s="191" t="s">
        <v>926</v>
      </c>
      <c r="D1908" s="40" t="s">
        <v>834</v>
      </c>
      <c r="E1908" s="67">
        <v>1395.06</v>
      </c>
      <c r="F1908" s="192">
        <v>0.69</v>
      </c>
      <c r="G1908" s="447">
        <f t="shared" si="88"/>
        <v>962.5914</v>
      </c>
      <c r="H1908" s="192" t="s">
        <v>1845</v>
      </c>
      <c r="I1908" s="191" t="s">
        <v>2116</v>
      </c>
      <c r="J1908" s="192" t="s">
        <v>924</v>
      </c>
      <c r="K1908" s="192" t="s">
        <v>2242</v>
      </c>
      <c r="L1908" s="69" t="s">
        <v>1284</v>
      </c>
      <c r="M1908" s="192" t="s">
        <v>2235</v>
      </c>
      <c r="N1908" s="192"/>
    </row>
    <row r="1909" s="159" customFormat="1" ht="21" customHeight="1" spans="1:14">
      <c r="A1909" s="191"/>
      <c r="B1909" s="435" t="s">
        <v>925</v>
      </c>
      <c r="C1909" s="191" t="s">
        <v>926</v>
      </c>
      <c r="D1909" s="40" t="s">
        <v>834</v>
      </c>
      <c r="E1909" s="67">
        <v>1395.06</v>
      </c>
      <c r="F1909" s="192">
        <v>0.8</v>
      </c>
      <c r="G1909" s="447">
        <f t="shared" si="88"/>
        <v>1116.048</v>
      </c>
      <c r="H1909" s="192" t="s">
        <v>1845</v>
      </c>
      <c r="I1909" s="191" t="s">
        <v>2116</v>
      </c>
      <c r="J1909" s="192" t="s">
        <v>924</v>
      </c>
      <c r="K1909" s="192" t="s">
        <v>2243</v>
      </c>
      <c r="L1909" s="69" t="s">
        <v>1284</v>
      </c>
      <c r="M1909" s="192" t="s">
        <v>2235</v>
      </c>
      <c r="N1909" s="192"/>
    </row>
    <row r="1910" s="159" customFormat="1" ht="21" customHeight="1" spans="1:14">
      <c r="A1910" s="191"/>
      <c r="B1910" s="435" t="s">
        <v>925</v>
      </c>
      <c r="C1910" s="191" t="s">
        <v>926</v>
      </c>
      <c r="D1910" s="40" t="s">
        <v>834</v>
      </c>
      <c r="E1910" s="67">
        <v>1395.06</v>
      </c>
      <c r="F1910" s="192">
        <v>0.57</v>
      </c>
      <c r="G1910" s="447">
        <f t="shared" si="88"/>
        <v>795.1842</v>
      </c>
      <c r="H1910" s="192" t="s">
        <v>1845</v>
      </c>
      <c r="I1910" s="191" t="s">
        <v>2116</v>
      </c>
      <c r="J1910" s="192" t="s">
        <v>924</v>
      </c>
      <c r="K1910" s="192" t="s">
        <v>2244</v>
      </c>
      <c r="L1910" s="69" t="s">
        <v>1284</v>
      </c>
      <c r="M1910" s="192" t="s">
        <v>2235</v>
      </c>
      <c r="N1910" s="192"/>
    </row>
    <row r="1911" s="159" customFormat="1" ht="21" customHeight="1" spans="1:14">
      <c r="A1911" s="191"/>
      <c r="B1911" s="435" t="s">
        <v>925</v>
      </c>
      <c r="C1911" s="191" t="s">
        <v>926</v>
      </c>
      <c r="D1911" s="40" t="s">
        <v>834</v>
      </c>
      <c r="E1911" s="67">
        <v>1395.06</v>
      </c>
      <c r="F1911" s="192">
        <v>0.46</v>
      </c>
      <c r="G1911" s="447">
        <f t="shared" si="88"/>
        <v>641.7276</v>
      </c>
      <c r="H1911" s="192" t="s">
        <v>1845</v>
      </c>
      <c r="I1911" s="191" t="s">
        <v>2116</v>
      </c>
      <c r="J1911" s="192" t="s">
        <v>924</v>
      </c>
      <c r="K1911" s="192" t="s">
        <v>2245</v>
      </c>
      <c r="L1911" s="69" t="s">
        <v>1284</v>
      </c>
      <c r="M1911" s="192" t="s">
        <v>2235</v>
      </c>
      <c r="N1911" s="192"/>
    </row>
    <row r="1912" s="159" customFormat="1" ht="21" customHeight="1" spans="1:14">
      <c r="A1912" s="191"/>
      <c r="B1912" s="435" t="s">
        <v>925</v>
      </c>
      <c r="C1912" s="191" t="s">
        <v>926</v>
      </c>
      <c r="D1912" s="40" t="s">
        <v>834</v>
      </c>
      <c r="E1912" s="67">
        <v>1395.06</v>
      </c>
      <c r="F1912" s="192">
        <v>1.14</v>
      </c>
      <c r="G1912" s="447">
        <f t="shared" si="88"/>
        <v>1590.3684</v>
      </c>
      <c r="H1912" s="192" t="s">
        <v>1845</v>
      </c>
      <c r="I1912" s="191" t="s">
        <v>2116</v>
      </c>
      <c r="J1912" s="192" t="s">
        <v>924</v>
      </c>
      <c r="K1912" s="192" t="s">
        <v>2246</v>
      </c>
      <c r="L1912" s="69" t="s">
        <v>1284</v>
      </c>
      <c r="M1912" s="192" t="s">
        <v>2235</v>
      </c>
      <c r="N1912" s="192"/>
    </row>
    <row r="1913" s="159" customFormat="1" ht="21" customHeight="1" spans="1:14">
      <c r="A1913" s="191"/>
      <c r="B1913" s="435" t="s">
        <v>925</v>
      </c>
      <c r="C1913" s="191" t="s">
        <v>926</v>
      </c>
      <c r="D1913" s="40" t="s">
        <v>834</v>
      </c>
      <c r="E1913" s="67">
        <v>1395.06</v>
      </c>
      <c r="F1913" s="192">
        <v>0.57</v>
      </c>
      <c r="G1913" s="447">
        <f t="shared" si="88"/>
        <v>795.1842</v>
      </c>
      <c r="H1913" s="192" t="s">
        <v>1845</v>
      </c>
      <c r="I1913" s="191" t="s">
        <v>2116</v>
      </c>
      <c r="J1913" s="192" t="s">
        <v>924</v>
      </c>
      <c r="K1913" s="192" t="s">
        <v>2247</v>
      </c>
      <c r="L1913" s="69" t="s">
        <v>1284</v>
      </c>
      <c r="M1913" s="192" t="s">
        <v>2235</v>
      </c>
      <c r="N1913" s="192"/>
    </row>
    <row r="1914" s="159" customFormat="1" ht="21" customHeight="1" spans="1:14">
      <c r="A1914" s="191"/>
      <c r="B1914" s="435" t="s">
        <v>925</v>
      </c>
      <c r="C1914" s="191" t="s">
        <v>926</v>
      </c>
      <c r="D1914" s="40" t="s">
        <v>834</v>
      </c>
      <c r="E1914" s="67">
        <v>1395.06</v>
      </c>
      <c r="F1914" s="192">
        <v>0.69</v>
      </c>
      <c r="G1914" s="447">
        <f t="shared" si="88"/>
        <v>962.5914</v>
      </c>
      <c r="H1914" s="192" t="s">
        <v>1845</v>
      </c>
      <c r="I1914" s="191" t="s">
        <v>2116</v>
      </c>
      <c r="J1914" s="192" t="s">
        <v>924</v>
      </c>
      <c r="K1914" s="192" t="s">
        <v>2248</v>
      </c>
      <c r="L1914" s="69" t="s">
        <v>1284</v>
      </c>
      <c r="M1914" s="192" t="s">
        <v>2235</v>
      </c>
      <c r="N1914" s="192"/>
    </row>
    <row r="1915" s="159" customFormat="1" ht="21" customHeight="1" spans="1:14">
      <c r="A1915" s="191"/>
      <c r="B1915" s="435" t="s">
        <v>925</v>
      </c>
      <c r="C1915" s="191" t="s">
        <v>926</v>
      </c>
      <c r="D1915" s="40" t="s">
        <v>834</v>
      </c>
      <c r="E1915" s="67">
        <v>1395.06</v>
      </c>
      <c r="F1915" s="192">
        <v>1.03</v>
      </c>
      <c r="G1915" s="447">
        <f t="shared" si="88"/>
        <v>1436.9118</v>
      </c>
      <c r="H1915" s="192" t="s">
        <v>1845</v>
      </c>
      <c r="I1915" s="191" t="s">
        <v>2116</v>
      </c>
      <c r="J1915" s="192" t="s">
        <v>924</v>
      </c>
      <c r="K1915" s="192" t="s">
        <v>2249</v>
      </c>
      <c r="L1915" s="69" t="s">
        <v>1284</v>
      </c>
      <c r="M1915" s="192" t="s">
        <v>2235</v>
      </c>
      <c r="N1915" s="192"/>
    </row>
    <row r="1916" s="159" customFormat="1" ht="21" customHeight="1" spans="1:14">
      <c r="A1916" s="191"/>
      <c r="B1916" s="435" t="s">
        <v>925</v>
      </c>
      <c r="C1916" s="191" t="s">
        <v>926</v>
      </c>
      <c r="D1916" s="40" t="s">
        <v>834</v>
      </c>
      <c r="E1916" s="67">
        <v>1395.06</v>
      </c>
      <c r="F1916" s="192">
        <v>0.8</v>
      </c>
      <c r="G1916" s="447">
        <f t="shared" si="88"/>
        <v>1116.048</v>
      </c>
      <c r="H1916" s="192" t="s">
        <v>1845</v>
      </c>
      <c r="I1916" s="191" t="s">
        <v>2116</v>
      </c>
      <c r="J1916" s="192" t="s">
        <v>924</v>
      </c>
      <c r="K1916" s="192" t="s">
        <v>2250</v>
      </c>
      <c r="L1916" s="69" t="s">
        <v>1284</v>
      </c>
      <c r="M1916" s="192" t="s">
        <v>2235</v>
      </c>
      <c r="N1916" s="192"/>
    </row>
    <row r="1917" s="159" customFormat="1" ht="21" customHeight="1" spans="1:14">
      <c r="A1917" s="191"/>
      <c r="B1917" s="435" t="s">
        <v>925</v>
      </c>
      <c r="C1917" s="191" t="s">
        <v>926</v>
      </c>
      <c r="D1917" s="40" t="s">
        <v>834</v>
      </c>
      <c r="E1917" s="67">
        <v>1395.06</v>
      </c>
      <c r="F1917" s="192">
        <v>0.69</v>
      </c>
      <c r="G1917" s="447">
        <f t="shared" si="88"/>
        <v>962.5914</v>
      </c>
      <c r="H1917" s="192" t="s">
        <v>1845</v>
      </c>
      <c r="I1917" s="191" t="s">
        <v>2116</v>
      </c>
      <c r="J1917" s="192" t="s">
        <v>924</v>
      </c>
      <c r="K1917" s="192" t="s">
        <v>2251</v>
      </c>
      <c r="L1917" s="69" t="s">
        <v>1284</v>
      </c>
      <c r="M1917" s="192" t="s">
        <v>2235</v>
      </c>
      <c r="N1917" s="192"/>
    </row>
    <row r="1918" s="159" customFormat="1" ht="21" customHeight="1" spans="1:14">
      <c r="A1918" s="191"/>
      <c r="B1918" s="435" t="s">
        <v>925</v>
      </c>
      <c r="C1918" s="191" t="s">
        <v>926</v>
      </c>
      <c r="D1918" s="40" t="s">
        <v>834</v>
      </c>
      <c r="E1918" s="67">
        <v>1395.06</v>
      </c>
      <c r="F1918" s="192">
        <v>0.46</v>
      </c>
      <c r="G1918" s="447">
        <f t="shared" si="88"/>
        <v>641.7276</v>
      </c>
      <c r="H1918" s="192" t="s">
        <v>1845</v>
      </c>
      <c r="I1918" s="191" t="s">
        <v>2116</v>
      </c>
      <c r="J1918" s="192" t="s">
        <v>924</v>
      </c>
      <c r="K1918" s="192" t="s">
        <v>2252</v>
      </c>
      <c r="L1918" s="69" t="s">
        <v>1284</v>
      </c>
      <c r="M1918" s="192" t="s">
        <v>2235</v>
      </c>
      <c r="N1918" s="192"/>
    </row>
    <row r="1919" s="159" customFormat="1" ht="21" customHeight="1" spans="1:14">
      <c r="A1919" s="191"/>
      <c r="B1919" s="435" t="s">
        <v>925</v>
      </c>
      <c r="C1919" s="191" t="s">
        <v>926</v>
      </c>
      <c r="D1919" s="40" t="s">
        <v>834</v>
      </c>
      <c r="E1919" s="67">
        <v>1395.06</v>
      </c>
      <c r="F1919" s="192">
        <v>1.03</v>
      </c>
      <c r="G1919" s="447">
        <f t="shared" si="88"/>
        <v>1436.9118</v>
      </c>
      <c r="H1919" s="192" t="s">
        <v>1845</v>
      </c>
      <c r="I1919" s="191" t="s">
        <v>2116</v>
      </c>
      <c r="J1919" s="192" t="s">
        <v>924</v>
      </c>
      <c r="K1919" s="192" t="s">
        <v>2253</v>
      </c>
      <c r="L1919" s="69" t="s">
        <v>1284</v>
      </c>
      <c r="M1919" s="192" t="s">
        <v>2235</v>
      </c>
      <c r="N1919" s="192"/>
    </row>
    <row r="1920" s="159" customFormat="1" ht="21" customHeight="1" spans="1:14">
      <c r="A1920" s="191"/>
      <c r="B1920" s="435" t="s">
        <v>925</v>
      </c>
      <c r="C1920" s="191" t="s">
        <v>926</v>
      </c>
      <c r="D1920" s="40" t="s">
        <v>834</v>
      </c>
      <c r="E1920" s="67">
        <v>1395.06</v>
      </c>
      <c r="F1920" s="192">
        <v>1.14</v>
      </c>
      <c r="G1920" s="447">
        <f t="shared" si="88"/>
        <v>1590.3684</v>
      </c>
      <c r="H1920" s="192" t="s">
        <v>1845</v>
      </c>
      <c r="I1920" s="191" t="s">
        <v>2116</v>
      </c>
      <c r="J1920" s="192" t="s">
        <v>924</v>
      </c>
      <c r="K1920" s="192" t="s">
        <v>2254</v>
      </c>
      <c r="L1920" s="69" t="s">
        <v>1284</v>
      </c>
      <c r="M1920" s="192" t="s">
        <v>2235</v>
      </c>
      <c r="N1920" s="192"/>
    </row>
    <row r="1921" s="166" customFormat="1" ht="21" customHeight="1" spans="1:14">
      <c r="A1921" s="195"/>
      <c r="B1921" s="362" t="s">
        <v>1112</v>
      </c>
      <c r="C1921" s="299"/>
      <c r="D1921" s="196"/>
      <c r="E1921" s="197"/>
      <c r="F1921" s="188">
        <f>SUM(F1900:F1920)</f>
        <v>18.29</v>
      </c>
      <c r="G1921" s="448">
        <f>SUM(G1900:G1920)</f>
        <v>25515.6474</v>
      </c>
      <c r="H1921" s="188"/>
      <c r="I1921" s="195"/>
      <c r="J1921" s="188"/>
      <c r="K1921" s="188"/>
      <c r="L1921" s="233"/>
      <c r="M1921" s="188"/>
      <c r="N1921" s="188"/>
    </row>
    <row r="1922" s="159" customFormat="1" ht="21" customHeight="1" spans="1:14">
      <c r="A1922" s="191"/>
      <c r="B1922" s="437">
        <v>605</v>
      </c>
      <c r="C1922" s="201" t="s">
        <v>927</v>
      </c>
      <c r="D1922" s="40"/>
      <c r="E1922" s="67"/>
      <c r="F1922" s="192"/>
      <c r="G1922" s="194"/>
      <c r="H1922" s="192"/>
      <c r="I1922" s="191"/>
      <c r="J1922" s="192"/>
      <c r="K1922" s="192"/>
      <c r="L1922" s="69"/>
      <c r="M1922" s="192"/>
      <c r="N1922" s="192"/>
    </row>
    <row r="1923" s="159" customFormat="1" ht="21" customHeight="1" spans="1:14">
      <c r="A1923" s="191"/>
      <c r="B1923" s="437" t="s">
        <v>928</v>
      </c>
      <c r="C1923" s="201" t="s">
        <v>2255</v>
      </c>
      <c r="D1923" s="40"/>
      <c r="E1923" s="67"/>
      <c r="F1923" s="192"/>
      <c r="G1923" s="194"/>
      <c r="H1923" s="192"/>
      <c r="I1923" s="191"/>
      <c r="J1923" s="192"/>
      <c r="K1923" s="192"/>
      <c r="L1923" s="69"/>
      <c r="M1923" s="192"/>
      <c r="N1923" s="192"/>
    </row>
    <row r="1924" s="159" customFormat="1" ht="21" customHeight="1" spans="1:14">
      <c r="A1924" s="191"/>
      <c r="B1924" s="435" t="s">
        <v>930</v>
      </c>
      <c r="C1924" s="293" t="s">
        <v>2256</v>
      </c>
      <c r="D1924" s="40" t="s">
        <v>224</v>
      </c>
      <c r="E1924" s="31">
        <v>39.47</v>
      </c>
      <c r="F1924" s="192">
        <v>94</v>
      </c>
      <c r="G1924" s="447">
        <f>F1924*E1924</f>
        <v>3710.18</v>
      </c>
      <c r="H1924" s="192" t="s">
        <v>1845</v>
      </c>
      <c r="I1924" s="191" t="s">
        <v>2256</v>
      </c>
      <c r="J1924" s="191" t="s">
        <v>2256</v>
      </c>
      <c r="K1924" s="192" t="s">
        <v>2257</v>
      </c>
      <c r="L1924" s="69" t="s">
        <v>2258</v>
      </c>
      <c r="M1924" s="192" t="s">
        <v>2259</v>
      </c>
      <c r="N1924" s="192" t="s">
        <v>2260</v>
      </c>
    </row>
    <row r="1925" s="159" customFormat="1" ht="21" customHeight="1" spans="1:14">
      <c r="A1925" s="191"/>
      <c r="B1925" s="435" t="s">
        <v>930</v>
      </c>
      <c r="C1925" s="293" t="s">
        <v>2256</v>
      </c>
      <c r="D1925" s="40" t="s">
        <v>224</v>
      </c>
      <c r="E1925" s="31">
        <v>39.47</v>
      </c>
      <c r="F1925" s="192">
        <v>29</v>
      </c>
      <c r="G1925" s="447">
        <f t="shared" ref="G1925:G1956" si="89">F1925*E1925</f>
        <v>1144.63</v>
      </c>
      <c r="H1925" s="192" t="s">
        <v>1845</v>
      </c>
      <c r="I1925" s="191" t="s">
        <v>2256</v>
      </c>
      <c r="J1925" s="191" t="s">
        <v>2256</v>
      </c>
      <c r="K1925" s="192" t="s">
        <v>2261</v>
      </c>
      <c r="L1925" s="69" t="s">
        <v>2258</v>
      </c>
      <c r="M1925" s="192" t="s">
        <v>2259</v>
      </c>
      <c r="N1925" s="192" t="s">
        <v>2262</v>
      </c>
    </row>
    <row r="1926" s="159" customFormat="1" ht="21" customHeight="1" spans="1:14">
      <c r="A1926" s="191"/>
      <c r="B1926" s="435" t="s">
        <v>930</v>
      </c>
      <c r="C1926" s="293" t="s">
        <v>2256</v>
      </c>
      <c r="D1926" s="40" t="s">
        <v>224</v>
      </c>
      <c r="E1926" s="31">
        <v>39.47</v>
      </c>
      <c r="F1926" s="192">
        <v>20</v>
      </c>
      <c r="G1926" s="447">
        <f t="shared" si="89"/>
        <v>789.4</v>
      </c>
      <c r="H1926" s="192" t="s">
        <v>1845</v>
      </c>
      <c r="I1926" s="191" t="s">
        <v>2256</v>
      </c>
      <c r="J1926" s="191" t="s">
        <v>2256</v>
      </c>
      <c r="K1926" s="192" t="s">
        <v>2263</v>
      </c>
      <c r="L1926" s="69" t="s">
        <v>2258</v>
      </c>
      <c r="M1926" s="192" t="s">
        <v>2259</v>
      </c>
      <c r="N1926" s="192" t="s">
        <v>2264</v>
      </c>
    </row>
    <row r="1927" s="159" customFormat="1" ht="21" customHeight="1" spans="1:14">
      <c r="A1927" s="191"/>
      <c r="B1927" s="435" t="s">
        <v>930</v>
      </c>
      <c r="C1927" s="293" t="s">
        <v>2256</v>
      </c>
      <c r="D1927" s="40" t="s">
        <v>224</v>
      </c>
      <c r="E1927" s="31">
        <v>39.47</v>
      </c>
      <c r="F1927" s="192">
        <v>90</v>
      </c>
      <c r="G1927" s="447">
        <f t="shared" si="89"/>
        <v>3552.3</v>
      </c>
      <c r="H1927" s="192" t="s">
        <v>1845</v>
      </c>
      <c r="I1927" s="191" t="s">
        <v>2256</v>
      </c>
      <c r="J1927" s="191" t="s">
        <v>2256</v>
      </c>
      <c r="K1927" s="192" t="s">
        <v>2265</v>
      </c>
      <c r="L1927" s="69" t="s">
        <v>2258</v>
      </c>
      <c r="M1927" s="192" t="s">
        <v>2259</v>
      </c>
      <c r="N1927" s="192" t="s">
        <v>2264</v>
      </c>
    </row>
    <row r="1928" s="159" customFormat="1" ht="21" customHeight="1" spans="1:14">
      <c r="A1928" s="191"/>
      <c r="B1928" s="435" t="s">
        <v>930</v>
      </c>
      <c r="C1928" s="293" t="s">
        <v>2256</v>
      </c>
      <c r="D1928" s="40" t="s">
        <v>224</v>
      </c>
      <c r="E1928" s="31">
        <v>39.47</v>
      </c>
      <c r="F1928" s="192">
        <v>12</v>
      </c>
      <c r="G1928" s="447">
        <f t="shared" si="89"/>
        <v>473.64</v>
      </c>
      <c r="H1928" s="192" t="s">
        <v>1845</v>
      </c>
      <c r="I1928" s="191" t="s">
        <v>2256</v>
      </c>
      <c r="J1928" s="191" t="s">
        <v>2256</v>
      </c>
      <c r="K1928" s="192" t="s">
        <v>2266</v>
      </c>
      <c r="L1928" s="69" t="s">
        <v>2258</v>
      </c>
      <c r="M1928" s="192" t="s">
        <v>2259</v>
      </c>
      <c r="N1928" s="192" t="s">
        <v>2262</v>
      </c>
    </row>
    <row r="1929" s="159" customFormat="1" ht="21" customHeight="1" spans="1:14">
      <c r="A1929" s="191"/>
      <c r="B1929" s="435" t="s">
        <v>930</v>
      </c>
      <c r="C1929" s="293" t="s">
        <v>2256</v>
      </c>
      <c r="D1929" s="40" t="s">
        <v>224</v>
      </c>
      <c r="E1929" s="31">
        <v>39.47</v>
      </c>
      <c r="F1929" s="192">
        <v>34</v>
      </c>
      <c r="G1929" s="447">
        <f t="shared" si="89"/>
        <v>1341.98</v>
      </c>
      <c r="H1929" s="192" t="s">
        <v>1845</v>
      </c>
      <c r="I1929" s="191" t="s">
        <v>2256</v>
      </c>
      <c r="J1929" s="191" t="s">
        <v>2256</v>
      </c>
      <c r="K1929" s="192" t="s">
        <v>2267</v>
      </c>
      <c r="L1929" s="69" t="s">
        <v>2258</v>
      </c>
      <c r="M1929" s="192" t="s">
        <v>2259</v>
      </c>
      <c r="N1929" s="192" t="s">
        <v>2268</v>
      </c>
    </row>
    <row r="1930" s="159" customFormat="1" ht="21" customHeight="1" spans="1:14">
      <c r="A1930" s="191"/>
      <c r="B1930" s="435" t="s">
        <v>930</v>
      </c>
      <c r="C1930" s="293" t="s">
        <v>2256</v>
      </c>
      <c r="D1930" s="40" t="s">
        <v>224</v>
      </c>
      <c r="E1930" s="31">
        <v>39.47</v>
      </c>
      <c r="F1930" s="192">
        <v>65</v>
      </c>
      <c r="G1930" s="447">
        <f t="shared" si="89"/>
        <v>2565.55</v>
      </c>
      <c r="H1930" s="192" t="s">
        <v>1845</v>
      </c>
      <c r="I1930" s="191" t="s">
        <v>2256</v>
      </c>
      <c r="J1930" s="191" t="s">
        <v>2256</v>
      </c>
      <c r="K1930" s="192" t="s">
        <v>2269</v>
      </c>
      <c r="L1930" s="69" t="s">
        <v>2258</v>
      </c>
      <c r="M1930" s="192" t="s">
        <v>2259</v>
      </c>
      <c r="N1930" s="192" t="s">
        <v>2260</v>
      </c>
    </row>
    <row r="1931" s="159" customFormat="1" ht="21" customHeight="1" spans="1:14">
      <c r="A1931" s="191"/>
      <c r="B1931" s="435" t="s">
        <v>930</v>
      </c>
      <c r="C1931" s="293" t="s">
        <v>2256</v>
      </c>
      <c r="D1931" s="40" t="s">
        <v>224</v>
      </c>
      <c r="E1931" s="31">
        <v>39.47</v>
      </c>
      <c r="F1931" s="192">
        <v>34</v>
      </c>
      <c r="G1931" s="447">
        <f t="shared" si="89"/>
        <v>1341.98</v>
      </c>
      <c r="H1931" s="192" t="s">
        <v>1845</v>
      </c>
      <c r="I1931" s="191" t="s">
        <v>2256</v>
      </c>
      <c r="J1931" s="191" t="s">
        <v>2256</v>
      </c>
      <c r="K1931" s="192" t="s">
        <v>2270</v>
      </c>
      <c r="L1931" s="69" t="s">
        <v>2258</v>
      </c>
      <c r="M1931" s="192" t="s">
        <v>2259</v>
      </c>
      <c r="N1931" s="192" t="s">
        <v>2268</v>
      </c>
    </row>
    <row r="1932" s="159" customFormat="1" ht="21" customHeight="1" spans="1:14">
      <c r="A1932" s="191"/>
      <c r="B1932" s="435" t="s">
        <v>930</v>
      </c>
      <c r="C1932" s="293" t="s">
        <v>2256</v>
      </c>
      <c r="D1932" s="40" t="s">
        <v>224</v>
      </c>
      <c r="E1932" s="31">
        <v>39.47</v>
      </c>
      <c r="F1932" s="192">
        <v>41</v>
      </c>
      <c r="G1932" s="447">
        <f t="shared" si="89"/>
        <v>1618.27</v>
      </c>
      <c r="H1932" s="192" t="s">
        <v>1845</v>
      </c>
      <c r="I1932" s="191" t="s">
        <v>2256</v>
      </c>
      <c r="J1932" s="191" t="s">
        <v>2256</v>
      </c>
      <c r="K1932" s="192" t="s">
        <v>2271</v>
      </c>
      <c r="L1932" s="69" t="s">
        <v>2258</v>
      </c>
      <c r="M1932" s="192" t="s">
        <v>2259</v>
      </c>
      <c r="N1932" s="192" t="s">
        <v>2264</v>
      </c>
    </row>
    <row r="1933" s="159" customFormat="1" ht="21" customHeight="1" spans="1:14">
      <c r="A1933" s="191"/>
      <c r="B1933" s="435" t="s">
        <v>930</v>
      </c>
      <c r="C1933" s="293" t="s">
        <v>2256</v>
      </c>
      <c r="D1933" s="40" t="s">
        <v>224</v>
      </c>
      <c r="E1933" s="31">
        <v>39.47</v>
      </c>
      <c r="F1933" s="192">
        <v>56</v>
      </c>
      <c r="G1933" s="447">
        <f t="shared" si="89"/>
        <v>2210.32</v>
      </c>
      <c r="H1933" s="192" t="s">
        <v>1845</v>
      </c>
      <c r="I1933" s="191" t="s">
        <v>2256</v>
      </c>
      <c r="J1933" s="191" t="s">
        <v>2256</v>
      </c>
      <c r="K1933" s="192" t="s">
        <v>2272</v>
      </c>
      <c r="L1933" s="69" t="s">
        <v>2258</v>
      </c>
      <c r="M1933" s="192" t="s">
        <v>2259</v>
      </c>
      <c r="N1933" s="192" t="s">
        <v>2260</v>
      </c>
    </row>
    <row r="1934" s="159" customFormat="1" ht="21" customHeight="1" spans="1:14">
      <c r="A1934" s="191"/>
      <c r="B1934" s="435" t="s">
        <v>930</v>
      </c>
      <c r="C1934" s="293" t="s">
        <v>2256</v>
      </c>
      <c r="D1934" s="40" t="s">
        <v>224</v>
      </c>
      <c r="E1934" s="31">
        <v>39.47</v>
      </c>
      <c r="F1934" s="192">
        <v>34</v>
      </c>
      <c r="G1934" s="447">
        <f t="shared" si="89"/>
        <v>1341.98</v>
      </c>
      <c r="H1934" s="192" t="s">
        <v>1845</v>
      </c>
      <c r="I1934" s="191" t="s">
        <v>2256</v>
      </c>
      <c r="J1934" s="191" t="s">
        <v>2256</v>
      </c>
      <c r="K1934" s="192" t="s">
        <v>2273</v>
      </c>
      <c r="L1934" s="69" t="s">
        <v>2258</v>
      </c>
      <c r="M1934" s="192" t="s">
        <v>2259</v>
      </c>
      <c r="N1934" s="192" t="s">
        <v>2268</v>
      </c>
    </row>
    <row r="1935" s="159" customFormat="1" ht="21" customHeight="1" spans="1:14">
      <c r="A1935" s="191"/>
      <c r="B1935" s="435" t="s">
        <v>930</v>
      </c>
      <c r="C1935" s="293" t="s">
        <v>2256</v>
      </c>
      <c r="D1935" s="40" t="s">
        <v>224</v>
      </c>
      <c r="E1935" s="31">
        <v>39.47</v>
      </c>
      <c r="F1935" s="192">
        <v>34</v>
      </c>
      <c r="G1935" s="447">
        <f t="shared" si="89"/>
        <v>1341.98</v>
      </c>
      <c r="H1935" s="192" t="s">
        <v>1845</v>
      </c>
      <c r="I1935" s="191" t="s">
        <v>2256</v>
      </c>
      <c r="J1935" s="191" t="s">
        <v>2256</v>
      </c>
      <c r="K1935" s="192" t="s">
        <v>2274</v>
      </c>
      <c r="L1935" s="69" t="s">
        <v>2258</v>
      </c>
      <c r="M1935" s="192" t="s">
        <v>2259</v>
      </c>
      <c r="N1935" s="192" t="s">
        <v>2262</v>
      </c>
    </row>
    <row r="1936" s="159" customFormat="1" ht="21" customHeight="1" spans="1:14">
      <c r="A1936" s="191"/>
      <c r="B1936" s="435" t="s">
        <v>930</v>
      </c>
      <c r="C1936" s="293" t="s">
        <v>2256</v>
      </c>
      <c r="D1936" s="40" t="s">
        <v>224</v>
      </c>
      <c r="E1936" s="31">
        <v>39.47</v>
      </c>
      <c r="F1936" s="192">
        <v>8</v>
      </c>
      <c r="G1936" s="447">
        <f t="shared" si="89"/>
        <v>315.76</v>
      </c>
      <c r="H1936" s="192" t="s">
        <v>1845</v>
      </c>
      <c r="I1936" s="191" t="s">
        <v>2256</v>
      </c>
      <c r="J1936" s="191" t="s">
        <v>2256</v>
      </c>
      <c r="K1936" s="192" t="s">
        <v>2275</v>
      </c>
      <c r="L1936" s="69" t="s">
        <v>2258</v>
      </c>
      <c r="M1936" s="192" t="s">
        <v>2259</v>
      </c>
      <c r="N1936" s="192" t="s">
        <v>2264</v>
      </c>
    </row>
    <row r="1937" s="159" customFormat="1" ht="21" customHeight="1" spans="1:14">
      <c r="A1937" s="191"/>
      <c r="B1937" s="435" t="s">
        <v>930</v>
      </c>
      <c r="C1937" s="293" t="s">
        <v>2256</v>
      </c>
      <c r="D1937" s="40" t="s">
        <v>224</v>
      </c>
      <c r="E1937" s="31">
        <v>39.47</v>
      </c>
      <c r="F1937" s="192">
        <v>106</v>
      </c>
      <c r="G1937" s="447">
        <f t="shared" si="89"/>
        <v>4183.82</v>
      </c>
      <c r="H1937" s="192" t="s">
        <v>1845</v>
      </c>
      <c r="I1937" s="191" t="s">
        <v>2256</v>
      </c>
      <c r="J1937" s="191" t="s">
        <v>2256</v>
      </c>
      <c r="K1937" s="192" t="s">
        <v>2276</v>
      </c>
      <c r="L1937" s="69" t="s">
        <v>2258</v>
      </c>
      <c r="M1937" s="192" t="s">
        <v>2259</v>
      </c>
      <c r="N1937" s="192" t="s">
        <v>2260</v>
      </c>
    </row>
    <row r="1938" s="159" customFormat="1" ht="21" customHeight="1" spans="1:14">
      <c r="A1938" s="191"/>
      <c r="B1938" s="435" t="s">
        <v>930</v>
      </c>
      <c r="C1938" s="293" t="s">
        <v>2256</v>
      </c>
      <c r="D1938" s="40" t="s">
        <v>224</v>
      </c>
      <c r="E1938" s="31">
        <v>39.47</v>
      </c>
      <c r="F1938" s="192">
        <v>2</v>
      </c>
      <c r="G1938" s="447">
        <f t="shared" si="89"/>
        <v>78.94</v>
      </c>
      <c r="H1938" s="192" t="s">
        <v>1845</v>
      </c>
      <c r="I1938" s="191" t="s">
        <v>2256</v>
      </c>
      <c r="J1938" s="191" t="s">
        <v>2256</v>
      </c>
      <c r="K1938" s="192" t="s">
        <v>2277</v>
      </c>
      <c r="L1938" s="69" t="s">
        <v>2258</v>
      </c>
      <c r="M1938" s="192" t="s">
        <v>2259</v>
      </c>
      <c r="N1938" s="192" t="s">
        <v>2264</v>
      </c>
    </row>
    <row r="1939" s="159" customFormat="1" ht="21" customHeight="1" spans="1:14">
      <c r="A1939" s="191"/>
      <c r="B1939" s="435" t="s">
        <v>930</v>
      </c>
      <c r="C1939" s="293" t="s">
        <v>2256</v>
      </c>
      <c r="D1939" s="40" t="s">
        <v>224</v>
      </c>
      <c r="E1939" s="31">
        <v>39.47</v>
      </c>
      <c r="F1939" s="192">
        <v>134</v>
      </c>
      <c r="G1939" s="447">
        <f t="shared" si="89"/>
        <v>5288.98</v>
      </c>
      <c r="H1939" s="192" t="s">
        <v>1845</v>
      </c>
      <c r="I1939" s="191" t="s">
        <v>2256</v>
      </c>
      <c r="J1939" s="191" t="s">
        <v>2256</v>
      </c>
      <c r="K1939" s="192" t="s">
        <v>2278</v>
      </c>
      <c r="L1939" s="69" t="s">
        <v>2258</v>
      </c>
      <c r="M1939" s="192" t="s">
        <v>2259</v>
      </c>
      <c r="N1939" s="192" t="s">
        <v>2264</v>
      </c>
    </row>
    <row r="1940" s="159" customFormat="1" ht="21" customHeight="1" spans="1:14">
      <c r="A1940" s="191"/>
      <c r="B1940" s="435" t="s">
        <v>930</v>
      </c>
      <c r="C1940" s="293" t="s">
        <v>2256</v>
      </c>
      <c r="D1940" s="40" t="s">
        <v>224</v>
      </c>
      <c r="E1940" s="31">
        <v>39.47</v>
      </c>
      <c r="F1940" s="192">
        <v>40</v>
      </c>
      <c r="G1940" s="447">
        <f t="shared" si="89"/>
        <v>1578.8</v>
      </c>
      <c r="H1940" s="192" t="s">
        <v>1845</v>
      </c>
      <c r="I1940" s="191" t="s">
        <v>2256</v>
      </c>
      <c r="J1940" s="191" t="s">
        <v>2256</v>
      </c>
      <c r="K1940" s="192" t="s">
        <v>2279</v>
      </c>
      <c r="L1940" s="69" t="s">
        <v>2258</v>
      </c>
      <c r="M1940" s="192" t="s">
        <v>2259</v>
      </c>
      <c r="N1940" s="192" t="s">
        <v>2264</v>
      </c>
    </row>
    <row r="1941" s="159" customFormat="1" ht="21" customHeight="1" spans="1:14">
      <c r="A1941" s="191"/>
      <c r="B1941" s="435" t="s">
        <v>930</v>
      </c>
      <c r="C1941" s="293" t="s">
        <v>2256</v>
      </c>
      <c r="D1941" s="40" t="s">
        <v>224</v>
      </c>
      <c r="E1941" s="31">
        <v>39.47</v>
      </c>
      <c r="F1941" s="192">
        <v>87</v>
      </c>
      <c r="G1941" s="447">
        <f t="shared" si="89"/>
        <v>3433.89</v>
      </c>
      <c r="H1941" s="192" t="s">
        <v>1845</v>
      </c>
      <c r="I1941" s="191" t="s">
        <v>2256</v>
      </c>
      <c r="J1941" s="191" t="s">
        <v>2256</v>
      </c>
      <c r="K1941" s="192" t="s">
        <v>2280</v>
      </c>
      <c r="L1941" s="69" t="s">
        <v>2258</v>
      </c>
      <c r="M1941" s="192" t="s">
        <v>2259</v>
      </c>
      <c r="N1941" s="192" t="s">
        <v>2260</v>
      </c>
    </row>
    <row r="1942" s="159" customFormat="1" ht="21" customHeight="1" spans="1:14">
      <c r="A1942" s="191"/>
      <c r="B1942" s="435" t="s">
        <v>930</v>
      </c>
      <c r="C1942" s="293" t="s">
        <v>2256</v>
      </c>
      <c r="D1942" s="40" t="s">
        <v>224</v>
      </c>
      <c r="E1942" s="31">
        <v>39.47</v>
      </c>
      <c r="F1942" s="192">
        <v>44</v>
      </c>
      <c r="G1942" s="447">
        <f t="shared" si="89"/>
        <v>1736.68</v>
      </c>
      <c r="H1942" s="192" t="s">
        <v>1845</v>
      </c>
      <c r="I1942" s="191" t="s">
        <v>2256</v>
      </c>
      <c r="J1942" s="191" t="s">
        <v>2256</v>
      </c>
      <c r="K1942" s="192" t="s">
        <v>2281</v>
      </c>
      <c r="L1942" s="69" t="s">
        <v>2258</v>
      </c>
      <c r="M1942" s="192" t="s">
        <v>2259</v>
      </c>
      <c r="N1942" s="192" t="s">
        <v>2264</v>
      </c>
    </row>
    <row r="1943" s="159" customFormat="1" ht="21" customHeight="1" spans="1:14">
      <c r="A1943" s="191"/>
      <c r="B1943" s="435" t="s">
        <v>930</v>
      </c>
      <c r="C1943" s="293" t="s">
        <v>2256</v>
      </c>
      <c r="D1943" s="40" t="s">
        <v>224</v>
      </c>
      <c r="E1943" s="31">
        <v>39.47</v>
      </c>
      <c r="F1943" s="192">
        <v>232</v>
      </c>
      <c r="G1943" s="447">
        <f t="shared" si="89"/>
        <v>9157.04</v>
      </c>
      <c r="H1943" s="192" t="s">
        <v>1845</v>
      </c>
      <c r="I1943" s="191" t="s">
        <v>2256</v>
      </c>
      <c r="J1943" s="191" t="s">
        <v>2256</v>
      </c>
      <c r="K1943" s="192" t="s">
        <v>2282</v>
      </c>
      <c r="L1943" s="69" t="s">
        <v>2258</v>
      </c>
      <c r="M1943" s="192" t="s">
        <v>2259</v>
      </c>
      <c r="N1943" s="192" t="s">
        <v>2264</v>
      </c>
    </row>
    <row r="1944" s="159" customFormat="1" ht="21" customHeight="1" spans="1:14">
      <c r="A1944" s="191"/>
      <c r="B1944" s="435" t="s">
        <v>930</v>
      </c>
      <c r="C1944" s="293" t="s">
        <v>2256</v>
      </c>
      <c r="D1944" s="40" t="s">
        <v>224</v>
      </c>
      <c r="E1944" s="31">
        <v>39.47</v>
      </c>
      <c r="F1944" s="192">
        <v>28</v>
      </c>
      <c r="G1944" s="447">
        <f t="shared" si="89"/>
        <v>1105.16</v>
      </c>
      <c r="H1944" s="192" t="s">
        <v>1845</v>
      </c>
      <c r="I1944" s="191" t="s">
        <v>2256</v>
      </c>
      <c r="J1944" s="191" t="s">
        <v>2256</v>
      </c>
      <c r="K1944" s="192" t="s">
        <v>2283</v>
      </c>
      <c r="L1944" s="69" t="s">
        <v>2258</v>
      </c>
      <c r="M1944" s="192" t="s">
        <v>2259</v>
      </c>
      <c r="N1944" s="192" t="s">
        <v>2264</v>
      </c>
    </row>
    <row r="1945" s="159" customFormat="1" ht="21" customHeight="1" spans="1:14">
      <c r="A1945" s="191"/>
      <c r="B1945" s="435" t="s">
        <v>930</v>
      </c>
      <c r="C1945" s="293" t="s">
        <v>2256</v>
      </c>
      <c r="D1945" s="40" t="s">
        <v>224</v>
      </c>
      <c r="E1945" s="31">
        <v>39.47</v>
      </c>
      <c r="F1945" s="192">
        <v>19</v>
      </c>
      <c r="G1945" s="447">
        <f t="shared" si="89"/>
        <v>749.93</v>
      </c>
      <c r="H1945" s="192" t="s">
        <v>1845</v>
      </c>
      <c r="I1945" s="191" t="s">
        <v>2256</v>
      </c>
      <c r="J1945" s="191" t="s">
        <v>2256</v>
      </c>
      <c r="K1945" s="192" t="s">
        <v>2284</v>
      </c>
      <c r="L1945" s="69" t="s">
        <v>2258</v>
      </c>
      <c r="M1945" s="192" t="s">
        <v>2259</v>
      </c>
      <c r="N1945" s="192" t="s">
        <v>2262</v>
      </c>
    </row>
    <row r="1946" s="159" customFormat="1" ht="21" customHeight="1" spans="1:14">
      <c r="A1946" s="191"/>
      <c r="B1946" s="435" t="s">
        <v>930</v>
      </c>
      <c r="C1946" s="293" t="s">
        <v>2256</v>
      </c>
      <c r="D1946" s="40" t="s">
        <v>224</v>
      </c>
      <c r="E1946" s="31">
        <v>39.47</v>
      </c>
      <c r="F1946" s="192">
        <v>28</v>
      </c>
      <c r="G1946" s="447">
        <f t="shared" si="89"/>
        <v>1105.16</v>
      </c>
      <c r="H1946" s="192" t="s">
        <v>1845</v>
      </c>
      <c r="I1946" s="191" t="s">
        <v>2256</v>
      </c>
      <c r="J1946" s="191" t="s">
        <v>2256</v>
      </c>
      <c r="K1946" s="192" t="s">
        <v>2285</v>
      </c>
      <c r="L1946" s="69" t="s">
        <v>2258</v>
      </c>
      <c r="M1946" s="192" t="s">
        <v>2259</v>
      </c>
      <c r="N1946" s="192" t="s">
        <v>2264</v>
      </c>
    </row>
    <row r="1947" s="159" customFormat="1" ht="21" customHeight="1" spans="1:14">
      <c r="A1947" s="191"/>
      <c r="B1947" s="435" t="s">
        <v>930</v>
      </c>
      <c r="C1947" s="293" t="s">
        <v>2256</v>
      </c>
      <c r="D1947" s="40" t="s">
        <v>224</v>
      </c>
      <c r="E1947" s="31">
        <v>39.47</v>
      </c>
      <c r="F1947" s="192">
        <v>85</v>
      </c>
      <c r="G1947" s="447">
        <f t="shared" si="89"/>
        <v>3354.95</v>
      </c>
      <c r="H1947" s="192" t="s">
        <v>1845</v>
      </c>
      <c r="I1947" s="191" t="s">
        <v>2256</v>
      </c>
      <c r="J1947" s="191" t="s">
        <v>2256</v>
      </c>
      <c r="K1947" s="192" t="s">
        <v>2286</v>
      </c>
      <c r="L1947" s="69" t="s">
        <v>2258</v>
      </c>
      <c r="M1947" s="192" t="s">
        <v>2259</v>
      </c>
      <c r="N1947" s="192" t="s">
        <v>2260</v>
      </c>
    </row>
    <row r="1948" s="159" customFormat="1" ht="21" customHeight="1" spans="1:14">
      <c r="A1948" s="191"/>
      <c r="B1948" s="435" t="s">
        <v>930</v>
      </c>
      <c r="C1948" s="293" t="s">
        <v>2256</v>
      </c>
      <c r="D1948" s="40" t="s">
        <v>224</v>
      </c>
      <c r="E1948" s="31">
        <v>39.47</v>
      </c>
      <c r="F1948" s="192">
        <v>20</v>
      </c>
      <c r="G1948" s="447">
        <f t="shared" si="89"/>
        <v>789.4</v>
      </c>
      <c r="H1948" s="192" t="s">
        <v>1845</v>
      </c>
      <c r="I1948" s="191" t="s">
        <v>2256</v>
      </c>
      <c r="J1948" s="191" t="s">
        <v>2256</v>
      </c>
      <c r="K1948" s="192" t="s">
        <v>2287</v>
      </c>
      <c r="L1948" s="69" t="s">
        <v>2258</v>
      </c>
      <c r="M1948" s="192" t="s">
        <v>2259</v>
      </c>
      <c r="N1948" s="192" t="s">
        <v>2264</v>
      </c>
    </row>
    <row r="1949" s="159" customFormat="1" ht="21" customHeight="1" spans="1:14">
      <c r="A1949" s="191"/>
      <c r="B1949" s="435" t="s">
        <v>930</v>
      </c>
      <c r="C1949" s="293" t="s">
        <v>2256</v>
      </c>
      <c r="D1949" s="40" t="s">
        <v>224</v>
      </c>
      <c r="E1949" s="31">
        <v>39.47</v>
      </c>
      <c r="F1949" s="192">
        <v>12</v>
      </c>
      <c r="G1949" s="447">
        <f t="shared" si="89"/>
        <v>473.64</v>
      </c>
      <c r="H1949" s="192" t="s">
        <v>1845</v>
      </c>
      <c r="I1949" s="191" t="s">
        <v>2256</v>
      </c>
      <c r="J1949" s="191" t="s">
        <v>2256</v>
      </c>
      <c r="K1949" s="192" t="s">
        <v>2288</v>
      </c>
      <c r="L1949" s="69" t="s">
        <v>2258</v>
      </c>
      <c r="M1949" s="192" t="s">
        <v>2259</v>
      </c>
      <c r="N1949" s="192" t="s">
        <v>2262</v>
      </c>
    </row>
    <row r="1950" s="159" customFormat="1" ht="21" customHeight="1" spans="1:14">
      <c r="A1950" s="191"/>
      <c r="B1950" s="435" t="s">
        <v>930</v>
      </c>
      <c r="C1950" s="293" t="s">
        <v>2256</v>
      </c>
      <c r="D1950" s="40" t="s">
        <v>224</v>
      </c>
      <c r="E1950" s="31">
        <v>39.47</v>
      </c>
      <c r="F1950" s="192">
        <v>66</v>
      </c>
      <c r="G1950" s="447">
        <f t="shared" si="89"/>
        <v>2605.02</v>
      </c>
      <c r="H1950" s="192" t="s">
        <v>1845</v>
      </c>
      <c r="I1950" s="191" t="s">
        <v>2256</v>
      </c>
      <c r="J1950" s="191" t="s">
        <v>2256</v>
      </c>
      <c r="K1950" s="192" t="s">
        <v>2289</v>
      </c>
      <c r="L1950" s="69" t="s">
        <v>2258</v>
      </c>
      <c r="M1950" s="192" t="s">
        <v>2259</v>
      </c>
      <c r="N1950" s="192" t="s">
        <v>2264</v>
      </c>
    </row>
    <row r="1951" s="159" customFormat="1" ht="21" customHeight="1" spans="1:14">
      <c r="A1951" s="191"/>
      <c r="B1951" s="435" t="s">
        <v>930</v>
      </c>
      <c r="C1951" s="293" t="s">
        <v>2256</v>
      </c>
      <c r="D1951" s="40" t="s">
        <v>224</v>
      </c>
      <c r="E1951" s="31">
        <v>39.47</v>
      </c>
      <c r="F1951" s="192">
        <v>29</v>
      </c>
      <c r="G1951" s="447">
        <f t="shared" si="89"/>
        <v>1144.63</v>
      </c>
      <c r="H1951" s="192" t="s">
        <v>1845</v>
      </c>
      <c r="I1951" s="191" t="s">
        <v>2256</v>
      </c>
      <c r="J1951" s="191" t="s">
        <v>2256</v>
      </c>
      <c r="K1951" s="192" t="s">
        <v>2290</v>
      </c>
      <c r="L1951" s="69" t="s">
        <v>2258</v>
      </c>
      <c r="M1951" s="192" t="s">
        <v>2259</v>
      </c>
      <c r="N1951" s="192" t="s">
        <v>2260</v>
      </c>
    </row>
    <row r="1952" s="159" customFormat="1" ht="21" customHeight="1" spans="1:14">
      <c r="A1952" s="191"/>
      <c r="B1952" s="435" t="s">
        <v>930</v>
      </c>
      <c r="C1952" s="293" t="s">
        <v>2256</v>
      </c>
      <c r="D1952" s="40" t="s">
        <v>224</v>
      </c>
      <c r="E1952" s="31">
        <v>39.47</v>
      </c>
      <c r="F1952" s="192">
        <v>34</v>
      </c>
      <c r="G1952" s="447">
        <f t="shared" si="89"/>
        <v>1341.98</v>
      </c>
      <c r="H1952" s="192" t="s">
        <v>1845</v>
      </c>
      <c r="I1952" s="191" t="s">
        <v>2256</v>
      </c>
      <c r="J1952" s="191" t="s">
        <v>2256</v>
      </c>
      <c r="K1952" s="192" t="s">
        <v>2291</v>
      </c>
      <c r="L1952" s="69" t="s">
        <v>2258</v>
      </c>
      <c r="M1952" s="192" t="s">
        <v>2259</v>
      </c>
      <c r="N1952" s="192" t="s">
        <v>2268</v>
      </c>
    </row>
    <row r="1953" s="159" customFormat="1" ht="21" customHeight="1" spans="1:14">
      <c r="A1953" s="191"/>
      <c r="B1953" s="435" t="s">
        <v>930</v>
      </c>
      <c r="C1953" s="293" t="s">
        <v>2256</v>
      </c>
      <c r="D1953" s="40" t="s">
        <v>224</v>
      </c>
      <c r="E1953" s="31">
        <v>39.47</v>
      </c>
      <c r="F1953" s="192">
        <v>144</v>
      </c>
      <c r="G1953" s="447">
        <f t="shared" si="89"/>
        <v>5683.68</v>
      </c>
      <c r="H1953" s="192" t="s">
        <v>1845</v>
      </c>
      <c r="I1953" s="191" t="s">
        <v>2256</v>
      </c>
      <c r="J1953" s="191" t="s">
        <v>2256</v>
      </c>
      <c r="K1953" s="192" t="s">
        <v>2292</v>
      </c>
      <c r="L1953" s="69" t="s">
        <v>2258</v>
      </c>
      <c r="M1953" s="192" t="s">
        <v>2259</v>
      </c>
      <c r="N1953" s="192" t="s">
        <v>2264</v>
      </c>
    </row>
    <row r="1954" s="159" customFormat="1" ht="21" customHeight="1" spans="1:14">
      <c r="A1954" s="191"/>
      <c r="B1954" s="435" t="s">
        <v>930</v>
      </c>
      <c r="C1954" s="293" t="s">
        <v>2256</v>
      </c>
      <c r="D1954" s="40" t="s">
        <v>224</v>
      </c>
      <c r="E1954" s="31">
        <v>39.47</v>
      </c>
      <c r="F1954" s="192">
        <v>74</v>
      </c>
      <c r="G1954" s="447">
        <f t="shared" si="89"/>
        <v>2920.78</v>
      </c>
      <c r="H1954" s="192" t="s">
        <v>1845</v>
      </c>
      <c r="I1954" s="191" t="s">
        <v>2256</v>
      </c>
      <c r="J1954" s="191" t="s">
        <v>2256</v>
      </c>
      <c r="K1954" s="192" t="s">
        <v>2293</v>
      </c>
      <c r="L1954" s="69" t="s">
        <v>2258</v>
      </c>
      <c r="M1954" s="192" t="s">
        <v>2259</v>
      </c>
      <c r="N1954" s="192" t="s">
        <v>2260</v>
      </c>
    </row>
    <row r="1955" s="159" customFormat="1" ht="21" customHeight="1" spans="1:14">
      <c r="A1955" s="191"/>
      <c r="B1955" s="435" t="s">
        <v>930</v>
      </c>
      <c r="C1955" s="293" t="s">
        <v>2256</v>
      </c>
      <c r="D1955" s="40" t="s">
        <v>224</v>
      </c>
      <c r="E1955" s="31">
        <v>39.47</v>
      </c>
      <c r="F1955" s="192">
        <v>32</v>
      </c>
      <c r="G1955" s="447">
        <f t="shared" si="89"/>
        <v>1263.04</v>
      </c>
      <c r="H1955" s="192" t="s">
        <v>1845</v>
      </c>
      <c r="I1955" s="191" t="s">
        <v>2256</v>
      </c>
      <c r="J1955" s="191" t="s">
        <v>2256</v>
      </c>
      <c r="K1955" s="192" t="s">
        <v>2294</v>
      </c>
      <c r="L1955" s="69" t="s">
        <v>2258</v>
      </c>
      <c r="M1955" s="192" t="s">
        <v>2259</v>
      </c>
      <c r="N1955" s="192" t="s">
        <v>2268</v>
      </c>
    </row>
    <row r="1956" s="159" customFormat="1" ht="21" customHeight="1" spans="1:14">
      <c r="A1956" s="191"/>
      <c r="B1956" s="435" t="s">
        <v>930</v>
      </c>
      <c r="C1956" s="293" t="s">
        <v>2256</v>
      </c>
      <c r="D1956" s="40" t="s">
        <v>224</v>
      </c>
      <c r="E1956" s="31">
        <v>39.47</v>
      </c>
      <c r="F1956" s="192">
        <v>98</v>
      </c>
      <c r="G1956" s="447">
        <f t="shared" si="89"/>
        <v>3868.06</v>
      </c>
      <c r="H1956" s="192" t="s">
        <v>1845</v>
      </c>
      <c r="I1956" s="191" t="s">
        <v>2256</v>
      </c>
      <c r="J1956" s="191" t="s">
        <v>2256</v>
      </c>
      <c r="K1956" s="192" t="s">
        <v>2295</v>
      </c>
      <c r="L1956" s="69" t="s">
        <v>2258</v>
      </c>
      <c r="M1956" s="192" t="s">
        <v>2259</v>
      </c>
      <c r="N1956" s="192" t="s">
        <v>2264</v>
      </c>
    </row>
    <row r="1957" s="159" customFormat="1" ht="21" customHeight="1" spans="1:14">
      <c r="A1957" s="191"/>
      <c r="B1957" s="435" t="s">
        <v>930</v>
      </c>
      <c r="C1957" s="293" t="s">
        <v>2256</v>
      </c>
      <c r="D1957" s="40" t="s">
        <v>224</v>
      </c>
      <c r="E1957" s="31">
        <v>39.47</v>
      </c>
      <c r="F1957" s="192">
        <v>9</v>
      </c>
      <c r="G1957" s="447">
        <f t="shared" ref="G1957:G1988" si="90">F1957*E1957</f>
        <v>355.23</v>
      </c>
      <c r="H1957" s="192" t="s">
        <v>1845</v>
      </c>
      <c r="I1957" s="191" t="s">
        <v>2256</v>
      </c>
      <c r="J1957" s="191" t="s">
        <v>2256</v>
      </c>
      <c r="K1957" s="192" t="s">
        <v>2296</v>
      </c>
      <c r="L1957" s="69" t="s">
        <v>2258</v>
      </c>
      <c r="M1957" s="192" t="s">
        <v>2259</v>
      </c>
      <c r="N1957" s="192" t="s">
        <v>2262</v>
      </c>
    </row>
    <row r="1958" s="159" customFormat="1" ht="21" customHeight="1" spans="1:14">
      <c r="A1958" s="191"/>
      <c r="B1958" s="435" t="s">
        <v>930</v>
      </c>
      <c r="C1958" s="293" t="s">
        <v>2256</v>
      </c>
      <c r="D1958" s="40" t="s">
        <v>224</v>
      </c>
      <c r="E1958" s="31">
        <v>39.47</v>
      </c>
      <c r="F1958" s="192">
        <v>50</v>
      </c>
      <c r="G1958" s="447">
        <f t="shared" si="90"/>
        <v>1973.5</v>
      </c>
      <c r="H1958" s="192" t="s">
        <v>1845</v>
      </c>
      <c r="I1958" s="191" t="s">
        <v>2256</v>
      </c>
      <c r="J1958" s="191" t="s">
        <v>2256</v>
      </c>
      <c r="K1958" s="192" t="s">
        <v>2297</v>
      </c>
      <c r="L1958" s="69" t="s">
        <v>2258</v>
      </c>
      <c r="M1958" s="192" t="s">
        <v>2259</v>
      </c>
      <c r="N1958" s="192" t="s">
        <v>2264</v>
      </c>
    </row>
    <row r="1959" s="159" customFormat="1" ht="21" customHeight="1" spans="1:14">
      <c r="A1959" s="191"/>
      <c r="B1959" s="435" t="s">
        <v>930</v>
      </c>
      <c r="C1959" s="293" t="s">
        <v>2256</v>
      </c>
      <c r="D1959" s="40" t="s">
        <v>224</v>
      </c>
      <c r="E1959" s="31">
        <v>39.47</v>
      </c>
      <c r="F1959" s="192">
        <v>2</v>
      </c>
      <c r="G1959" s="447">
        <f t="shared" si="90"/>
        <v>78.94</v>
      </c>
      <c r="H1959" s="192" t="s">
        <v>1845</v>
      </c>
      <c r="I1959" s="191" t="s">
        <v>2256</v>
      </c>
      <c r="J1959" s="191" t="s">
        <v>2256</v>
      </c>
      <c r="K1959" s="192" t="s">
        <v>2298</v>
      </c>
      <c r="L1959" s="69" t="s">
        <v>2258</v>
      </c>
      <c r="M1959" s="192" t="s">
        <v>2259</v>
      </c>
      <c r="N1959" s="192" t="s">
        <v>2262</v>
      </c>
    </row>
    <row r="1960" s="159" customFormat="1" ht="21" customHeight="1" spans="1:14">
      <c r="A1960" s="191"/>
      <c r="B1960" s="435" t="s">
        <v>930</v>
      </c>
      <c r="C1960" s="293" t="s">
        <v>2256</v>
      </c>
      <c r="D1960" s="40" t="s">
        <v>224</v>
      </c>
      <c r="E1960" s="31">
        <v>39.47</v>
      </c>
      <c r="F1960" s="192">
        <v>230</v>
      </c>
      <c r="G1960" s="447">
        <f t="shared" si="90"/>
        <v>9078.1</v>
      </c>
      <c r="H1960" s="192" t="s">
        <v>1845</v>
      </c>
      <c r="I1960" s="191" t="s">
        <v>2256</v>
      </c>
      <c r="J1960" s="191" t="s">
        <v>2256</v>
      </c>
      <c r="K1960" s="192" t="s">
        <v>2299</v>
      </c>
      <c r="L1960" s="69" t="s">
        <v>2258</v>
      </c>
      <c r="M1960" s="192" t="s">
        <v>2259</v>
      </c>
      <c r="N1960" s="192" t="s">
        <v>2264</v>
      </c>
    </row>
    <row r="1961" s="159" customFormat="1" ht="21" customHeight="1" spans="1:14">
      <c r="A1961" s="191"/>
      <c r="B1961" s="435" t="s">
        <v>930</v>
      </c>
      <c r="C1961" s="293" t="s">
        <v>2256</v>
      </c>
      <c r="D1961" s="40" t="s">
        <v>224</v>
      </c>
      <c r="E1961" s="31">
        <v>39.47</v>
      </c>
      <c r="F1961" s="192">
        <v>30</v>
      </c>
      <c r="G1961" s="447">
        <f t="shared" si="90"/>
        <v>1184.1</v>
      </c>
      <c r="H1961" s="192" t="s">
        <v>1845</v>
      </c>
      <c r="I1961" s="191" t="s">
        <v>2256</v>
      </c>
      <c r="J1961" s="191" t="s">
        <v>2256</v>
      </c>
      <c r="K1961" s="192" t="s">
        <v>2300</v>
      </c>
      <c r="L1961" s="69" t="s">
        <v>2258</v>
      </c>
      <c r="M1961" s="192" t="s">
        <v>2259</v>
      </c>
      <c r="N1961" s="192" t="s">
        <v>2262</v>
      </c>
    </row>
    <row r="1962" s="159" customFormat="1" ht="21" customHeight="1" spans="1:14">
      <c r="A1962" s="191"/>
      <c r="B1962" s="435" t="s">
        <v>930</v>
      </c>
      <c r="C1962" s="293" t="s">
        <v>2256</v>
      </c>
      <c r="D1962" s="40" t="s">
        <v>224</v>
      </c>
      <c r="E1962" s="31">
        <v>39.47</v>
      </c>
      <c r="F1962" s="192">
        <v>39</v>
      </c>
      <c r="G1962" s="447">
        <f t="shared" si="90"/>
        <v>1539.33</v>
      </c>
      <c r="H1962" s="192" t="s">
        <v>1845</v>
      </c>
      <c r="I1962" s="191" t="s">
        <v>2256</v>
      </c>
      <c r="J1962" s="191" t="s">
        <v>2256</v>
      </c>
      <c r="K1962" s="192" t="s">
        <v>2301</v>
      </c>
      <c r="L1962" s="69" t="s">
        <v>2258</v>
      </c>
      <c r="M1962" s="192" t="s">
        <v>2259</v>
      </c>
      <c r="N1962" s="192" t="s">
        <v>2264</v>
      </c>
    </row>
    <row r="1963" s="159" customFormat="1" ht="21" customHeight="1" spans="1:14">
      <c r="A1963" s="191"/>
      <c r="B1963" s="435" t="s">
        <v>930</v>
      </c>
      <c r="C1963" s="293" t="s">
        <v>2256</v>
      </c>
      <c r="D1963" s="40" t="s">
        <v>224</v>
      </c>
      <c r="E1963" s="31">
        <v>39.47</v>
      </c>
      <c r="F1963" s="192">
        <v>51</v>
      </c>
      <c r="G1963" s="447">
        <f t="shared" si="90"/>
        <v>2012.97</v>
      </c>
      <c r="H1963" s="192" t="s">
        <v>1845</v>
      </c>
      <c r="I1963" s="191" t="s">
        <v>2256</v>
      </c>
      <c r="J1963" s="191" t="s">
        <v>2256</v>
      </c>
      <c r="K1963" s="192" t="s">
        <v>2302</v>
      </c>
      <c r="L1963" s="69" t="s">
        <v>2258</v>
      </c>
      <c r="M1963" s="192" t="s">
        <v>2259</v>
      </c>
      <c r="N1963" s="192" t="s">
        <v>2262</v>
      </c>
    </row>
    <row r="1964" s="159" customFormat="1" ht="21" customHeight="1" spans="1:14">
      <c r="A1964" s="191"/>
      <c r="B1964" s="435" t="s">
        <v>930</v>
      </c>
      <c r="C1964" s="293" t="s">
        <v>2256</v>
      </c>
      <c r="D1964" s="40" t="s">
        <v>224</v>
      </c>
      <c r="E1964" s="31">
        <v>39.47</v>
      </c>
      <c r="F1964" s="192">
        <v>34</v>
      </c>
      <c r="G1964" s="447">
        <f t="shared" si="90"/>
        <v>1341.98</v>
      </c>
      <c r="H1964" s="192" t="s">
        <v>1845</v>
      </c>
      <c r="I1964" s="191" t="s">
        <v>2256</v>
      </c>
      <c r="J1964" s="191" t="s">
        <v>2256</v>
      </c>
      <c r="K1964" s="192" t="s">
        <v>2303</v>
      </c>
      <c r="L1964" s="69" t="s">
        <v>2258</v>
      </c>
      <c r="M1964" s="192" t="s">
        <v>2259</v>
      </c>
      <c r="N1964" s="192" t="s">
        <v>2268</v>
      </c>
    </row>
    <row r="1965" s="159" customFormat="1" ht="21" customHeight="1" spans="1:14">
      <c r="A1965" s="191"/>
      <c r="B1965" s="435" t="s">
        <v>930</v>
      </c>
      <c r="C1965" s="293" t="s">
        <v>2256</v>
      </c>
      <c r="D1965" s="40" t="s">
        <v>224</v>
      </c>
      <c r="E1965" s="31">
        <v>39.47</v>
      </c>
      <c r="F1965" s="192">
        <v>86</v>
      </c>
      <c r="G1965" s="447">
        <f t="shared" si="90"/>
        <v>3394.42</v>
      </c>
      <c r="H1965" s="192" t="s">
        <v>1845</v>
      </c>
      <c r="I1965" s="191" t="s">
        <v>2256</v>
      </c>
      <c r="J1965" s="191" t="s">
        <v>2256</v>
      </c>
      <c r="K1965" s="192" t="s">
        <v>2304</v>
      </c>
      <c r="L1965" s="69" t="s">
        <v>2258</v>
      </c>
      <c r="M1965" s="192" t="s">
        <v>2259</v>
      </c>
      <c r="N1965" s="192" t="s">
        <v>2260</v>
      </c>
    </row>
    <row r="1966" s="159" customFormat="1" ht="21" customHeight="1" spans="1:14">
      <c r="A1966" s="191"/>
      <c r="B1966" s="435" t="s">
        <v>930</v>
      </c>
      <c r="C1966" s="293" t="s">
        <v>2256</v>
      </c>
      <c r="D1966" s="40" t="s">
        <v>224</v>
      </c>
      <c r="E1966" s="31">
        <v>39.47</v>
      </c>
      <c r="F1966" s="192">
        <v>120</v>
      </c>
      <c r="G1966" s="447">
        <f t="shared" si="90"/>
        <v>4736.4</v>
      </c>
      <c r="H1966" s="192" t="s">
        <v>1845</v>
      </c>
      <c r="I1966" s="191" t="s">
        <v>2256</v>
      </c>
      <c r="J1966" s="191" t="s">
        <v>2256</v>
      </c>
      <c r="K1966" s="192" t="s">
        <v>2305</v>
      </c>
      <c r="L1966" s="69" t="s">
        <v>2258</v>
      </c>
      <c r="M1966" s="192" t="s">
        <v>2259</v>
      </c>
      <c r="N1966" s="192" t="s">
        <v>2264</v>
      </c>
    </row>
    <row r="1967" s="159" customFormat="1" ht="21" customHeight="1" spans="1:14">
      <c r="A1967" s="191"/>
      <c r="B1967" s="435" t="s">
        <v>930</v>
      </c>
      <c r="C1967" s="293" t="s">
        <v>2256</v>
      </c>
      <c r="D1967" s="40" t="s">
        <v>224</v>
      </c>
      <c r="E1967" s="31">
        <v>39.47</v>
      </c>
      <c r="F1967" s="192">
        <v>128</v>
      </c>
      <c r="G1967" s="447">
        <f t="shared" si="90"/>
        <v>5052.16</v>
      </c>
      <c r="H1967" s="192" t="s">
        <v>1845</v>
      </c>
      <c r="I1967" s="191" t="s">
        <v>2256</v>
      </c>
      <c r="J1967" s="191" t="s">
        <v>2256</v>
      </c>
      <c r="K1967" s="192" t="s">
        <v>2306</v>
      </c>
      <c r="L1967" s="69" t="s">
        <v>2258</v>
      </c>
      <c r="M1967" s="192" t="s">
        <v>2259</v>
      </c>
      <c r="N1967" s="192" t="s">
        <v>2264</v>
      </c>
    </row>
    <row r="1968" s="159" customFormat="1" ht="21" customHeight="1" spans="1:14">
      <c r="A1968" s="191"/>
      <c r="B1968" s="435" t="s">
        <v>930</v>
      </c>
      <c r="C1968" s="293" t="s">
        <v>2256</v>
      </c>
      <c r="D1968" s="40" t="s">
        <v>224</v>
      </c>
      <c r="E1968" s="31">
        <v>39.47</v>
      </c>
      <c r="F1968" s="192">
        <v>29</v>
      </c>
      <c r="G1968" s="447">
        <f t="shared" si="90"/>
        <v>1144.63</v>
      </c>
      <c r="H1968" s="192" t="s">
        <v>1845</v>
      </c>
      <c r="I1968" s="191" t="s">
        <v>2256</v>
      </c>
      <c r="J1968" s="191" t="s">
        <v>2256</v>
      </c>
      <c r="K1968" s="192" t="s">
        <v>2307</v>
      </c>
      <c r="L1968" s="69" t="s">
        <v>2258</v>
      </c>
      <c r="M1968" s="192" t="s">
        <v>2259</v>
      </c>
      <c r="N1968" s="192" t="s">
        <v>2264</v>
      </c>
    </row>
    <row r="1969" s="159" customFormat="1" ht="21" customHeight="1" spans="1:14">
      <c r="A1969" s="191"/>
      <c r="B1969" s="435" t="s">
        <v>930</v>
      </c>
      <c r="C1969" s="293" t="s">
        <v>2256</v>
      </c>
      <c r="D1969" s="40" t="s">
        <v>224</v>
      </c>
      <c r="E1969" s="31">
        <v>39.47</v>
      </c>
      <c r="F1969" s="192">
        <v>14</v>
      </c>
      <c r="G1969" s="447">
        <f t="shared" si="90"/>
        <v>552.58</v>
      </c>
      <c r="H1969" s="192" t="s">
        <v>1845</v>
      </c>
      <c r="I1969" s="191" t="s">
        <v>2256</v>
      </c>
      <c r="J1969" s="191" t="s">
        <v>2256</v>
      </c>
      <c r="K1969" s="192" t="s">
        <v>2308</v>
      </c>
      <c r="L1969" s="69" t="s">
        <v>2258</v>
      </c>
      <c r="M1969" s="192" t="s">
        <v>2259</v>
      </c>
      <c r="N1969" s="192" t="s">
        <v>2262</v>
      </c>
    </row>
    <row r="1970" s="159" customFormat="1" ht="21" customHeight="1" spans="1:14">
      <c r="A1970" s="191"/>
      <c r="B1970" s="435" t="s">
        <v>930</v>
      </c>
      <c r="C1970" s="293" t="s">
        <v>2256</v>
      </c>
      <c r="D1970" s="40" t="s">
        <v>224</v>
      </c>
      <c r="E1970" s="31">
        <v>39.47</v>
      </c>
      <c r="F1970" s="192">
        <v>3</v>
      </c>
      <c r="G1970" s="447">
        <f t="shared" si="90"/>
        <v>118.41</v>
      </c>
      <c r="H1970" s="192" t="s">
        <v>1845</v>
      </c>
      <c r="I1970" s="191" t="s">
        <v>2256</v>
      </c>
      <c r="J1970" s="191" t="s">
        <v>2256</v>
      </c>
      <c r="K1970" s="192" t="s">
        <v>2309</v>
      </c>
      <c r="L1970" s="69" t="s">
        <v>2258</v>
      </c>
      <c r="M1970" s="192" t="s">
        <v>2259</v>
      </c>
      <c r="N1970" s="192" t="s">
        <v>2264</v>
      </c>
    </row>
    <row r="1971" s="159" customFormat="1" ht="21" customHeight="1" spans="1:14">
      <c r="A1971" s="191"/>
      <c r="B1971" s="435" t="s">
        <v>930</v>
      </c>
      <c r="C1971" s="293" t="s">
        <v>2256</v>
      </c>
      <c r="D1971" s="40" t="s">
        <v>224</v>
      </c>
      <c r="E1971" s="31">
        <v>39.47</v>
      </c>
      <c r="F1971" s="192">
        <v>166</v>
      </c>
      <c r="G1971" s="447">
        <f t="shared" si="90"/>
        <v>6552.02</v>
      </c>
      <c r="H1971" s="192" t="s">
        <v>1845</v>
      </c>
      <c r="I1971" s="191" t="s">
        <v>2256</v>
      </c>
      <c r="J1971" s="191" t="s">
        <v>2256</v>
      </c>
      <c r="K1971" s="192" t="s">
        <v>2310</v>
      </c>
      <c r="L1971" s="69" t="s">
        <v>2258</v>
      </c>
      <c r="M1971" s="192" t="s">
        <v>2259</v>
      </c>
      <c r="N1971" s="192" t="s">
        <v>2264</v>
      </c>
    </row>
    <row r="1972" s="159" customFormat="1" ht="21" customHeight="1" spans="1:14">
      <c r="A1972" s="191"/>
      <c r="B1972" s="435" t="s">
        <v>930</v>
      </c>
      <c r="C1972" s="293" t="s">
        <v>2256</v>
      </c>
      <c r="D1972" s="40" t="s">
        <v>224</v>
      </c>
      <c r="E1972" s="31">
        <v>39.47</v>
      </c>
      <c r="F1972" s="192">
        <v>69</v>
      </c>
      <c r="G1972" s="447">
        <f t="shared" si="90"/>
        <v>2723.43</v>
      </c>
      <c r="H1972" s="192" t="s">
        <v>1845</v>
      </c>
      <c r="I1972" s="191" t="s">
        <v>2256</v>
      </c>
      <c r="J1972" s="191" t="s">
        <v>2256</v>
      </c>
      <c r="K1972" s="192" t="s">
        <v>2311</v>
      </c>
      <c r="L1972" s="69" t="s">
        <v>2258</v>
      </c>
      <c r="M1972" s="192" t="s">
        <v>2259</v>
      </c>
      <c r="N1972" s="192" t="s">
        <v>2264</v>
      </c>
    </row>
    <row r="1973" s="159" customFormat="1" ht="21" customHeight="1" spans="1:14">
      <c r="A1973" s="191"/>
      <c r="B1973" s="435" t="s">
        <v>930</v>
      </c>
      <c r="C1973" s="293" t="s">
        <v>2256</v>
      </c>
      <c r="D1973" s="40" t="s">
        <v>224</v>
      </c>
      <c r="E1973" s="31">
        <v>39.47</v>
      </c>
      <c r="F1973" s="192">
        <v>86</v>
      </c>
      <c r="G1973" s="447">
        <f t="shared" si="90"/>
        <v>3394.42</v>
      </c>
      <c r="H1973" s="192" t="s">
        <v>1845</v>
      </c>
      <c r="I1973" s="191" t="s">
        <v>2256</v>
      </c>
      <c r="J1973" s="191" t="s">
        <v>2256</v>
      </c>
      <c r="K1973" s="192" t="s">
        <v>2312</v>
      </c>
      <c r="L1973" s="69" t="s">
        <v>2258</v>
      </c>
      <c r="M1973" s="192" t="s">
        <v>2259</v>
      </c>
      <c r="N1973" s="192" t="s">
        <v>2260</v>
      </c>
    </row>
    <row r="1974" s="159" customFormat="1" ht="21" customHeight="1" spans="1:14">
      <c r="A1974" s="191"/>
      <c r="B1974" s="435" t="s">
        <v>930</v>
      </c>
      <c r="C1974" s="293" t="s">
        <v>2256</v>
      </c>
      <c r="D1974" s="40" t="s">
        <v>224</v>
      </c>
      <c r="E1974" s="31">
        <v>39.47</v>
      </c>
      <c r="F1974" s="192">
        <v>10</v>
      </c>
      <c r="G1974" s="447">
        <f t="shared" si="90"/>
        <v>394.7</v>
      </c>
      <c r="H1974" s="192" t="s">
        <v>1845</v>
      </c>
      <c r="I1974" s="191" t="s">
        <v>2256</v>
      </c>
      <c r="J1974" s="191" t="s">
        <v>2256</v>
      </c>
      <c r="K1974" s="192" t="s">
        <v>2313</v>
      </c>
      <c r="L1974" s="69" t="s">
        <v>2258</v>
      </c>
      <c r="M1974" s="192" t="s">
        <v>2259</v>
      </c>
      <c r="N1974" s="192" t="s">
        <v>2262</v>
      </c>
    </row>
    <row r="1975" s="159" customFormat="1" ht="21" customHeight="1" spans="1:14">
      <c r="A1975" s="191"/>
      <c r="B1975" s="435" t="s">
        <v>930</v>
      </c>
      <c r="C1975" s="293" t="s">
        <v>2256</v>
      </c>
      <c r="D1975" s="40" t="s">
        <v>224</v>
      </c>
      <c r="E1975" s="31">
        <v>39.47</v>
      </c>
      <c r="F1975" s="192">
        <v>4</v>
      </c>
      <c r="G1975" s="447">
        <f t="shared" si="90"/>
        <v>157.88</v>
      </c>
      <c r="H1975" s="192" t="s">
        <v>1845</v>
      </c>
      <c r="I1975" s="191" t="s">
        <v>2256</v>
      </c>
      <c r="J1975" s="191" t="s">
        <v>2256</v>
      </c>
      <c r="K1975" s="192" t="s">
        <v>2314</v>
      </c>
      <c r="L1975" s="69" t="s">
        <v>2258</v>
      </c>
      <c r="M1975" s="192" t="s">
        <v>2259</v>
      </c>
      <c r="N1975" s="192" t="s">
        <v>2264</v>
      </c>
    </row>
    <row r="1976" s="159" customFormat="1" ht="21" customHeight="1" spans="1:14">
      <c r="A1976" s="191"/>
      <c r="B1976" s="435" t="s">
        <v>930</v>
      </c>
      <c r="C1976" s="293" t="s">
        <v>2256</v>
      </c>
      <c r="D1976" s="40" t="s">
        <v>224</v>
      </c>
      <c r="E1976" s="31">
        <v>39.47</v>
      </c>
      <c r="F1976" s="192">
        <v>209</v>
      </c>
      <c r="G1976" s="447">
        <f t="shared" si="90"/>
        <v>8249.23</v>
      </c>
      <c r="H1976" s="192" t="s">
        <v>1845</v>
      </c>
      <c r="I1976" s="191" t="s">
        <v>2256</v>
      </c>
      <c r="J1976" s="191" t="s">
        <v>2256</v>
      </c>
      <c r="K1976" s="192" t="s">
        <v>2315</v>
      </c>
      <c r="L1976" s="69" t="s">
        <v>2258</v>
      </c>
      <c r="M1976" s="192" t="s">
        <v>2259</v>
      </c>
      <c r="N1976" s="192" t="s">
        <v>2264</v>
      </c>
    </row>
    <row r="1977" s="159" customFormat="1" ht="21" customHeight="1" spans="1:14">
      <c r="A1977" s="191"/>
      <c r="B1977" s="435" t="s">
        <v>930</v>
      </c>
      <c r="C1977" s="293" t="s">
        <v>2256</v>
      </c>
      <c r="D1977" s="40" t="s">
        <v>224</v>
      </c>
      <c r="E1977" s="31">
        <v>39.47</v>
      </c>
      <c r="F1977" s="192">
        <v>30</v>
      </c>
      <c r="G1977" s="447">
        <f t="shared" si="90"/>
        <v>1184.1</v>
      </c>
      <c r="H1977" s="192" t="s">
        <v>1845</v>
      </c>
      <c r="I1977" s="191" t="s">
        <v>2256</v>
      </c>
      <c r="J1977" s="191" t="s">
        <v>2256</v>
      </c>
      <c r="K1977" s="192" t="s">
        <v>2316</v>
      </c>
      <c r="L1977" s="69" t="s">
        <v>2258</v>
      </c>
      <c r="M1977" s="192" t="s">
        <v>2259</v>
      </c>
      <c r="N1977" s="192" t="s">
        <v>2264</v>
      </c>
    </row>
    <row r="1978" s="159" customFormat="1" ht="21" customHeight="1" spans="1:14">
      <c r="A1978" s="191"/>
      <c r="B1978" s="435" t="s">
        <v>930</v>
      </c>
      <c r="C1978" s="293" t="s">
        <v>2256</v>
      </c>
      <c r="D1978" s="40" t="s">
        <v>224</v>
      </c>
      <c r="E1978" s="31">
        <v>39.47</v>
      </c>
      <c r="F1978" s="192">
        <v>154</v>
      </c>
      <c r="G1978" s="447">
        <f t="shared" si="90"/>
        <v>6078.38</v>
      </c>
      <c r="H1978" s="192" t="s">
        <v>1845</v>
      </c>
      <c r="I1978" s="191" t="s">
        <v>2256</v>
      </c>
      <c r="J1978" s="191" t="s">
        <v>2256</v>
      </c>
      <c r="K1978" s="192" t="s">
        <v>2317</v>
      </c>
      <c r="L1978" s="69" t="s">
        <v>2258</v>
      </c>
      <c r="M1978" s="192" t="s">
        <v>2259</v>
      </c>
      <c r="N1978" s="192" t="s">
        <v>2264</v>
      </c>
    </row>
    <row r="1979" s="159" customFormat="1" ht="21" customHeight="1" spans="1:14">
      <c r="A1979" s="191"/>
      <c r="B1979" s="435" t="s">
        <v>930</v>
      </c>
      <c r="C1979" s="293" t="s">
        <v>2256</v>
      </c>
      <c r="D1979" s="40" t="s">
        <v>224</v>
      </c>
      <c r="E1979" s="31">
        <v>39.47</v>
      </c>
      <c r="F1979" s="192">
        <v>7</v>
      </c>
      <c r="G1979" s="447">
        <f t="shared" si="90"/>
        <v>276.29</v>
      </c>
      <c r="H1979" s="192" t="s">
        <v>1845</v>
      </c>
      <c r="I1979" s="191" t="s">
        <v>2256</v>
      </c>
      <c r="J1979" s="191" t="s">
        <v>2256</v>
      </c>
      <c r="K1979" s="192" t="s">
        <v>2318</v>
      </c>
      <c r="L1979" s="69" t="s">
        <v>2258</v>
      </c>
      <c r="M1979" s="192" t="s">
        <v>2259</v>
      </c>
      <c r="N1979" s="192" t="s">
        <v>2264</v>
      </c>
    </row>
    <row r="1980" s="159" customFormat="1" ht="21" customHeight="1" spans="1:14">
      <c r="A1980" s="191"/>
      <c r="B1980" s="435" t="s">
        <v>930</v>
      </c>
      <c r="C1980" s="293" t="s">
        <v>2256</v>
      </c>
      <c r="D1980" s="40" t="s">
        <v>224</v>
      </c>
      <c r="E1980" s="31">
        <v>39.47</v>
      </c>
      <c r="F1980" s="192">
        <v>163</v>
      </c>
      <c r="G1980" s="447">
        <f t="shared" si="90"/>
        <v>6433.61</v>
      </c>
      <c r="H1980" s="192" t="s">
        <v>1845</v>
      </c>
      <c r="I1980" s="191" t="s">
        <v>2256</v>
      </c>
      <c r="J1980" s="191" t="s">
        <v>2256</v>
      </c>
      <c r="K1980" s="192" t="s">
        <v>2319</v>
      </c>
      <c r="L1980" s="69" t="s">
        <v>2258</v>
      </c>
      <c r="M1980" s="192" t="s">
        <v>2259</v>
      </c>
      <c r="N1980" s="192" t="s">
        <v>2264</v>
      </c>
    </row>
    <row r="1981" s="159" customFormat="1" ht="21" customHeight="1" spans="1:14">
      <c r="A1981" s="191"/>
      <c r="B1981" s="435" t="s">
        <v>930</v>
      </c>
      <c r="C1981" s="293" t="s">
        <v>2256</v>
      </c>
      <c r="D1981" s="40" t="s">
        <v>224</v>
      </c>
      <c r="E1981" s="31">
        <v>39.47</v>
      </c>
      <c r="F1981" s="192">
        <v>29</v>
      </c>
      <c r="G1981" s="447">
        <f t="shared" si="90"/>
        <v>1144.63</v>
      </c>
      <c r="H1981" s="192" t="s">
        <v>1845</v>
      </c>
      <c r="I1981" s="191" t="s">
        <v>2256</v>
      </c>
      <c r="J1981" s="191" t="s">
        <v>2256</v>
      </c>
      <c r="K1981" s="192" t="s">
        <v>2320</v>
      </c>
      <c r="L1981" s="69" t="s">
        <v>2258</v>
      </c>
      <c r="M1981" s="192" t="s">
        <v>2259</v>
      </c>
      <c r="N1981" s="192" t="s">
        <v>2264</v>
      </c>
    </row>
    <row r="1982" s="159" customFormat="1" ht="21" customHeight="1" spans="1:14">
      <c r="A1982" s="191"/>
      <c r="B1982" s="435" t="s">
        <v>930</v>
      </c>
      <c r="C1982" s="293" t="s">
        <v>2256</v>
      </c>
      <c r="D1982" s="40" t="s">
        <v>224</v>
      </c>
      <c r="E1982" s="31">
        <v>39.47</v>
      </c>
      <c r="F1982" s="192">
        <v>19</v>
      </c>
      <c r="G1982" s="447">
        <f t="shared" si="90"/>
        <v>749.93</v>
      </c>
      <c r="H1982" s="192" t="s">
        <v>1845</v>
      </c>
      <c r="I1982" s="191" t="s">
        <v>2256</v>
      </c>
      <c r="J1982" s="191" t="s">
        <v>2256</v>
      </c>
      <c r="K1982" s="192" t="s">
        <v>2321</v>
      </c>
      <c r="L1982" s="69" t="s">
        <v>2258</v>
      </c>
      <c r="M1982" s="192" t="s">
        <v>2259</v>
      </c>
      <c r="N1982" s="192" t="s">
        <v>2262</v>
      </c>
    </row>
    <row r="1983" s="159" customFormat="1" ht="21" customHeight="1" spans="1:14">
      <c r="A1983" s="191"/>
      <c r="B1983" s="435" t="s">
        <v>930</v>
      </c>
      <c r="C1983" s="293" t="s">
        <v>2256</v>
      </c>
      <c r="D1983" s="40" t="s">
        <v>224</v>
      </c>
      <c r="E1983" s="31">
        <v>39.47</v>
      </c>
      <c r="F1983" s="192">
        <v>12</v>
      </c>
      <c r="G1983" s="447">
        <f t="shared" si="90"/>
        <v>473.64</v>
      </c>
      <c r="H1983" s="192" t="s">
        <v>1845</v>
      </c>
      <c r="I1983" s="191" t="s">
        <v>2256</v>
      </c>
      <c r="J1983" s="191" t="s">
        <v>2256</v>
      </c>
      <c r="K1983" s="192" t="s">
        <v>2322</v>
      </c>
      <c r="L1983" s="69" t="s">
        <v>2258</v>
      </c>
      <c r="M1983" s="192" t="s">
        <v>2259</v>
      </c>
      <c r="N1983" s="192" t="s">
        <v>2264</v>
      </c>
    </row>
    <row r="1984" s="159" customFormat="1" ht="21" customHeight="1" spans="1:14">
      <c r="A1984" s="191"/>
      <c r="B1984" s="435" t="s">
        <v>930</v>
      </c>
      <c r="C1984" s="293" t="s">
        <v>2256</v>
      </c>
      <c r="D1984" s="40" t="s">
        <v>224</v>
      </c>
      <c r="E1984" s="31">
        <v>39.47</v>
      </c>
      <c r="F1984" s="192">
        <v>13</v>
      </c>
      <c r="G1984" s="447">
        <f t="shared" si="90"/>
        <v>513.11</v>
      </c>
      <c r="H1984" s="192" t="s">
        <v>1845</v>
      </c>
      <c r="I1984" s="191" t="s">
        <v>2256</v>
      </c>
      <c r="J1984" s="191" t="s">
        <v>2256</v>
      </c>
      <c r="K1984" s="192" t="s">
        <v>2323</v>
      </c>
      <c r="L1984" s="69" t="s">
        <v>2258</v>
      </c>
      <c r="M1984" s="192" t="s">
        <v>2259</v>
      </c>
      <c r="N1984" s="192" t="s">
        <v>2262</v>
      </c>
    </row>
    <row r="1985" s="159" customFormat="1" ht="21" customHeight="1" spans="1:14">
      <c r="A1985" s="191"/>
      <c r="B1985" s="435" t="s">
        <v>930</v>
      </c>
      <c r="C1985" s="293" t="s">
        <v>2256</v>
      </c>
      <c r="D1985" s="40" t="s">
        <v>224</v>
      </c>
      <c r="E1985" s="31">
        <v>39.47</v>
      </c>
      <c r="F1985" s="192">
        <v>17</v>
      </c>
      <c r="G1985" s="447">
        <f t="shared" si="90"/>
        <v>670.99</v>
      </c>
      <c r="H1985" s="192" t="s">
        <v>1845</v>
      </c>
      <c r="I1985" s="191" t="s">
        <v>2256</v>
      </c>
      <c r="J1985" s="191" t="s">
        <v>2256</v>
      </c>
      <c r="K1985" s="192" t="s">
        <v>2324</v>
      </c>
      <c r="L1985" s="69" t="s">
        <v>2258</v>
      </c>
      <c r="M1985" s="192" t="s">
        <v>2259</v>
      </c>
      <c r="N1985" s="192" t="s">
        <v>2264</v>
      </c>
    </row>
    <row r="1986" s="159" customFormat="1" ht="21" customHeight="1" spans="1:14">
      <c r="A1986" s="191"/>
      <c r="B1986" s="435" t="s">
        <v>930</v>
      </c>
      <c r="C1986" s="293" t="s">
        <v>2256</v>
      </c>
      <c r="D1986" s="40" t="s">
        <v>224</v>
      </c>
      <c r="E1986" s="31">
        <v>39.47</v>
      </c>
      <c r="F1986" s="192">
        <v>26</v>
      </c>
      <c r="G1986" s="447">
        <f t="shared" si="90"/>
        <v>1026.22</v>
      </c>
      <c r="H1986" s="192" t="s">
        <v>1845</v>
      </c>
      <c r="I1986" s="191" t="s">
        <v>2256</v>
      </c>
      <c r="J1986" s="191" t="s">
        <v>2256</v>
      </c>
      <c r="K1986" s="192" t="s">
        <v>2325</v>
      </c>
      <c r="L1986" s="69" t="s">
        <v>2258</v>
      </c>
      <c r="M1986" s="192" t="s">
        <v>2259</v>
      </c>
      <c r="N1986" s="192" t="s">
        <v>2260</v>
      </c>
    </row>
    <row r="1987" s="159" customFormat="1" ht="21" customHeight="1" spans="1:14">
      <c r="A1987" s="191"/>
      <c r="B1987" s="435" t="s">
        <v>930</v>
      </c>
      <c r="C1987" s="293" t="s">
        <v>2256</v>
      </c>
      <c r="D1987" s="40" t="s">
        <v>224</v>
      </c>
      <c r="E1987" s="31">
        <v>39.47</v>
      </c>
      <c r="F1987" s="192">
        <v>41</v>
      </c>
      <c r="G1987" s="447">
        <f t="shared" si="90"/>
        <v>1618.27</v>
      </c>
      <c r="H1987" s="192" t="s">
        <v>1845</v>
      </c>
      <c r="I1987" s="191" t="s">
        <v>2256</v>
      </c>
      <c r="J1987" s="191" t="s">
        <v>2256</v>
      </c>
      <c r="K1987" s="192" t="s">
        <v>2326</v>
      </c>
      <c r="L1987" s="69" t="s">
        <v>2258</v>
      </c>
      <c r="M1987" s="192" t="s">
        <v>2259</v>
      </c>
      <c r="N1987" s="192" t="s">
        <v>2262</v>
      </c>
    </row>
    <row r="1988" s="159" customFormat="1" ht="21" customHeight="1" spans="1:14">
      <c r="A1988" s="191"/>
      <c r="B1988" s="435" t="s">
        <v>930</v>
      </c>
      <c r="C1988" s="293" t="s">
        <v>2256</v>
      </c>
      <c r="D1988" s="40" t="s">
        <v>224</v>
      </c>
      <c r="E1988" s="31">
        <v>39.47</v>
      </c>
      <c r="F1988" s="192">
        <v>30</v>
      </c>
      <c r="G1988" s="447">
        <f t="shared" si="90"/>
        <v>1184.1</v>
      </c>
      <c r="H1988" s="192" t="s">
        <v>1845</v>
      </c>
      <c r="I1988" s="191" t="s">
        <v>2256</v>
      </c>
      <c r="J1988" s="191" t="s">
        <v>2256</v>
      </c>
      <c r="K1988" s="192" t="s">
        <v>2327</v>
      </c>
      <c r="L1988" s="69" t="s">
        <v>2258</v>
      </c>
      <c r="M1988" s="192" t="s">
        <v>2259</v>
      </c>
      <c r="N1988" s="192" t="s">
        <v>2264</v>
      </c>
    </row>
    <row r="1989" s="159" customFormat="1" ht="21" customHeight="1" spans="1:14">
      <c r="A1989" s="191"/>
      <c r="B1989" s="435" t="s">
        <v>930</v>
      </c>
      <c r="C1989" s="293" t="s">
        <v>2256</v>
      </c>
      <c r="D1989" s="40" t="s">
        <v>224</v>
      </c>
      <c r="E1989" s="31">
        <v>39.47</v>
      </c>
      <c r="F1989" s="192">
        <v>23</v>
      </c>
      <c r="G1989" s="447">
        <f t="shared" ref="G1989:G2007" si="91">F1989*E1989</f>
        <v>907.81</v>
      </c>
      <c r="H1989" s="192" t="s">
        <v>1845</v>
      </c>
      <c r="I1989" s="191" t="s">
        <v>2256</v>
      </c>
      <c r="J1989" s="191" t="s">
        <v>2256</v>
      </c>
      <c r="K1989" s="192" t="s">
        <v>2328</v>
      </c>
      <c r="L1989" s="69" t="s">
        <v>2258</v>
      </c>
      <c r="M1989" s="192" t="s">
        <v>2259</v>
      </c>
      <c r="N1989" s="192" t="s">
        <v>2260</v>
      </c>
    </row>
    <row r="1990" s="159" customFormat="1" ht="21" customHeight="1" spans="1:14">
      <c r="A1990" s="191"/>
      <c r="B1990" s="435" t="s">
        <v>930</v>
      </c>
      <c r="C1990" s="293" t="s">
        <v>2256</v>
      </c>
      <c r="D1990" s="40" t="s">
        <v>224</v>
      </c>
      <c r="E1990" s="31">
        <v>39.47</v>
      </c>
      <c r="F1990" s="192">
        <v>39</v>
      </c>
      <c r="G1990" s="447">
        <f t="shared" si="91"/>
        <v>1539.33</v>
      </c>
      <c r="H1990" s="192" t="s">
        <v>1845</v>
      </c>
      <c r="I1990" s="191" t="s">
        <v>2256</v>
      </c>
      <c r="J1990" s="191" t="s">
        <v>2256</v>
      </c>
      <c r="K1990" s="192" t="s">
        <v>2329</v>
      </c>
      <c r="L1990" s="69" t="s">
        <v>2258</v>
      </c>
      <c r="M1990" s="192" t="s">
        <v>2259</v>
      </c>
      <c r="N1990" s="192" t="s">
        <v>2260</v>
      </c>
    </row>
    <row r="1991" s="159" customFormat="1" ht="21" customHeight="1" spans="1:14">
      <c r="A1991" s="191"/>
      <c r="B1991" s="435" t="s">
        <v>930</v>
      </c>
      <c r="C1991" s="293" t="s">
        <v>2256</v>
      </c>
      <c r="D1991" s="40" t="s">
        <v>224</v>
      </c>
      <c r="E1991" s="31">
        <v>39.47</v>
      </c>
      <c r="F1991" s="192">
        <v>21</v>
      </c>
      <c r="G1991" s="447">
        <f t="shared" si="91"/>
        <v>828.87</v>
      </c>
      <c r="H1991" s="192" t="s">
        <v>1845</v>
      </c>
      <c r="I1991" s="191" t="s">
        <v>2256</v>
      </c>
      <c r="J1991" s="191" t="s">
        <v>2256</v>
      </c>
      <c r="K1991" s="192" t="s">
        <v>2330</v>
      </c>
      <c r="L1991" s="69" t="s">
        <v>2258</v>
      </c>
      <c r="M1991" s="192" t="s">
        <v>2259</v>
      </c>
      <c r="N1991" s="192" t="s">
        <v>2268</v>
      </c>
    </row>
    <row r="1992" s="159" customFormat="1" ht="21" customHeight="1" spans="1:14">
      <c r="A1992" s="191"/>
      <c r="B1992" s="435" t="s">
        <v>930</v>
      </c>
      <c r="C1992" s="293" t="s">
        <v>2256</v>
      </c>
      <c r="D1992" s="40" t="s">
        <v>224</v>
      </c>
      <c r="E1992" s="31">
        <v>39.47</v>
      </c>
      <c r="F1992" s="192">
        <v>428</v>
      </c>
      <c r="G1992" s="447">
        <f t="shared" si="91"/>
        <v>16893.16</v>
      </c>
      <c r="H1992" s="192" t="s">
        <v>1845</v>
      </c>
      <c r="I1992" s="191" t="s">
        <v>2256</v>
      </c>
      <c r="J1992" s="191" t="s">
        <v>2256</v>
      </c>
      <c r="K1992" s="192" t="s">
        <v>2331</v>
      </c>
      <c r="L1992" s="69" t="s">
        <v>2332</v>
      </c>
      <c r="M1992" s="192" t="s">
        <v>2259</v>
      </c>
      <c r="N1992" s="192" t="s">
        <v>2333</v>
      </c>
    </row>
    <row r="1993" s="159" customFormat="1" ht="21" customHeight="1" spans="1:14">
      <c r="A1993" s="191"/>
      <c r="B1993" s="435" t="s">
        <v>930</v>
      </c>
      <c r="C1993" s="293" t="s">
        <v>2256</v>
      </c>
      <c r="D1993" s="40" t="s">
        <v>224</v>
      </c>
      <c r="E1993" s="31">
        <v>39.47</v>
      </c>
      <c r="F1993" s="192">
        <v>12</v>
      </c>
      <c r="G1993" s="447">
        <f t="shared" si="91"/>
        <v>473.64</v>
      </c>
      <c r="H1993" s="192" t="s">
        <v>1845</v>
      </c>
      <c r="I1993" s="191" t="s">
        <v>2256</v>
      </c>
      <c r="J1993" s="191" t="s">
        <v>2256</v>
      </c>
      <c r="K1993" s="192" t="s">
        <v>2334</v>
      </c>
      <c r="L1993" s="69" t="s">
        <v>2335</v>
      </c>
      <c r="M1993" s="192" t="s">
        <v>2259</v>
      </c>
      <c r="N1993" s="192" t="s">
        <v>2336</v>
      </c>
    </row>
    <row r="1994" s="159" customFormat="1" ht="21" customHeight="1" spans="1:14">
      <c r="A1994" s="191"/>
      <c r="B1994" s="435" t="s">
        <v>930</v>
      </c>
      <c r="C1994" s="293" t="s">
        <v>2256</v>
      </c>
      <c r="D1994" s="40" t="s">
        <v>224</v>
      </c>
      <c r="E1994" s="31">
        <v>39.47</v>
      </c>
      <c r="F1994" s="38">
        <v>6.5</v>
      </c>
      <c r="G1994" s="447">
        <f t="shared" si="91"/>
        <v>256.555</v>
      </c>
      <c r="H1994" s="192" t="s">
        <v>1845</v>
      </c>
      <c r="I1994" s="191" t="s">
        <v>2256</v>
      </c>
      <c r="J1994" s="191" t="s">
        <v>2256</v>
      </c>
      <c r="K1994" s="38" t="s">
        <v>1293</v>
      </c>
      <c r="L1994" s="38" t="s">
        <v>1284</v>
      </c>
      <c r="M1994" s="203" t="s">
        <v>1280</v>
      </c>
      <c r="N1994" s="203" t="s">
        <v>1277</v>
      </c>
    </row>
    <row r="1995" s="159" customFormat="1" ht="21" customHeight="1" spans="1:14">
      <c r="A1995" s="191"/>
      <c r="B1995" s="435" t="s">
        <v>930</v>
      </c>
      <c r="C1995" s="293" t="s">
        <v>2256</v>
      </c>
      <c r="D1995" s="40" t="s">
        <v>224</v>
      </c>
      <c r="E1995" s="31">
        <v>39.47</v>
      </c>
      <c r="F1995" s="38">
        <v>14.1</v>
      </c>
      <c r="G1995" s="447">
        <f t="shared" si="91"/>
        <v>556.527</v>
      </c>
      <c r="H1995" s="192" t="s">
        <v>1845</v>
      </c>
      <c r="I1995" s="191" t="s">
        <v>2256</v>
      </c>
      <c r="J1995" s="191" t="s">
        <v>2256</v>
      </c>
      <c r="K1995" s="38" t="s">
        <v>1294</v>
      </c>
      <c r="L1995" s="38" t="s">
        <v>1284</v>
      </c>
      <c r="M1995" s="203" t="s">
        <v>1280</v>
      </c>
      <c r="N1995" s="203" t="s">
        <v>1277</v>
      </c>
    </row>
    <row r="1996" s="159" customFormat="1" ht="21" customHeight="1" spans="1:14">
      <c r="A1996" s="191"/>
      <c r="B1996" s="435" t="s">
        <v>930</v>
      </c>
      <c r="C1996" s="293" t="s">
        <v>2256</v>
      </c>
      <c r="D1996" s="40" t="s">
        <v>224</v>
      </c>
      <c r="E1996" s="31">
        <v>39.47</v>
      </c>
      <c r="F1996" s="38">
        <v>6.6</v>
      </c>
      <c r="G1996" s="447">
        <f t="shared" si="91"/>
        <v>260.502</v>
      </c>
      <c r="H1996" s="192" t="s">
        <v>1845</v>
      </c>
      <c r="I1996" s="191" t="s">
        <v>2256</v>
      </c>
      <c r="J1996" s="191" t="s">
        <v>2256</v>
      </c>
      <c r="K1996" s="38" t="s">
        <v>1278</v>
      </c>
      <c r="L1996" s="69" t="s">
        <v>1279</v>
      </c>
      <c r="M1996" s="203" t="s">
        <v>1280</v>
      </c>
      <c r="N1996" s="203" t="s">
        <v>1277</v>
      </c>
    </row>
    <row r="1997" s="159" customFormat="1" ht="21" customHeight="1" spans="1:14">
      <c r="A1997" s="191"/>
      <c r="B1997" s="435" t="s">
        <v>930</v>
      </c>
      <c r="C1997" s="293" t="s">
        <v>2256</v>
      </c>
      <c r="D1997" s="40" t="s">
        <v>224</v>
      </c>
      <c r="E1997" s="31">
        <v>39.47</v>
      </c>
      <c r="F1997" s="38">
        <v>20.2</v>
      </c>
      <c r="G1997" s="447">
        <f t="shared" si="91"/>
        <v>797.294</v>
      </c>
      <c r="H1997" s="192" t="s">
        <v>1845</v>
      </c>
      <c r="I1997" s="191" t="s">
        <v>2256</v>
      </c>
      <c r="J1997" s="191" t="s">
        <v>2256</v>
      </c>
      <c r="K1997" s="38" t="s">
        <v>1281</v>
      </c>
      <c r="L1997" s="69" t="s">
        <v>1279</v>
      </c>
      <c r="M1997" s="203" t="s">
        <v>1280</v>
      </c>
      <c r="N1997" s="203" t="s">
        <v>1277</v>
      </c>
    </row>
    <row r="1998" s="159" customFormat="1" ht="21" customHeight="1" spans="1:14">
      <c r="A1998" s="191"/>
      <c r="B1998" s="435" t="s">
        <v>930</v>
      </c>
      <c r="C1998" s="293" t="s">
        <v>2256</v>
      </c>
      <c r="D1998" s="40" t="s">
        <v>224</v>
      </c>
      <c r="E1998" s="31">
        <v>39.47</v>
      </c>
      <c r="F1998" s="38">
        <v>9.4</v>
      </c>
      <c r="G1998" s="447">
        <f t="shared" si="91"/>
        <v>371.018</v>
      </c>
      <c r="H1998" s="192" t="s">
        <v>1845</v>
      </c>
      <c r="I1998" s="191" t="s">
        <v>2256</v>
      </c>
      <c r="J1998" s="191" t="s">
        <v>2256</v>
      </c>
      <c r="K1998" s="38" t="s">
        <v>1871</v>
      </c>
      <c r="L1998" s="69" t="s">
        <v>1279</v>
      </c>
      <c r="M1998" s="203" t="s">
        <v>1280</v>
      </c>
      <c r="N1998" s="203" t="s">
        <v>1277</v>
      </c>
    </row>
    <row r="1999" s="159" customFormat="1" ht="21" customHeight="1" spans="1:14">
      <c r="A1999" s="191"/>
      <c r="B1999" s="435" t="s">
        <v>930</v>
      </c>
      <c r="C1999" s="293" t="s">
        <v>2256</v>
      </c>
      <c r="D1999" s="40" t="s">
        <v>224</v>
      </c>
      <c r="E1999" s="31">
        <v>39.47</v>
      </c>
      <c r="F1999" s="38">
        <v>5.4</v>
      </c>
      <c r="G1999" s="447">
        <f t="shared" si="91"/>
        <v>213.138</v>
      </c>
      <c r="H1999" s="192" t="s">
        <v>1845</v>
      </c>
      <c r="I1999" s="191" t="s">
        <v>2256</v>
      </c>
      <c r="J1999" s="191" t="s">
        <v>2256</v>
      </c>
      <c r="K1999" s="38" t="s">
        <v>1282</v>
      </c>
      <c r="L1999" s="69" t="s">
        <v>1279</v>
      </c>
      <c r="M1999" s="203" t="s">
        <v>1280</v>
      </c>
      <c r="N1999" s="203" t="s">
        <v>1277</v>
      </c>
    </row>
    <row r="2000" s="159" customFormat="1" ht="21" customHeight="1" spans="1:14">
      <c r="A2000" s="191"/>
      <c r="B2000" s="435" t="s">
        <v>930</v>
      </c>
      <c r="C2000" s="293" t="s">
        <v>2256</v>
      </c>
      <c r="D2000" s="40" t="s">
        <v>224</v>
      </c>
      <c r="E2000" s="31">
        <v>39.47</v>
      </c>
      <c r="F2000" s="38">
        <v>19.7</v>
      </c>
      <c r="G2000" s="447">
        <f t="shared" si="91"/>
        <v>777.559</v>
      </c>
      <c r="H2000" s="192" t="s">
        <v>1845</v>
      </c>
      <c r="I2000" s="191" t="s">
        <v>2256</v>
      </c>
      <c r="J2000" s="191" t="s">
        <v>2256</v>
      </c>
      <c r="K2000" s="38" t="s">
        <v>1283</v>
      </c>
      <c r="L2000" s="38" t="s">
        <v>1284</v>
      </c>
      <c r="M2000" s="203" t="s">
        <v>1280</v>
      </c>
      <c r="N2000" s="203" t="s">
        <v>1277</v>
      </c>
    </row>
    <row r="2001" s="159" customFormat="1" ht="21" customHeight="1" spans="1:14">
      <c r="A2001" s="191"/>
      <c r="B2001" s="435" t="s">
        <v>930</v>
      </c>
      <c r="C2001" s="293" t="s">
        <v>2256</v>
      </c>
      <c r="D2001" s="40" t="s">
        <v>224</v>
      </c>
      <c r="E2001" s="31">
        <v>39.47</v>
      </c>
      <c r="F2001" s="38">
        <v>7.6</v>
      </c>
      <c r="G2001" s="447">
        <f t="shared" si="91"/>
        <v>299.972</v>
      </c>
      <c r="H2001" s="192" t="s">
        <v>1845</v>
      </c>
      <c r="I2001" s="191" t="s">
        <v>2256</v>
      </c>
      <c r="J2001" s="191" t="s">
        <v>2256</v>
      </c>
      <c r="K2001" s="38" t="s">
        <v>1285</v>
      </c>
      <c r="L2001" s="69" t="s">
        <v>1279</v>
      </c>
      <c r="M2001" s="203" t="s">
        <v>1280</v>
      </c>
      <c r="N2001" s="203" t="s">
        <v>1277</v>
      </c>
    </row>
    <row r="2002" s="159" customFormat="1" ht="21" customHeight="1" spans="1:14">
      <c r="A2002" s="191"/>
      <c r="B2002" s="435" t="s">
        <v>930</v>
      </c>
      <c r="C2002" s="293" t="s">
        <v>2256</v>
      </c>
      <c r="D2002" s="40" t="s">
        <v>224</v>
      </c>
      <c r="E2002" s="31">
        <v>39.47</v>
      </c>
      <c r="F2002" s="38">
        <v>10.8</v>
      </c>
      <c r="G2002" s="447">
        <f t="shared" si="91"/>
        <v>426.276</v>
      </c>
      <c r="H2002" s="192" t="s">
        <v>1845</v>
      </c>
      <c r="I2002" s="191" t="s">
        <v>2256</v>
      </c>
      <c r="J2002" s="191" t="s">
        <v>2256</v>
      </c>
      <c r="K2002" s="38" t="s">
        <v>1286</v>
      </c>
      <c r="L2002" s="69" t="s">
        <v>1279</v>
      </c>
      <c r="M2002" s="203" t="s">
        <v>1280</v>
      </c>
      <c r="N2002" s="203" t="s">
        <v>1277</v>
      </c>
    </row>
    <row r="2003" s="159" customFormat="1" ht="21" customHeight="1" spans="1:14">
      <c r="A2003" s="191"/>
      <c r="B2003" s="435" t="s">
        <v>930</v>
      </c>
      <c r="C2003" s="293" t="s">
        <v>2256</v>
      </c>
      <c r="D2003" s="40" t="s">
        <v>224</v>
      </c>
      <c r="E2003" s="31">
        <v>39.47</v>
      </c>
      <c r="F2003" s="38">
        <v>6.7</v>
      </c>
      <c r="G2003" s="447">
        <f t="shared" si="91"/>
        <v>264.449</v>
      </c>
      <c r="H2003" s="192" t="s">
        <v>1845</v>
      </c>
      <c r="I2003" s="191" t="s">
        <v>2256</v>
      </c>
      <c r="J2003" s="191" t="s">
        <v>2256</v>
      </c>
      <c r="K2003" s="38" t="s">
        <v>1287</v>
      </c>
      <c r="L2003" s="69" t="s">
        <v>1279</v>
      </c>
      <c r="M2003" s="203" t="s">
        <v>1280</v>
      </c>
      <c r="N2003" s="203" t="s">
        <v>1277</v>
      </c>
    </row>
    <row r="2004" s="159" customFormat="1" ht="21" customHeight="1" spans="1:14">
      <c r="A2004" s="191"/>
      <c r="B2004" s="435" t="s">
        <v>930</v>
      </c>
      <c r="C2004" s="293" t="s">
        <v>2256</v>
      </c>
      <c r="D2004" s="40" t="s">
        <v>224</v>
      </c>
      <c r="E2004" s="31">
        <v>39.47</v>
      </c>
      <c r="F2004" s="38">
        <v>14.1</v>
      </c>
      <c r="G2004" s="447">
        <f t="shared" si="91"/>
        <v>556.527</v>
      </c>
      <c r="H2004" s="192" t="s">
        <v>1845</v>
      </c>
      <c r="I2004" s="191" t="s">
        <v>2256</v>
      </c>
      <c r="J2004" s="191" t="s">
        <v>2256</v>
      </c>
      <c r="K2004" s="38" t="s">
        <v>1295</v>
      </c>
      <c r="L2004" s="38" t="s">
        <v>1284</v>
      </c>
      <c r="M2004" s="203" t="s">
        <v>1280</v>
      </c>
      <c r="N2004" s="203" t="s">
        <v>1277</v>
      </c>
    </row>
    <row r="2005" s="159" customFormat="1" ht="21" customHeight="1" spans="1:14">
      <c r="A2005" s="191"/>
      <c r="B2005" s="435" t="s">
        <v>930</v>
      </c>
      <c r="C2005" s="293" t="s">
        <v>2256</v>
      </c>
      <c r="D2005" s="40" t="s">
        <v>224</v>
      </c>
      <c r="E2005" s="31">
        <v>39.47</v>
      </c>
      <c r="F2005" s="38">
        <v>20.6</v>
      </c>
      <c r="G2005" s="447">
        <f t="shared" si="91"/>
        <v>813.082</v>
      </c>
      <c r="H2005" s="192" t="s">
        <v>1845</v>
      </c>
      <c r="I2005" s="191" t="s">
        <v>2256</v>
      </c>
      <c r="J2005" s="191" t="s">
        <v>2256</v>
      </c>
      <c r="K2005" s="38" t="s">
        <v>1296</v>
      </c>
      <c r="L2005" s="69" t="s">
        <v>1279</v>
      </c>
      <c r="M2005" s="203" t="s">
        <v>1280</v>
      </c>
      <c r="N2005" s="203" t="s">
        <v>1277</v>
      </c>
    </row>
    <row r="2006" s="159" customFormat="1" ht="21" customHeight="1" spans="1:14">
      <c r="A2006" s="191"/>
      <c r="B2006" s="435" t="s">
        <v>930</v>
      </c>
      <c r="C2006" s="293" t="s">
        <v>2256</v>
      </c>
      <c r="D2006" s="40" t="s">
        <v>224</v>
      </c>
      <c r="E2006" s="31">
        <v>39.47</v>
      </c>
      <c r="F2006" s="38">
        <v>19.7</v>
      </c>
      <c r="G2006" s="447">
        <f t="shared" si="91"/>
        <v>777.559</v>
      </c>
      <c r="H2006" s="192" t="s">
        <v>1845</v>
      </c>
      <c r="I2006" s="191" t="s">
        <v>2256</v>
      </c>
      <c r="J2006" s="191" t="s">
        <v>2256</v>
      </c>
      <c r="K2006" s="38" t="s">
        <v>1297</v>
      </c>
      <c r="L2006" s="69" t="s">
        <v>1279</v>
      </c>
      <c r="M2006" s="203" t="s">
        <v>1280</v>
      </c>
      <c r="N2006" s="203" t="s">
        <v>1277</v>
      </c>
    </row>
    <row r="2007" s="159" customFormat="1" ht="21" customHeight="1" spans="1:14">
      <c r="A2007" s="191"/>
      <c r="B2007" s="435" t="s">
        <v>930</v>
      </c>
      <c r="C2007" s="293" t="s">
        <v>2256</v>
      </c>
      <c r="D2007" s="40" t="s">
        <v>224</v>
      </c>
      <c r="E2007" s="31">
        <v>39.47</v>
      </c>
      <c r="F2007" s="38">
        <v>8.6</v>
      </c>
      <c r="G2007" s="447">
        <f t="shared" si="91"/>
        <v>339.442</v>
      </c>
      <c r="H2007" s="192" t="s">
        <v>1845</v>
      </c>
      <c r="I2007" s="191" t="s">
        <v>2256</v>
      </c>
      <c r="J2007" s="191" t="s">
        <v>2256</v>
      </c>
      <c r="K2007" s="38" t="s">
        <v>1288</v>
      </c>
      <c r="L2007" s="69" t="s">
        <v>1279</v>
      </c>
      <c r="M2007" s="203" t="s">
        <v>1280</v>
      </c>
      <c r="N2007" s="203" t="s">
        <v>1277</v>
      </c>
    </row>
    <row r="2008" s="166" customFormat="1" ht="21" customHeight="1" spans="1:14">
      <c r="A2008" s="195"/>
      <c r="B2008" s="362" t="s">
        <v>1112</v>
      </c>
      <c r="C2008" s="299"/>
      <c r="D2008" s="196"/>
      <c r="E2008" s="197"/>
      <c r="F2008" s="188">
        <f>SUM(F1924:F2007)</f>
        <v>4468</v>
      </c>
      <c r="G2008" s="448">
        <f>SUM(G1924:G2007)</f>
        <v>176351.96</v>
      </c>
      <c r="H2008" s="188"/>
      <c r="I2008" s="195"/>
      <c r="J2008" s="188"/>
      <c r="K2008" s="188"/>
      <c r="L2008" s="233"/>
      <c r="M2008" s="188"/>
      <c r="N2008" s="188"/>
    </row>
    <row r="2009" s="159" customFormat="1" ht="21" customHeight="1" spans="1:14">
      <c r="A2009" s="191"/>
      <c r="B2009" s="435" t="s">
        <v>2337</v>
      </c>
      <c r="C2009" s="191" t="s">
        <v>2338</v>
      </c>
      <c r="D2009" s="40" t="s">
        <v>224</v>
      </c>
      <c r="E2009" s="31">
        <v>97.16</v>
      </c>
      <c r="F2009" s="192">
        <v>17.8</v>
      </c>
      <c r="G2009" s="447">
        <f>E2009*F2009</f>
        <v>1729.448</v>
      </c>
      <c r="H2009" s="192" t="s">
        <v>1845</v>
      </c>
      <c r="I2009" s="191" t="s">
        <v>2256</v>
      </c>
      <c r="J2009" s="191" t="s">
        <v>2338</v>
      </c>
      <c r="K2009" s="192" t="s">
        <v>2339</v>
      </c>
      <c r="L2009" s="69" t="s">
        <v>1101</v>
      </c>
      <c r="M2009" s="192" t="s">
        <v>2340</v>
      </c>
      <c r="N2009" s="192"/>
    </row>
    <row r="2010" s="159" customFormat="1" ht="21" customHeight="1" spans="1:14">
      <c r="A2010" s="191"/>
      <c r="B2010" s="435" t="s">
        <v>2337</v>
      </c>
      <c r="C2010" s="191" t="s">
        <v>2338</v>
      </c>
      <c r="D2010" s="40" t="s">
        <v>224</v>
      </c>
      <c r="E2010" s="31">
        <v>97.16</v>
      </c>
      <c r="F2010" s="192">
        <v>17.8</v>
      </c>
      <c r="G2010" s="447">
        <f t="shared" ref="G2010:G2050" si="92">E2010*F2010</f>
        <v>1729.448</v>
      </c>
      <c r="H2010" s="192" t="s">
        <v>1845</v>
      </c>
      <c r="I2010" s="191" t="s">
        <v>2256</v>
      </c>
      <c r="J2010" s="191" t="s">
        <v>2338</v>
      </c>
      <c r="K2010" s="192" t="s">
        <v>2341</v>
      </c>
      <c r="L2010" s="69" t="s">
        <v>1097</v>
      </c>
      <c r="M2010" s="192" t="s">
        <v>2340</v>
      </c>
      <c r="N2010" s="192"/>
    </row>
    <row r="2011" s="159" customFormat="1" ht="21" customHeight="1" spans="1:14">
      <c r="A2011" s="191"/>
      <c r="B2011" s="435" t="s">
        <v>2337</v>
      </c>
      <c r="C2011" s="191" t="s">
        <v>2338</v>
      </c>
      <c r="D2011" s="40" t="s">
        <v>224</v>
      </c>
      <c r="E2011" s="31">
        <v>97.16</v>
      </c>
      <c r="F2011" s="192">
        <v>17.8</v>
      </c>
      <c r="G2011" s="447">
        <f t="shared" si="92"/>
        <v>1729.448</v>
      </c>
      <c r="H2011" s="192" t="s">
        <v>1845</v>
      </c>
      <c r="I2011" s="191" t="s">
        <v>2256</v>
      </c>
      <c r="J2011" s="191" t="s">
        <v>2338</v>
      </c>
      <c r="K2011" s="192" t="s">
        <v>2342</v>
      </c>
      <c r="L2011" s="69" t="s">
        <v>1101</v>
      </c>
      <c r="M2011" s="192" t="s">
        <v>2340</v>
      </c>
      <c r="N2011" s="192"/>
    </row>
    <row r="2012" s="159" customFormat="1" ht="21" customHeight="1" spans="1:14">
      <c r="A2012" s="191"/>
      <c r="B2012" s="435" t="s">
        <v>2337</v>
      </c>
      <c r="C2012" s="191" t="s">
        <v>2338</v>
      </c>
      <c r="D2012" s="40" t="s">
        <v>224</v>
      </c>
      <c r="E2012" s="31">
        <v>97.16</v>
      </c>
      <c r="F2012" s="192">
        <v>17.8</v>
      </c>
      <c r="G2012" s="447">
        <f t="shared" si="92"/>
        <v>1729.448</v>
      </c>
      <c r="H2012" s="192" t="s">
        <v>1845</v>
      </c>
      <c r="I2012" s="191" t="s">
        <v>2256</v>
      </c>
      <c r="J2012" s="191" t="s">
        <v>2338</v>
      </c>
      <c r="K2012" s="192" t="s">
        <v>2343</v>
      </c>
      <c r="L2012" s="69" t="s">
        <v>1097</v>
      </c>
      <c r="M2012" s="192" t="s">
        <v>2340</v>
      </c>
      <c r="N2012" s="192"/>
    </row>
    <row r="2013" s="159" customFormat="1" ht="21" customHeight="1" spans="1:14">
      <c r="A2013" s="191"/>
      <c r="B2013" s="435" t="s">
        <v>2337</v>
      </c>
      <c r="C2013" s="191" t="s">
        <v>2338</v>
      </c>
      <c r="D2013" s="40" t="s">
        <v>224</v>
      </c>
      <c r="E2013" s="31">
        <v>97.16</v>
      </c>
      <c r="F2013" s="192">
        <v>17.8</v>
      </c>
      <c r="G2013" s="447">
        <f t="shared" si="92"/>
        <v>1729.448</v>
      </c>
      <c r="H2013" s="192" t="s">
        <v>1845</v>
      </c>
      <c r="I2013" s="191" t="s">
        <v>2256</v>
      </c>
      <c r="J2013" s="191" t="s">
        <v>2338</v>
      </c>
      <c r="K2013" s="192" t="s">
        <v>2344</v>
      </c>
      <c r="L2013" s="69" t="s">
        <v>1101</v>
      </c>
      <c r="M2013" s="192" t="s">
        <v>2340</v>
      </c>
      <c r="N2013" s="192"/>
    </row>
    <row r="2014" s="159" customFormat="1" ht="21" customHeight="1" spans="1:14">
      <c r="A2014" s="191"/>
      <c r="B2014" s="435" t="s">
        <v>2337</v>
      </c>
      <c r="C2014" s="191" t="s">
        <v>2338</v>
      </c>
      <c r="D2014" s="40" t="s">
        <v>224</v>
      </c>
      <c r="E2014" s="31">
        <v>97.16</v>
      </c>
      <c r="F2014" s="192">
        <v>17.8</v>
      </c>
      <c r="G2014" s="447">
        <f t="shared" si="92"/>
        <v>1729.448</v>
      </c>
      <c r="H2014" s="192" t="s">
        <v>1845</v>
      </c>
      <c r="I2014" s="191" t="s">
        <v>2256</v>
      </c>
      <c r="J2014" s="191" t="s">
        <v>2338</v>
      </c>
      <c r="K2014" s="192" t="s">
        <v>2345</v>
      </c>
      <c r="L2014" s="69" t="s">
        <v>1097</v>
      </c>
      <c r="M2014" s="192" t="s">
        <v>2340</v>
      </c>
      <c r="N2014" s="192"/>
    </row>
    <row r="2015" s="159" customFormat="1" ht="21" customHeight="1" spans="1:14">
      <c r="A2015" s="191"/>
      <c r="B2015" s="435" t="s">
        <v>2337</v>
      </c>
      <c r="C2015" s="191" t="s">
        <v>2338</v>
      </c>
      <c r="D2015" s="40" t="s">
        <v>224</v>
      </c>
      <c r="E2015" s="31">
        <v>97.16</v>
      </c>
      <c r="F2015" s="192">
        <v>17.8</v>
      </c>
      <c r="G2015" s="447">
        <f t="shared" si="92"/>
        <v>1729.448</v>
      </c>
      <c r="H2015" s="192" t="s">
        <v>1845</v>
      </c>
      <c r="I2015" s="191" t="s">
        <v>2256</v>
      </c>
      <c r="J2015" s="191" t="s">
        <v>2338</v>
      </c>
      <c r="K2015" s="192" t="s">
        <v>2346</v>
      </c>
      <c r="L2015" s="69" t="s">
        <v>1101</v>
      </c>
      <c r="M2015" s="192" t="s">
        <v>2340</v>
      </c>
      <c r="N2015" s="192"/>
    </row>
    <row r="2016" s="159" customFormat="1" ht="21" customHeight="1" spans="1:14">
      <c r="A2016" s="191"/>
      <c r="B2016" s="435" t="s">
        <v>2337</v>
      </c>
      <c r="C2016" s="191" t="s">
        <v>2338</v>
      </c>
      <c r="D2016" s="40" t="s">
        <v>224</v>
      </c>
      <c r="E2016" s="31">
        <v>97.16</v>
      </c>
      <c r="F2016" s="192">
        <v>17.8</v>
      </c>
      <c r="G2016" s="447">
        <f t="shared" si="92"/>
        <v>1729.448</v>
      </c>
      <c r="H2016" s="192" t="s">
        <v>1845</v>
      </c>
      <c r="I2016" s="191" t="s">
        <v>2256</v>
      </c>
      <c r="J2016" s="191" t="s">
        <v>2338</v>
      </c>
      <c r="K2016" s="192" t="s">
        <v>2347</v>
      </c>
      <c r="L2016" s="69" t="s">
        <v>1097</v>
      </c>
      <c r="M2016" s="192" t="s">
        <v>2340</v>
      </c>
      <c r="N2016" s="192"/>
    </row>
    <row r="2017" s="159" customFormat="1" ht="21" customHeight="1" spans="1:14">
      <c r="A2017" s="191"/>
      <c r="B2017" s="435" t="s">
        <v>2337</v>
      </c>
      <c r="C2017" s="191" t="s">
        <v>2338</v>
      </c>
      <c r="D2017" s="40" t="s">
        <v>224</v>
      </c>
      <c r="E2017" s="31">
        <v>97.16</v>
      </c>
      <c r="F2017" s="192">
        <v>17.8</v>
      </c>
      <c r="G2017" s="447">
        <f t="shared" si="92"/>
        <v>1729.448</v>
      </c>
      <c r="H2017" s="192" t="s">
        <v>1845</v>
      </c>
      <c r="I2017" s="191" t="s">
        <v>2256</v>
      </c>
      <c r="J2017" s="191" t="s">
        <v>2338</v>
      </c>
      <c r="K2017" s="192" t="s">
        <v>2348</v>
      </c>
      <c r="L2017" s="69" t="s">
        <v>1101</v>
      </c>
      <c r="M2017" s="192" t="s">
        <v>2340</v>
      </c>
      <c r="N2017" s="192"/>
    </row>
    <row r="2018" s="159" customFormat="1" ht="21" customHeight="1" spans="1:14">
      <c r="A2018" s="191"/>
      <c r="B2018" s="435" t="s">
        <v>2337</v>
      </c>
      <c r="C2018" s="191" t="s">
        <v>2338</v>
      </c>
      <c r="D2018" s="40" t="s">
        <v>224</v>
      </c>
      <c r="E2018" s="31">
        <v>97.16</v>
      </c>
      <c r="F2018" s="192">
        <v>17.8</v>
      </c>
      <c r="G2018" s="447">
        <f t="shared" si="92"/>
        <v>1729.448</v>
      </c>
      <c r="H2018" s="192" t="s">
        <v>1845</v>
      </c>
      <c r="I2018" s="191" t="s">
        <v>2256</v>
      </c>
      <c r="J2018" s="191" t="s">
        <v>2338</v>
      </c>
      <c r="K2018" s="192" t="s">
        <v>2349</v>
      </c>
      <c r="L2018" s="69" t="s">
        <v>1097</v>
      </c>
      <c r="M2018" s="192" t="s">
        <v>2340</v>
      </c>
      <c r="N2018" s="192"/>
    </row>
    <row r="2019" s="159" customFormat="1" ht="21" customHeight="1" spans="1:14">
      <c r="A2019" s="191"/>
      <c r="B2019" s="435" t="s">
        <v>2337</v>
      </c>
      <c r="C2019" s="191" t="s">
        <v>2338</v>
      </c>
      <c r="D2019" s="40" t="s">
        <v>224</v>
      </c>
      <c r="E2019" s="31">
        <v>97.16</v>
      </c>
      <c r="F2019" s="192">
        <v>17.8</v>
      </c>
      <c r="G2019" s="447">
        <f t="shared" si="92"/>
        <v>1729.448</v>
      </c>
      <c r="H2019" s="192" t="s">
        <v>1845</v>
      </c>
      <c r="I2019" s="191" t="s">
        <v>2256</v>
      </c>
      <c r="J2019" s="191" t="s">
        <v>2338</v>
      </c>
      <c r="K2019" s="192" t="s">
        <v>2350</v>
      </c>
      <c r="L2019" s="69" t="s">
        <v>1101</v>
      </c>
      <c r="M2019" s="192" t="s">
        <v>2340</v>
      </c>
      <c r="N2019" s="192"/>
    </row>
    <row r="2020" s="159" customFormat="1" ht="21" customHeight="1" spans="1:14">
      <c r="A2020" s="191"/>
      <c r="B2020" s="435" t="s">
        <v>2337</v>
      </c>
      <c r="C2020" s="191" t="s">
        <v>2338</v>
      </c>
      <c r="D2020" s="40" t="s">
        <v>224</v>
      </c>
      <c r="E2020" s="31">
        <v>97.16</v>
      </c>
      <c r="F2020" s="192">
        <v>17.8</v>
      </c>
      <c r="G2020" s="447">
        <f t="shared" si="92"/>
        <v>1729.448</v>
      </c>
      <c r="H2020" s="192" t="s">
        <v>1845</v>
      </c>
      <c r="I2020" s="191" t="s">
        <v>2256</v>
      </c>
      <c r="J2020" s="191" t="s">
        <v>2338</v>
      </c>
      <c r="K2020" s="192" t="s">
        <v>2351</v>
      </c>
      <c r="L2020" s="69" t="s">
        <v>1097</v>
      </c>
      <c r="M2020" s="192" t="s">
        <v>2340</v>
      </c>
      <c r="N2020" s="192"/>
    </row>
    <row r="2021" s="159" customFormat="1" ht="21" customHeight="1" spans="1:14">
      <c r="A2021" s="191"/>
      <c r="B2021" s="435" t="s">
        <v>2337</v>
      </c>
      <c r="C2021" s="191" t="s">
        <v>2338</v>
      </c>
      <c r="D2021" s="40" t="s">
        <v>224</v>
      </c>
      <c r="E2021" s="31">
        <v>97.16</v>
      </c>
      <c r="F2021" s="192">
        <v>17.8</v>
      </c>
      <c r="G2021" s="447">
        <f t="shared" si="92"/>
        <v>1729.448</v>
      </c>
      <c r="H2021" s="192" t="s">
        <v>1845</v>
      </c>
      <c r="I2021" s="191" t="s">
        <v>2256</v>
      </c>
      <c r="J2021" s="191" t="s">
        <v>2338</v>
      </c>
      <c r="K2021" s="192" t="s">
        <v>2352</v>
      </c>
      <c r="L2021" s="69" t="s">
        <v>1101</v>
      </c>
      <c r="M2021" s="192" t="s">
        <v>2340</v>
      </c>
      <c r="N2021" s="192"/>
    </row>
    <row r="2022" s="159" customFormat="1" ht="21" customHeight="1" spans="1:14">
      <c r="A2022" s="191"/>
      <c r="B2022" s="435" t="s">
        <v>2337</v>
      </c>
      <c r="C2022" s="191" t="s">
        <v>2338</v>
      </c>
      <c r="D2022" s="40" t="s">
        <v>224</v>
      </c>
      <c r="E2022" s="31">
        <v>97.16</v>
      </c>
      <c r="F2022" s="192">
        <v>17.8</v>
      </c>
      <c r="G2022" s="447">
        <f t="shared" si="92"/>
        <v>1729.448</v>
      </c>
      <c r="H2022" s="192" t="s">
        <v>1845</v>
      </c>
      <c r="I2022" s="191" t="s">
        <v>2256</v>
      </c>
      <c r="J2022" s="191" t="s">
        <v>2338</v>
      </c>
      <c r="K2022" s="192" t="s">
        <v>2353</v>
      </c>
      <c r="L2022" s="69" t="s">
        <v>1097</v>
      </c>
      <c r="M2022" s="192" t="s">
        <v>2340</v>
      </c>
      <c r="N2022" s="192"/>
    </row>
    <row r="2023" s="159" customFormat="1" ht="21" customHeight="1" spans="1:14">
      <c r="A2023" s="191"/>
      <c r="B2023" s="435" t="s">
        <v>2337</v>
      </c>
      <c r="C2023" s="191" t="s">
        <v>2338</v>
      </c>
      <c r="D2023" s="40" t="s">
        <v>224</v>
      </c>
      <c r="E2023" s="31">
        <v>97.16</v>
      </c>
      <c r="F2023" s="192">
        <v>17.8</v>
      </c>
      <c r="G2023" s="447">
        <f t="shared" si="92"/>
        <v>1729.448</v>
      </c>
      <c r="H2023" s="192" t="s">
        <v>1845</v>
      </c>
      <c r="I2023" s="191" t="s">
        <v>2256</v>
      </c>
      <c r="J2023" s="191" t="s">
        <v>2338</v>
      </c>
      <c r="K2023" s="192" t="s">
        <v>2354</v>
      </c>
      <c r="L2023" s="69" t="s">
        <v>1101</v>
      </c>
      <c r="M2023" s="192" t="s">
        <v>2340</v>
      </c>
      <c r="N2023" s="192"/>
    </row>
    <row r="2024" s="159" customFormat="1" ht="21" customHeight="1" spans="1:14">
      <c r="A2024" s="191"/>
      <c r="B2024" s="435" t="s">
        <v>2337</v>
      </c>
      <c r="C2024" s="191" t="s">
        <v>2338</v>
      </c>
      <c r="D2024" s="40" t="s">
        <v>224</v>
      </c>
      <c r="E2024" s="31">
        <v>97.16</v>
      </c>
      <c r="F2024" s="192">
        <v>17.8</v>
      </c>
      <c r="G2024" s="447">
        <f t="shared" si="92"/>
        <v>1729.448</v>
      </c>
      <c r="H2024" s="192" t="s">
        <v>1845</v>
      </c>
      <c r="I2024" s="191" t="s">
        <v>2256</v>
      </c>
      <c r="J2024" s="191" t="s">
        <v>2338</v>
      </c>
      <c r="K2024" s="192" t="s">
        <v>2355</v>
      </c>
      <c r="L2024" s="69" t="s">
        <v>1097</v>
      </c>
      <c r="M2024" s="192" t="s">
        <v>2340</v>
      </c>
      <c r="N2024" s="192"/>
    </row>
    <row r="2025" s="159" customFormat="1" ht="21" customHeight="1" spans="1:14">
      <c r="A2025" s="191"/>
      <c r="B2025" s="435" t="s">
        <v>2337</v>
      </c>
      <c r="C2025" s="191" t="s">
        <v>2338</v>
      </c>
      <c r="D2025" s="40" t="s">
        <v>224</v>
      </c>
      <c r="E2025" s="31">
        <v>97.16</v>
      </c>
      <c r="F2025" s="192">
        <v>17.8</v>
      </c>
      <c r="G2025" s="447">
        <f t="shared" si="92"/>
        <v>1729.448</v>
      </c>
      <c r="H2025" s="192" t="s">
        <v>1845</v>
      </c>
      <c r="I2025" s="191" t="s">
        <v>2256</v>
      </c>
      <c r="J2025" s="191" t="s">
        <v>2338</v>
      </c>
      <c r="K2025" s="192" t="s">
        <v>2356</v>
      </c>
      <c r="L2025" s="69" t="s">
        <v>1101</v>
      </c>
      <c r="M2025" s="192" t="s">
        <v>2340</v>
      </c>
      <c r="N2025" s="192"/>
    </row>
    <row r="2026" s="159" customFormat="1" ht="21" customHeight="1" spans="1:14">
      <c r="A2026" s="191"/>
      <c r="B2026" s="435" t="s">
        <v>2337</v>
      </c>
      <c r="C2026" s="191" t="s">
        <v>2338</v>
      </c>
      <c r="D2026" s="40" t="s">
        <v>224</v>
      </c>
      <c r="E2026" s="31">
        <v>97.16</v>
      </c>
      <c r="F2026" s="192">
        <v>17.8</v>
      </c>
      <c r="G2026" s="447">
        <f t="shared" si="92"/>
        <v>1729.448</v>
      </c>
      <c r="H2026" s="192" t="s">
        <v>1845</v>
      </c>
      <c r="I2026" s="191" t="s">
        <v>2256</v>
      </c>
      <c r="J2026" s="191" t="s">
        <v>2338</v>
      </c>
      <c r="K2026" s="192" t="s">
        <v>2357</v>
      </c>
      <c r="L2026" s="69" t="s">
        <v>1097</v>
      </c>
      <c r="M2026" s="192" t="s">
        <v>2340</v>
      </c>
      <c r="N2026" s="192"/>
    </row>
    <row r="2027" s="159" customFormat="1" ht="21" customHeight="1" spans="1:14">
      <c r="A2027" s="191"/>
      <c r="B2027" s="435" t="s">
        <v>2337</v>
      </c>
      <c r="C2027" s="191" t="s">
        <v>2338</v>
      </c>
      <c r="D2027" s="40" t="s">
        <v>224</v>
      </c>
      <c r="E2027" s="31">
        <v>97.16</v>
      </c>
      <c r="F2027" s="192">
        <v>17.8</v>
      </c>
      <c r="G2027" s="447">
        <f t="shared" si="92"/>
        <v>1729.448</v>
      </c>
      <c r="H2027" s="192" t="s">
        <v>1845</v>
      </c>
      <c r="I2027" s="191" t="s">
        <v>2256</v>
      </c>
      <c r="J2027" s="191" t="s">
        <v>2338</v>
      </c>
      <c r="K2027" s="192" t="s">
        <v>2358</v>
      </c>
      <c r="L2027" s="69" t="s">
        <v>1101</v>
      </c>
      <c r="M2027" s="192" t="s">
        <v>2340</v>
      </c>
      <c r="N2027" s="192"/>
    </row>
    <row r="2028" s="159" customFormat="1" ht="21" customHeight="1" spans="1:14">
      <c r="A2028" s="191"/>
      <c r="B2028" s="435" t="s">
        <v>2337</v>
      </c>
      <c r="C2028" s="191" t="s">
        <v>2338</v>
      </c>
      <c r="D2028" s="40" t="s">
        <v>224</v>
      </c>
      <c r="E2028" s="31">
        <v>97.16</v>
      </c>
      <c r="F2028" s="192">
        <v>17.8</v>
      </c>
      <c r="G2028" s="447">
        <f t="shared" si="92"/>
        <v>1729.448</v>
      </c>
      <c r="H2028" s="192" t="s">
        <v>1845</v>
      </c>
      <c r="I2028" s="191" t="s">
        <v>2256</v>
      </c>
      <c r="J2028" s="191" t="s">
        <v>2338</v>
      </c>
      <c r="K2028" s="192" t="s">
        <v>2359</v>
      </c>
      <c r="L2028" s="69" t="s">
        <v>1097</v>
      </c>
      <c r="M2028" s="192" t="s">
        <v>2340</v>
      </c>
      <c r="N2028" s="192"/>
    </row>
    <row r="2029" s="159" customFormat="1" ht="21" customHeight="1" spans="1:14">
      <c r="A2029" s="191"/>
      <c r="B2029" s="435" t="s">
        <v>2337</v>
      </c>
      <c r="C2029" s="191" t="s">
        <v>2338</v>
      </c>
      <c r="D2029" s="40" t="s">
        <v>224</v>
      </c>
      <c r="E2029" s="31">
        <v>97.16</v>
      </c>
      <c r="F2029" s="192">
        <v>17.8</v>
      </c>
      <c r="G2029" s="447">
        <f t="shared" si="92"/>
        <v>1729.448</v>
      </c>
      <c r="H2029" s="192" t="s">
        <v>1845</v>
      </c>
      <c r="I2029" s="191" t="s">
        <v>2256</v>
      </c>
      <c r="J2029" s="191" t="s">
        <v>2338</v>
      </c>
      <c r="K2029" s="192" t="s">
        <v>2360</v>
      </c>
      <c r="L2029" s="69" t="s">
        <v>1101</v>
      </c>
      <c r="M2029" s="192" t="s">
        <v>2340</v>
      </c>
      <c r="N2029" s="192"/>
    </row>
    <row r="2030" s="159" customFormat="1" ht="21" customHeight="1" spans="1:14">
      <c r="A2030" s="191"/>
      <c r="B2030" s="435" t="s">
        <v>2337</v>
      </c>
      <c r="C2030" s="191" t="s">
        <v>2338</v>
      </c>
      <c r="D2030" s="40" t="s">
        <v>224</v>
      </c>
      <c r="E2030" s="31">
        <v>97.16</v>
      </c>
      <c r="F2030" s="192">
        <v>17.8</v>
      </c>
      <c r="G2030" s="447">
        <f t="shared" si="92"/>
        <v>1729.448</v>
      </c>
      <c r="H2030" s="192" t="s">
        <v>1845</v>
      </c>
      <c r="I2030" s="191" t="s">
        <v>2256</v>
      </c>
      <c r="J2030" s="191" t="s">
        <v>2338</v>
      </c>
      <c r="K2030" s="192" t="s">
        <v>2361</v>
      </c>
      <c r="L2030" s="69" t="s">
        <v>1097</v>
      </c>
      <c r="M2030" s="192" t="s">
        <v>2340</v>
      </c>
      <c r="N2030" s="192"/>
    </row>
    <row r="2031" s="159" customFormat="1" ht="21" customHeight="1" spans="1:14">
      <c r="A2031" s="191"/>
      <c r="B2031" s="435" t="s">
        <v>2337</v>
      </c>
      <c r="C2031" s="191" t="s">
        <v>2338</v>
      </c>
      <c r="D2031" s="40" t="s">
        <v>224</v>
      </c>
      <c r="E2031" s="31">
        <v>97.16</v>
      </c>
      <c r="F2031" s="192">
        <v>17.8</v>
      </c>
      <c r="G2031" s="447">
        <f t="shared" si="92"/>
        <v>1729.448</v>
      </c>
      <c r="H2031" s="192" t="s">
        <v>1845</v>
      </c>
      <c r="I2031" s="191" t="s">
        <v>2256</v>
      </c>
      <c r="J2031" s="191" t="s">
        <v>2338</v>
      </c>
      <c r="K2031" s="192" t="s">
        <v>2362</v>
      </c>
      <c r="L2031" s="69" t="s">
        <v>1101</v>
      </c>
      <c r="M2031" s="192" t="s">
        <v>2340</v>
      </c>
      <c r="N2031" s="192"/>
    </row>
    <row r="2032" s="159" customFormat="1" ht="21" customHeight="1" spans="1:14">
      <c r="A2032" s="191"/>
      <c r="B2032" s="435" t="s">
        <v>2337</v>
      </c>
      <c r="C2032" s="191" t="s">
        <v>2338</v>
      </c>
      <c r="D2032" s="40" t="s">
        <v>224</v>
      </c>
      <c r="E2032" s="31">
        <v>97.16</v>
      </c>
      <c r="F2032" s="192">
        <v>17.8</v>
      </c>
      <c r="G2032" s="447">
        <f t="shared" si="92"/>
        <v>1729.448</v>
      </c>
      <c r="H2032" s="192" t="s">
        <v>1845</v>
      </c>
      <c r="I2032" s="191" t="s">
        <v>2256</v>
      </c>
      <c r="J2032" s="191" t="s">
        <v>2338</v>
      </c>
      <c r="K2032" s="192" t="s">
        <v>2363</v>
      </c>
      <c r="L2032" s="69" t="s">
        <v>1097</v>
      </c>
      <c r="M2032" s="192" t="s">
        <v>2340</v>
      </c>
      <c r="N2032" s="192"/>
    </row>
    <row r="2033" s="159" customFormat="1" ht="21" customHeight="1" spans="1:14">
      <c r="A2033" s="191"/>
      <c r="B2033" s="435" t="s">
        <v>2337</v>
      </c>
      <c r="C2033" s="191" t="s">
        <v>2338</v>
      </c>
      <c r="D2033" s="40" t="s">
        <v>224</v>
      </c>
      <c r="E2033" s="31">
        <v>97.16</v>
      </c>
      <c r="F2033" s="192">
        <v>17.8</v>
      </c>
      <c r="G2033" s="447">
        <f t="shared" si="92"/>
        <v>1729.448</v>
      </c>
      <c r="H2033" s="192" t="s">
        <v>1845</v>
      </c>
      <c r="I2033" s="191" t="s">
        <v>2256</v>
      </c>
      <c r="J2033" s="191" t="s">
        <v>2338</v>
      </c>
      <c r="K2033" s="192" t="s">
        <v>2364</v>
      </c>
      <c r="L2033" s="69" t="s">
        <v>1101</v>
      </c>
      <c r="M2033" s="192" t="s">
        <v>2340</v>
      </c>
      <c r="N2033" s="192"/>
    </row>
    <row r="2034" s="159" customFormat="1" ht="21" customHeight="1" spans="1:14">
      <c r="A2034" s="191"/>
      <c r="B2034" s="435" t="s">
        <v>2337</v>
      </c>
      <c r="C2034" s="191" t="s">
        <v>2338</v>
      </c>
      <c r="D2034" s="40" t="s">
        <v>224</v>
      </c>
      <c r="E2034" s="31">
        <v>97.16</v>
      </c>
      <c r="F2034" s="192">
        <v>17.8</v>
      </c>
      <c r="G2034" s="447">
        <f t="shared" si="92"/>
        <v>1729.448</v>
      </c>
      <c r="H2034" s="192" t="s">
        <v>1845</v>
      </c>
      <c r="I2034" s="191" t="s">
        <v>2256</v>
      </c>
      <c r="J2034" s="191" t="s">
        <v>2338</v>
      </c>
      <c r="K2034" s="192" t="s">
        <v>2365</v>
      </c>
      <c r="L2034" s="69" t="s">
        <v>1097</v>
      </c>
      <c r="M2034" s="192" t="s">
        <v>2340</v>
      </c>
      <c r="N2034" s="192"/>
    </row>
    <row r="2035" s="159" customFormat="1" ht="21" customHeight="1" spans="1:14">
      <c r="A2035" s="191"/>
      <c r="B2035" s="435" t="s">
        <v>2337</v>
      </c>
      <c r="C2035" s="191" t="s">
        <v>2338</v>
      </c>
      <c r="D2035" s="40" t="s">
        <v>224</v>
      </c>
      <c r="E2035" s="31">
        <v>97.16</v>
      </c>
      <c r="F2035" s="192">
        <v>17.8</v>
      </c>
      <c r="G2035" s="447">
        <f t="shared" si="92"/>
        <v>1729.448</v>
      </c>
      <c r="H2035" s="192" t="s">
        <v>1845</v>
      </c>
      <c r="I2035" s="191" t="s">
        <v>2256</v>
      </c>
      <c r="J2035" s="191" t="s">
        <v>2338</v>
      </c>
      <c r="K2035" s="192" t="s">
        <v>2366</v>
      </c>
      <c r="L2035" s="69" t="s">
        <v>1101</v>
      </c>
      <c r="M2035" s="192" t="s">
        <v>2340</v>
      </c>
      <c r="N2035" s="192"/>
    </row>
    <row r="2036" s="159" customFormat="1" ht="21" customHeight="1" spans="1:14">
      <c r="A2036" s="191"/>
      <c r="B2036" s="435" t="s">
        <v>2337</v>
      </c>
      <c r="C2036" s="191" t="s">
        <v>2338</v>
      </c>
      <c r="D2036" s="40" t="s">
        <v>224</v>
      </c>
      <c r="E2036" s="31">
        <v>97.16</v>
      </c>
      <c r="F2036" s="192">
        <v>17.8</v>
      </c>
      <c r="G2036" s="447">
        <f t="shared" si="92"/>
        <v>1729.448</v>
      </c>
      <c r="H2036" s="192" t="s">
        <v>1845</v>
      </c>
      <c r="I2036" s="191" t="s">
        <v>2256</v>
      </c>
      <c r="J2036" s="191" t="s">
        <v>2338</v>
      </c>
      <c r="K2036" s="192" t="s">
        <v>2367</v>
      </c>
      <c r="L2036" s="69" t="s">
        <v>1097</v>
      </c>
      <c r="M2036" s="192" t="s">
        <v>2340</v>
      </c>
      <c r="N2036" s="192"/>
    </row>
    <row r="2037" s="159" customFormat="1" ht="21" customHeight="1" spans="1:14">
      <c r="A2037" s="191"/>
      <c r="B2037" s="435" t="s">
        <v>2337</v>
      </c>
      <c r="C2037" s="191" t="s">
        <v>2338</v>
      </c>
      <c r="D2037" s="40" t="s">
        <v>224</v>
      </c>
      <c r="E2037" s="31">
        <v>97.16</v>
      </c>
      <c r="F2037" s="192">
        <v>17.8</v>
      </c>
      <c r="G2037" s="447">
        <f t="shared" si="92"/>
        <v>1729.448</v>
      </c>
      <c r="H2037" s="192" t="s">
        <v>1845</v>
      </c>
      <c r="I2037" s="191" t="s">
        <v>2256</v>
      </c>
      <c r="J2037" s="191" t="s">
        <v>2338</v>
      </c>
      <c r="K2037" s="192" t="s">
        <v>2368</v>
      </c>
      <c r="L2037" s="69" t="s">
        <v>1101</v>
      </c>
      <c r="M2037" s="192" t="s">
        <v>2340</v>
      </c>
      <c r="N2037" s="192"/>
    </row>
    <row r="2038" s="159" customFormat="1" ht="21" customHeight="1" spans="1:14">
      <c r="A2038" s="191"/>
      <c r="B2038" s="435" t="s">
        <v>2337</v>
      </c>
      <c r="C2038" s="191" t="s">
        <v>2338</v>
      </c>
      <c r="D2038" s="40" t="s">
        <v>224</v>
      </c>
      <c r="E2038" s="31">
        <v>97.16</v>
      </c>
      <c r="F2038" s="192">
        <v>17.8</v>
      </c>
      <c r="G2038" s="447">
        <f t="shared" si="92"/>
        <v>1729.448</v>
      </c>
      <c r="H2038" s="192" t="s">
        <v>1845</v>
      </c>
      <c r="I2038" s="191" t="s">
        <v>2256</v>
      </c>
      <c r="J2038" s="191" t="s">
        <v>2338</v>
      </c>
      <c r="K2038" s="192" t="s">
        <v>2369</v>
      </c>
      <c r="L2038" s="69" t="s">
        <v>1097</v>
      </c>
      <c r="M2038" s="192" t="s">
        <v>2340</v>
      </c>
      <c r="N2038" s="192"/>
    </row>
    <row r="2039" s="159" customFormat="1" ht="21" customHeight="1" spans="1:14">
      <c r="A2039" s="191"/>
      <c r="B2039" s="435" t="s">
        <v>2337</v>
      </c>
      <c r="C2039" s="191" t="s">
        <v>2338</v>
      </c>
      <c r="D2039" s="40" t="s">
        <v>224</v>
      </c>
      <c r="E2039" s="31">
        <v>97.16</v>
      </c>
      <c r="F2039" s="192">
        <v>17.8</v>
      </c>
      <c r="G2039" s="447">
        <f t="shared" si="92"/>
        <v>1729.448</v>
      </c>
      <c r="H2039" s="192" t="s">
        <v>1845</v>
      </c>
      <c r="I2039" s="191" t="s">
        <v>2256</v>
      </c>
      <c r="J2039" s="191" t="s">
        <v>2338</v>
      </c>
      <c r="K2039" s="192" t="s">
        <v>2370</v>
      </c>
      <c r="L2039" s="69" t="s">
        <v>1101</v>
      </c>
      <c r="M2039" s="192" t="s">
        <v>2340</v>
      </c>
      <c r="N2039" s="192"/>
    </row>
    <row r="2040" s="159" customFormat="1" ht="21" customHeight="1" spans="1:14">
      <c r="A2040" s="191"/>
      <c r="B2040" s="435" t="s">
        <v>2337</v>
      </c>
      <c r="C2040" s="191" t="s">
        <v>2338</v>
      </c>
      <c r="D2040" s="40" t="s">
        <v>224</v>
      </c>
      <c r="E2040" s="31">
        <v>97.16</v>
      </c>
      <c r="F2040" s="192">
        <v>17.8</v>
      </c>
      <c r="G2040" s="447">
        <f t="shared" si="92"/>
        <v>1729.448</v>
      </c>
      <c r="H2040" s="192" t="s">
        <v>1845</v>
      </c>
      <c r="I2040" s="191" t="s">
        <v>2256</v>
      </c>
      <c r="J2040" s="191" t="s">
        <v>2338</v>
      </c>
      <c r="K2040" s="192" t="s">
        <v>2371</v>
      </c>
      <c r="L2040" s="69" t="s">
        <v>1097</v>
      </c>
      <c r="M2040" s="192" t="s">
        <v>2340</v>
      </c>
      <c r="N2040" s="192"/>
    </row>
    <row r="2041" s="159" customFormat="1" ht="21" customHeight="1" spans="1:14">
      <c r="A2041" s="191"/>
      <c r="B2041" s="435" t="s">
        <v>2337</v>
      </c>
      <c r="C2041" s="191" t="s">
        <v>2338</v>
      </c>
      <c r="D2041" s="40" t="s">
        <v>224</v>
      </c>
      <c r="E2041" s="31">
        <v>97.16</v>
      </c>
      <c r="F2041" s="192">
        <v>17.8</v>
      </c>
      <c r="G2041" s="447">
        <f t="shared" si="92"/>
        <v>1729.448</v>
      </c>
      <c r="H2041" s="192" t="s">
        <v>1845</v>
      </c>
      <c r="I2041" s="191" t="s">
        <v>2256</v>
      </c>
      <c r="J2041" s="191" t="s">
        <v>2338</v>
      </c>
      <c r="K2041" s="192" t="s">
        <v>2372</v>
      </c>
      <c r="L2041" s="69" t="s">
        <v>1101</v>
      </c>
      <c r="M2041" s="192" t="s">
        <v>2340</v>
      </c>
      <c r="N2041" s="192"/>
    </row>
    <row r="2042" s="159" customFormat="1" ht="21" customHeight="1" spans="1:14">
      <c r="A2042" s="191"/>
      <c r="B2042" s="435" t="s">
        <v>2337</v>
      </c>
      <c r="C2042" s="191" t="s">
        <v>2338</v>
      </c>
      <c r="D2042" s="40" t="s">
        <v>224</v>
      </c>
      <c r="E2042" s="31">
        <v>97.16</v>
      </c>
      <c r="F2042" s="192">
        <v>17.8</v>
      </c>
      <c r="G2042" s="447">
        <f t="shared" si="92"/>
        <v>1729.448</v>
      </c>
      <c r="H2042" s="192" t="s">
        <v>1845</v>
      </c>
      <c r="I2042" s="191" t="s">
        <v>2256</v>
      </c>
      <c r="J2042" s="191" t="s">
        <v>2338</v>
      </c>
      <c r="K2042" s="192" t="s">
        <v>2373</v>
      </c>
      <c r="L2042" s="69" t="s">
        <v>1097</v>
      </c>
      <c r="M2042" s="192" t="s">
        <v>2340</v>
      </c>
      <c r="N2042" s="192"/>
    </row>
    <row r="2043" s="159" customFormat="1" ht="21" customHeight="1" spans="1:14">
      <c r="A2043" s="191"/>
      <c r="B2043" s="435" t="s">
        <v>2337</v>
      </c>
      <c r="C2043" s="191" t="s">
        <v>2338</v>
      </c>
      <c r="D2043" s="40" t="s">
        <v>224</v>
      </c>
      <c r="E2043" s="31">
        <v>97.16</v>
      </c>
      <c r="F2043" s="192">
        <v>17.8</v>
      </c>
      <c r="G2043" s="447">
        <f t="shared" si="92"/>
        <v>1729.448</v>
      </c>
      <c r="H2043" s="192" t="s">
        <v>1845</v>
      </c>
      <c r="I2043" s="191" t="s">
        <v>2256</v>
      </c>
      <c r="J2043" s="191" t="s">
        <v>2338</v>
      </c>
      <c r="K2043" s="192" t="s">
        <v>2374</v>
      </c>
      <c r="L2043" s="69" t="s">
        <v>1101</v>
      </c>
      <c r="M2043" s="192" t="s">
        <v>2340</v>
      </c>
      <c r="N2043" s="192"/>
    </row>
    <row r="2044" s="159" customFormat="1" ht="21" customHeight="1" spans="1:14">
      <c r="A2044" s="191"/>
      <c r="B2044" s="435" t="s">
        <v>2337</v>
      </c>
      <c r="C2044" s="191" t="s">
        <v>2338</v>
      </c>
      <c r="D2044" s="40" t="s">
        <v>224</v>
      </c>
      <c r="E2044" s="31">
        <v>97.16</v>
      </c>
      <c r="F2044" s="192">
        <v>17.8</v>
      </c>
      <c r="G2044" s="447">
        <f t="shared" si="92"/>
        <v>1729.448</v>
      </c>
      <c r="H2044" s="192" t="s">
        <v>1845</v>
      </c>
      <c r="I2044" s="191" t="s">
        <v>2256</v>
      </c>
      <c r="J2044" s="191" t="s">
        <v>2338</v>
      </c>
      <c r="K2044" s="192" t="s">
        <v>2375</v>
      </c>
      <c r="L2044" s="69" t="s">
        <v>1097</v>
      </c>
      <c r="M2044" s="192" t="s">
        <v>2340</v>
      </c>
      <c r="N2044" s="192"/>
    </row>
    <row r="2045" s="159" customFormat="1" ht="21" customHeight="1" spans="1:14">
      <c r="A2045" s="191"/>
      <c r="B2045" s="435" t="s">
        <v>2337</v>
      </c>
      <c r="C2045" s="191" t="s">
        <v>2338</v>
      </c>
      <c r="D2045" s="40" t="s">
        <v>224</v>
      </c>
      <c r="E2045" s="31">
        <v>97.16</v>
      </c>
      <c r="F2045" s="192">
        <v>17.8</v>
      </c>
      <c r="G2045" s="447">
        <f t="shared" si="92"/>
        <v>1729.448</v>
      </c>
      <c r="H2045" s="192" t="s">
        <v>1845</v>
      </c>
      <c r="I2045" s="191" t="s">
        <v>2256</v>
      </c>
      <c r="J2045" s="191" t="s">
        <v>2338</v>
      </c>
      <c r="K2045" s="192" t="s">
        <v>2376</v>
      </c>
      <c r="L2045" s="69" t="s">
        <v>1101</v>
      </c>
      <c r="M2045" s="192" t="s">
        <v>2340</v>
      </c>
      <c r="N2045" s="192"/>
    </row>
    <row r="2046" s="159" customFormat="1" ht="21" customHeight="1" spans="1:14">
      <c r="A2046" s="191"/>
      <c r="B2046" s="435" t="s">
        <v>2337</v>
      </c>
      <c r="C2046" s="191" t="s">
        <v>2338</v>
      </c>
      <c r="D2046" s="40" t="s">
        <v>224</v>
      </c>
      <c r="E2046" s="31">
        <v>97.16</v>
      </c>
      <c r="F2046" s="192">
        <v>17.8</v>
      </c>
      <c r="G2046" s="447">
        <f t="shared" si="92"/>
        <v>1729.448</v>
      </c>
      <c r="H2046" s="192" t="s">
        <v>1845</v>
      </c>
      <c r="I2046" s="191" t="s">
        <v>2256</v>
      </c>
      <c r="J2046" s="191" t="s">
        <v>2338</v>
      </c>
      <c r="K2046" s="192" t="s">
        <v>2377</v>
      </c>
      <c r="L2046" s="69" t="s">
        <v>1097</v>
      </c>
      <c r="M2046" s="192" t="s">
        <v>2340</v>
      </c>
      <c r="N2046" s="192"/>
    </row>
    <row r="2047" s="159" customFormat="1" ht="21" customHeight="1" spans="1:14">
      <c r="A2047" s="191"/>
      <c r="B2047" s="435" t="s">
        <v>2337</v>
      </c>
      <c r="C2047" s="191" t="s">
        <v>2338</v>
      </c>
      <c r="D2047" s="40" t="s">
        <v>224</v>
      </c>
      <c r="E2047" s="31">
        <v>97.16</v>
      </c>
      <c r="F2047" s="192">
        <v>17.8</v>
      </c>
      <c r="G2047" s="447">
        <f t="shared" si="92"/>
        <v>1729.448</v>
      </c>
      <c r="H2047" s="192" t="s">
        <v>1845</v>
      </c>
      <c r="I2047" s="191" t="s">
        <v>2256</v>
      </c>
      <c r="J2047" s="191" t="s">
        <v>2338</v>
      </c>
      <c r="K2047" s="192" t="s">
        <v>2378</v>
      </c>
      <c r="L2047" s="69" t="s">
        <v>1101</v>
      </c>
      <c r="M2047" s="192" t="s">
        <v>2340</v>
      </c>
      <c r="N2047" s="192"/>
    </row>
    <row r="2048" s="159" customFormat="1" ht="21" customHeight="1" spans="1:14">
      <c r="A2048" s="191"/>
      <c r="B2048" s="435" t="s">
        <v>2337</v>
      </c>
      <c r="C2048" s="191" t="s">
        <v>2338</v>
      </c>
      <c r="D2048" s="40" t="s">
        <v>224</v>
      </c>
      <c r="E2048" s="31">
        <v>97.16</v>
      </c>
      <c r="F2048" s="192">
        <v>17.8</v>
      </c>
      <c r="G2048" s="447">
        <f t="shared" si="92"/>
        <v>1729.448</v>
      </c>
      <c r="H2048" s="192" t="s">
        <v>1845</v>
      </c>
      <c r="I2048" s="191" t="s">
        <v>2256</v>
      </c>
      <c r="J2048" s="191" t="s">
        <v>2338</v>
      </c>
      <c r="K2048" s="192" t="s">
        <v>2379</v>
      </c>
      <c r="L2048" s="69" t="s">
        <v>1097</v>
      </c>
      <c r="M2048" s="192" t="s">
        <v>2340</v>
      </c>
      <c r="N2048" s="192"/>
    </row>
    <row r="2049" s="159" customFormat="1" ht="21" customHeight="1" spans="1:14">
      <c r="A2049" s="191"/>
      <c r="B2049" s="435" t="s">
        <v>2337</v>
      </c>
      <c r="C2049" s="191" t="s">
        <v>2338</v>
      </c>
      <c r="D2049" s="40" t="s">
        <v>224</v>
      </c>
      <c r="E2049" s="31">
        <v>97.16</v>
      </c>
      <c r="F2049" s="192">
        <v>17.8</v>
      </c>
      <c r="G2049" s="447">
        <f t="shared" si="92"/>
        <v>1729.448</v>
      </c>
      <c r="H2049" s="192" t="s">
        <v>1845</v>
      </c>
      <c r="I2049" s="191" t="s">
        <v>2256</v>
      </c>
      <c r="J2049" s="191" t="s">
        <v>2338</v>
      </c>
      <c r="K2049" s="192" t="s">
        <v>2380</v>
      </c>
      <c r="L2049" s="69" t="s">
        <v>1101</v>
      </c>
      <c r="M2049" s="192" t="s">
        <v>2340</v>
      </c>
      <c r="N2049" s="192"/>
    </row>
    <row r="2050" s="159" customFormat="1" ht="21" customHeight="1" spans="1:14">
      <c r="A2050" s="191"/>
      <c r="B2050" s="435" t="s">
        <v>2337</v>
      </c>
      <c r="C2050" s="191" t="s">
        <v>2338</v>
      </c>
      <c r="D2050" s="40" t="s">
        <v>224</v>
      </c>
      <c r="E2050" s="31">
        <v>97.16</v>
      </c>
      <c r="F2050" s="192">
        <v>17.8</v>
      </c>
      <c r="G2050" s="447">
        <f t="shared" si="92"/>
        <v>1729.448</v>
      </c>
      <c r="H2050" s="192" t="s">
        <v>1845</v>
      </c>
      <c r="I2050" s="191" t="s">
        <v>2256</v>
      </c>
      <c r="J2050" s="191" t="s">
        <v>2338</v>
      </c>
      <c r="K2050" s="192" t="s">
        <v>2381</v>
      </c>
      <c r="L2050" s="69"/>
      <c r="M2050" s="192" t="s">
        <v>2340</v>
      </c>
      <c r="N2050" s="192"/>
    </row>
    <row r="2051" s="166" customFormat="1" ht="21" customHeight="1" spans="1:14">
      <c r="A2051" s="195"/>
      <c r="B2051" s="362" t="s">
        <v>1112</v>
      </c>
      <c r="C2051" s="299"/>
      <c r="D2051" s="196"/>
      <c r="E2051" s="197"/>
      <c r="F2051" s="188">
        <f>SUM(F2009:F2050)</f>
        <v>747.6</v>
      </c>
      <c r="G2051" s="448">
        <f>SUM(G2009:G2050)</f>
        <v>72636.816</v>
      </c>
      <c r="H2051" s="188"/>
      <c r="I2051" s="195"/>
      <c r="J2051" s="188"/>
      <c r="K2051" s="188"/>
      <c r="L2051" s="233"/>
      <c r="M2051" s="188"/>
      <c r="N2051" s="188"/>
    </row>
    <row r="2052" s="166" customFormat="1" ht="21" customHeight="1" spans="1:14">
      <c r="A2052" s="195"/>
      <c r="B2052" s="437" t="s">
        <v>938</v>
      </c>
      <c r="C2052" s="201" t="s">
        <v>939</v>
      </c>
      <c r="D2052" s="196"/>
      <c r="E2052" s="197"/>
      <c r="F2052" s="188"/>
      <c r="G2052" s="199"/>
      <c r="H2052" s="188"/>
      <c r="I2052" s="195"/>
      <c r="J2052" s="188"/>
      <c r="K2052" s="188"/>
      <c r="L2052" s="233"/>
      <c r="M2052" s="188"/>
      <c r="N2052" s="188"/>
    </row>
    <row r="2053" s="159" customFormat="1" ht="21" customHeight="1" spans="1:14">
      <c r="A2053" s="191"/>
      <c r="B2053" s="435" t="s">
        <v>942</v>
      </c>
      <c r="C2053" s="293" t="s">
        <v>939</v>
      </c>
      <c r="D2053" s="40" t="s">
        <v>859</v>
      </c>
      <c r="E2053" s="67">
        <v>7.27</v>
      </c>
      <c r="F2053" s="192">
        <v>38</v>
      </c>
      <c r="G2053" s="447">
        <f>F2053*E2053</f>
        <v>276.26</v>
      </c>
      <c r="H2053" s="192" t="s">
        <v>1845</v>
      </c>
      <c r="I2053" s="191" t="s">
        <v>939</v>
      </c>
      <c r="J2053" s="191" t="s">
        <v>939</v>
      </c>
      <c r="K2053" s="192" t="s">
        <v>2067</v>
      </c>
      <c r="L2053" s="69" t="s">
        <v>1101</v>
      </c>
      <c r="M2053" s="192" t="s">
        <v>2382</v>
      </c>
      <c r="N2053" s="192"/>
    </row>
    <row r="2054" s="159" customFormat="1" ht="21" customHeight="1" spans="1:14">
      <c r="A2054" s="191"/>
      <c r="B2054" s="435" t="s">
        <v>942</v>
      </c>
      <c r="C2054" s="293" t="s">
        <v>939</v>
      </c>
      <c r="D2054" s="40" t="s">
        <v>859</v>
      </c>
      <c r="E2054" s="67">
        <v>7.27</v>
      </c>
      <c r="F2054" s="192">
        <v>66</v>
      </c>
      <c r="G2054" s="447">
        <f t="shared" ref="G2054:G2085" si="93">F2054*E2054</f>
        <v>479.82</v>
      </c>
      <c r="H2054" s="192" t="s">
        <v>1845</v>
      </c>
      <c r="I2054" s="191" t="s">
        <v>939</v>
      </c>
      <c r="J2054" s="191" t="s">
        <v>939</v>
      </c>
      <c r="K2054" s="192" t="s">
        <v>2069</v>
      </c>
      <c r="L2054" s="69" t="s">
        <v>1101</v>
      </c>
      <c r="M2054" s="192" t="s">
        <v>2382</v>
      </c>
      <c r="N2054" s="192"/>
    </row>
    <row r="2055" s="159" customFormat="1" ht="21" customHeight="1" spans="1:14">
      <c r="A2055" s="191"/>
      <c r="B2055" s="435" t="s">
        <v>942</v>
      </c>
      <c r="C2055" s="293" t="s">
        <v>939</v>
      </c>
      <c r="D2055" s="40" t="s">
        <v>859</v>
      </c>
      <c r="E2055" s="67">
        <v>7.27</v>
      </c>
      <c r="F2055" s="192">
        <v>53</v>
      </c>
      <c r="G2055" s="447">
        <f t="shared" si="93"/>
        <v>385.31</v>
      </c>
      <c r="H2055" s="192" t="s">
        <v>1845</v>
      </c>
      <c r="I2055" s="191" t="s">
        <v>939</v>
      </c>
      <c r="J2055" s="191" t="s">
        <v>939</v>
      </c>
      <c r="K2055" s="192" t="s">
        <v>2070</v>
      </c>
      <c r="L2055" s="69" t="s">
        <v>1101</v>
      </c>
      <c r="M2055" s="192" t="s">
        <v>2382</v>
      </c>
      <c r="N2055" s="192"/>
    </row>
    <row r="2056" s="159" customFormat="1" ht="21" customHeight="1" spans="1:14">
      <c r="A2056" s="191"/>
      <c r="B2056" s="435" t="s">
        <v>942</v>
      </c>
      <c r="C2056" s="293" t="s">
        <v>939</v>
      </c>
      <c r="D2056" s="40" t="s">
        <v>859</v>
      </c>
      <c r="E2056" s="67">
        <v>7.27</v>
      </c>
      <c r="F2056" s="192">
        <v>6</v>
      </c>
      <c r="G2056" s="447">
        <f t="shared" si="93"/>
        <v>43.62</v>
      </c>
      <c r="H2056" s="192" t="s">
        <v>1845</v>
      </c>
      <c r="I2056" s="191" t="s">
        <v>939</v>
      </c>
      <c r="J2056" s="191" t="s">
        <v>939</v>
      </c>
      <c r="K2056" s="192" t="s">
        <v>2071</v>
      </c>
      <c r="L2056" s="69" t="s">
        <v>1097</v>
      </c>
      <c r="M2056" s="192" t="s">
        <v>2382</v>
      </c>
      <c r="N2056" s="192"/>
    </row>
    <row r="2057" s="159" customFormat="1" ht="21" customHeight="1" spans="1:14">
      <c r="A2057" s="191"/>
      <c r="B2057" s="435" t="s">
        <v>942</v>
      </c>
      <c r="C2057" s="293" t="s">
        <v>939</v>
      </c>
      <c r="D2057" s="40" t="s">
        <v>859</v>
      </c>
      <c r="E2057" s="67">
        <v>7.27</v>
      </c>
      <c r="F2057" s="192">
        <v>33</v>
      </c>
      <c r="G2057" s="447">
        <f t="shared" si="93"/>
        <v>239.91</v>
      </c>
      <c r="H2057" s="192" t="s">
        <v>1845</v>
      </c>
      <c r="I2057" s="191" t="s">
        <v>939</v>
      </c>
      <c r="J2057" s="191" t="s">
        <v>939</v>
      </c>
      <c r="K2057" s="192" t="s">
        <v>2072</v>
      </c>
      <c r="L2057" s="69" t="s">
        <v>1097</v>
      </c>
      <c r="M2057" s="192" t="s">
        <v>2382</v>
      </c>
      <c r="N2057" s="192"/>
    </row>
    <row r="2058" s="159" customFormat="1" ht="21" customHeight="1" spans="1:14">
      <c r="A2058" s="191"/>
      <c r="B2058" s="435" t="s">
        <v>942</v>
      </c>
      <c r="C2058" s="293" t="s">
        <v>939</v>
      </c>
      <c r="D2058" s="40" t="s">
        <v>859</v>
      </c>
      <c r="E2058" s="67">
        <v>7.27</v>
      </c>
      <c r="F2058" s="192">
        <v>10</v>
      </c>
      <c r="G2058" s="447">
        <f t="shared" si="93"/>
        <v>72.7</v>
      </c>
      <c r="H2058" s="192" t="s">
        <v>1845</v>
      </c>
      <c r="I2058" s="191" t="s">
        <v>939</v>
      </c>
      <c r="J2058" s="191" t="s">
        <v>939</v>
      </c>
      <c r="K2058" s="192" t="s">
        <v>2073</v>
      </c>
      <c r="L2058" s="69" t="s">
        <v>1097</v>
      </c>
      <c r="M2058" s="192" t="s">
        <v>2382</v>
      </c>
      <c r="N2058" s="192"/>
    </row>
    <row r="2059" s="159" customFormat="1" ht="21" customHeight="1" spans="1:14">
      <c r="A2059" s="191"/>
      <c r="B2059" s="435" t="s">
        <v>942</v>
      </c>
      <c r="C2059" s="293" t="s">
        <v>939</v>
      </c>
      <c r="D2059" s="40" t="s">
        <v>859</v>
      </c>
      <c r="E2059" s="67">
        <v>7.27</v>
      </c>
      <c r="F2059" s="192">
        <v>8</v>
      </c>
      <c r="G2059" s="447">
        <f t="shared" si="93"/>
        <v>58.16</v>
      </c>
      <c r="H2059" s="192" t="s">
        <v>1845</v>
      </c>
      <c r="I2059" s="191" t="s">
        <v>939</v>
      </c>
      <c r="J2059" s="191" t="s">
        <v>939</v>
      </c>
      <c r="K2059" s="192" t="s">
        <v>2383</v>
      </c>
      <c r="L2059" s="69" t="s">
        <v>1097</v>
      </c>
      <c r="M2059" s="192" t="s">
        <v>2382</v>
      </c>
      <c r="N2059" s="192"/>
    </row>
    <row r="2060" s="159" customFormat="1" ht="21" customHeight="1" spans="1:14">
      <c r="A2060" s="191"/>
      <c r="B2060" s="435" t="s">
        <v>942</v>
      </c>
      <c r="C2060" s="293" t="s">
        <v>939</v>
      </c>
      <c r="D2060" s="40" t="s">
        <v>859</v>
      </c>
      <c r="E2060" s="67">
        <v>7.27</v>
      </c>
      <c r="F2060" s="192">
        <v>5</v>
      </c>
      <c r="G2060" s="447">
        <f t="shared" si="93"/>
        <v>36.35</v>
      </c>
      <c r="H2060" s="192" t="s">
        <v>1845</v>
      </c>
      <c r="I2060" s="191" t="s">
        <v>939</v>
      </c>
      <c r="J2060" s="191" t="s">
        <v>939</v>
      </c>
      <c r="K2060" s="192" t="s">
        <v>2075</v>
      </c>
      <c r="L2060" s="69" t="s">
        <v>1097</v>
      </c>
      <c r="M2060" s="192" t="s">
        <v>2382</v>
      </c>
      <c r="N2060" s="192"/>
    </row>
    <row r="2061" s="159" customFormat="1" ht="21" customHeight="1" spans="1:14">
      <c r="A2061" s="191"/>
      <c r="B2061" s="435" t="s">
        <v>942</v>
      </c>
      <c r="C2061" s="293" t="s">
        <v>939</v>
      </c>
      <c r="D2061" s="40" t="s">
        <v>859</v>
      </c>
      <c r="E2061" s="67">
        <v>7.27</v>
      </c>
      <c r="F2061" s="192">
        <v>60</v>
      </c>
      <c r="G2061" s="447">
        <f t="shared" si="93"/>
        <v>436.2</v>
      </c>
      <c r="H2061" s="192" t="s">
        <v>1845</v>
      </c>
      <c r="I2061" s="191" t="s">
        <v>939</v>
      </c>
      <c r="J2061" s="191" t="s">
        <v>939</v>
      </c>
      <c r="K2061" s="192" t="s">
        <v>2076</v>
      </c>
      <c r="L2061" s="69" t="s">
        <v>1097</v>
      </c>
      <c r="M2061" s="192" t="s">
        <v>2382</v>
      </c>
      <c r="N2061" s="192"/>
    </row>
    <row r="2062" s="159" customFormat="1" ht="21" customHeight="1" spans="1:14">
      <c r="A2062" s="191"/>
      <c r="B2062" s="435" t="s">
        <v>942</v>
      </c>
      <c r="C2062" s="293" t="s">
        <v>939</v>
      </c>
      <c r="D2062" s="40" t="s">
        <v>859</v>
      </c>
      <c r="E2062" s="67">
        <v>7.27</v>
      </c>
      <c r="F2062" s="192">
        <v>7</v>
      </c>
      <c r="G2062" s="447">
        <f t="shared" si="93"/>
        <v>50.89</v>
      </c>
      <c r="H2062" s="192" t="s">
        <v>1845</v>
      </c>
      <c r="I2062" s="191" t="s">
        <v>939</v>
      </c>
      <c r="J2062" s="191" t="s">
        <v>939</v>
      </c>
      <c r="K2062" s="192" t="s">
        <v>2077</v>
      </c>
      <c r="L2062" s="69" t="s">
        <v>1097</v>
      </c>
      <c r="M2062" s="192" t="s">
        <v>2382</v>
      </c>
      <c r="N2062" s="192"/>
    </row>
    <row r="2063" s="159" customFormat="1" ht="21" customHeight="1" spans="1:14">
      <c r="A2063" s="191"/>
      <c r="B2063" s="435" t="s">
        <v>942</v>
      </c>
      <c r="C2063" s="293" t="s">
        <v>939</v>
      </c>
      <c r="D2063" s="40" t="s">
        <v>859</v>
      </c>
      <c r="E2063" s="67">
        <v>7.27</v>
      </c>
      <c r="F2063" s="192">
        <v>63</v>
      </c>
      <c r="G2063" s="447">
        <f t="shared" si="93"/>
        <v>458.01</v>
      </c>
      <c r="H2063" s="192" t="s">
        <v>1845</v>
      </c>
      <c r="I2063" s="191" t="s">
        <v>939</v>
      </c>
      <c r="J2063" s="191" t="s">
        <v>939</v>
      </c>
      <c r="K2063" s="192" t="s">
        <v>2078</v>
      </c>
      <c r="L2063" s="69" t="s">
        <v>1097</v>
      </c>
      <c r="M2063" s="192" t="s">
        <v>2382</v>
      </c>
      <c r="N2063" s="192"/>
    </row>
    <row r="2064" s="159" customFormat="1" ht="21" customHeight="1" spans="1:14">
      <c r="A2064" s="191"/>
      <c r="B2064" s="435" t="s">
        <v>942</v>
      </c>
      <c r="C2064" s="293" t="s">
        <v>939</v>
      </c>
      <c r="D2064" s="40" t="s">
        <v>859</v>
      </c>
      <c r="E2064" s="67">
        <v>7.27</v>
      </c>
      <c r="F2064" s="192">
        <v>7</v>
      </c>
      <c r="G2064" s="447">
        <f t="shared" si="93"/>
        <v>50.89</v>
      </c>
      <c r="H2064" s="192" t="s">
        <v>1845</v>
      </c>
      <c r="I2064" s="191" t="s">
        <v>939</v>
      </c>
      <c r="J2064" s="191" t="s">
        <v>939</v>
      </c>
      <c r="K2064" s="192" t="s">
        <v>2079</v>
      </c>
      <c r="L2064" s="69" t="s">
        <v>1101</v>
      </c>
      <c r="M2064" s="192" t="s">
        <v>2382</v>
      </c>
      <c r="N2064" s="192"/>
    </row>
    <row r="2065" s="159" customFormat="1" ht="21" customHeight="1" spans="1:14">
      <c r="A2065" s="191"/>
      <c r="B2065" s="435" t="s">
        <v>942</v>
      </c>
      <c r="C2065" s="293" t="s">
        <v>939</v>
      </c>
      <c r="D2065" s="40" t="s">
        <v>859</v>
      </c>
      <c r="E2065" s="67">
        <v>7.27</v>
      </c>
      <c r="F2065" s="192">
        <v>16</v>
      </c>
      <c r="G2065" s="447">
        <f t="shared" si="93"/>
        <v>116.32</v>
      </c>
      <c r="H2065" s="192" t="s">
        <v>1845</v>
      </c>
      <c r="I2065" s="191" t="s">
        <v>939</v>
      </c>
      <c r="J2065" s="191" t="s">
        <v>939</v>
      </c>
      <c r="K2065" s="192" t="s">
        <v>2080</v>
      </c>
      <c r="L2065" s="69" t="s">
        <v>1097</v>
      </c>
      <c r="M2065" s="192" t="s">
        <v>2382</v>
      </c>
      <c r="N2065" s="192"/>
    </row>
    <row r="2066" s="159" customFormat="1" ht="21" customHeight="1" spans="1:14">
      <c r="A2066" s="191"/>
      <c r="B2066" s="435" t="s">
        <v>942</v>
      </c>
      <c r="C2066" s="293" t="s">
        <v>939</v>
      </c>
      <c r="D2066" s="40" t="s">
        <v>859</v>
      </c>
      <c r="E2066" s="67">
        <v>7.27</v>
      </c>
      <c r="F2066" s="192">
        <v>8</v>
      </c>
      <c r="G2066" s="447">
        <f t="shared" si="93"/>
        <v>58.16</v>
      </c>
      <c r="H2066" s="192" t="s">
        <v>1845</v>
      </c>
      <c r="I2066" s="191" t="s">
        <v>939</v>
      </c>
      <c r="J2066" s="191" t="s">
        <v>939</v>
      </c>
      <c r="K2066" s="192" t="s">
        <v>2081</v>
      </c>
      <c r="L2066" s="69" t="s">
        <v>1097</v>
      </c>
      <c r="M2066" s="192" t="s">
        <v>2382</v>
      </c>
      <c r="N2066" s="192"/>
    </row>
    <row r="2067" s="159" customFormat="1" ht="21" customHeight="1" spans="1:14">
      <c r="A2067" s="191"/>
      <c r="B2067" s="435" t="s">
        <v>942</v>
      </c>
      <c r="C2067" s="293" t="s">
        <v>939</v>
      </c>
      <c r="D2067" s="40" t="s">
        <v>859</v>
      </c>
      <c r="E2067" s="67">
        <v>7.27</v>
      </c>
      <c r="F2067" s="192">
        <v>8</v>
      </c>
      <c r="G2067" s="447">
        <f t="shared" si="93"/>
        <v>58.16</v>
      </c>
      <c r="H2067" s="192" t="s">
        <v>1845</v>
      </c>
      <c r="I2067" s="191" t="s">
        <v>939</v>
      </c>
      <c r="J2067" s="191" t="s">
        <v>939</v>
      </c>
      <c r="K2067" s="192" t="s">
        <v>2082</v>
      </c>
      <c r="L2067" s="69" t="s">
        <v>1097</v>
      </c>
      <c r="M2067" s="192" t="s">
        <v>2382</v>
      </c>
      <c r="N2067" s="192"/>
    </row>
    <row r="2068" s="159" customFormat="1" ht="21" customHeight="1" spans="1:14">
      <c r="A2068" s="191"/>
      <c r="B2068" s="435" t="s">
        <v>942</v>
      </c>
      <c r="C2068" s="293" t="s">
        <v>939</v>
      </c>
      <c r="D2068" s="40" t="s">
        <v>859</v>
      </c>
      <c r="E2068" s="67">
        <v>7.27</v>
      </c>
      <c r="F2068" s="192">
        <v>6</v>
      </c>
      <c r="G2068" s="447">
        <f t="shared" si="93"/>
        <v>43.62</v>
      </c>
      <c r="H2068" s="192" t="s">
        <v>1845</v>
      </c>
      <c r="I2068" s="191" t="s">
        <v>939</v>
      </c>
      <c r="J2068" s="191" t="s">
        <v>939</v>
      </c>
      <c r="K2068" s="192" t="s">
        <v>2083</v>
      </c>
      <c r="L2068" s="69" t="s">
        <v>1097</v>
      </c>
      <c r="M2068" s="192" t="s">
        <v>2382</v>
      </c>
      <c r="N2068" s="192"/>
    </row>
    <row r="2069" s="159" customFormat="1" ht="21" customHeight="1" spans="1:14">
      <c r="A2069" s="191"/>
      <c r="B2069" s="435" t="s">
        <v>942</v>
      </c>
      <c r="C2069" s="293" t="s">
        <v>939</v>
      </c>
      <c r="D2069" s="40" t="s">
        <v>859</v>
      </c>
      <c r="E2069" s="67">
        <v>7.27</v>
      </c>
      <c r="F2069" s="192">
        <v>10</v>
      </c>
      <c r="G2069" s="447">
        <f t="shared" si="93"/>
        <v>72.7</v>
      </c>
      <c r="H2069" s="192" t="s">
        <v>1845</v>
      </c>
      <c r="I2069" s="191" t="s">
        <v>939</v>
      </c>
      <c r="J2069" s="191" t="s">
        <v>939</v>
      </c>
      <c r="K2069" s="192" t="s">
        <v>2084</v>
      </c>
      <c r="L2069" s="69" t="s">
        <v>1097</v>
      </c>
      <c r="M2069" s="192" t="s">
        <v>2382</v>
      </c>
      <c r="N2069" s="192"/>
    </row>
    <row r="2070" s="159" customFormat="1" ht="21" customHeight="1" spans="1:14">
      <c r="A2070" s="191"/>
      <c r="B2070" s="435" t="s">
        <v>942</v>
      </c>
      <c r="C2070" s="293" t="s">
        <v>939</v>
      </c>
      <c r="D2070" s="40" t="s">
        <v>859</v>
      </c>
      <c r="E2070" s="67">
        <v>7.27</v>
      </c>
      <c r="F2070" s="192">
        <v>24</v>
      </c>
      <c r="G2070" s="447">
        <f t="shared" si="93"/>
        <v>174.48</v>
      </c>
      <c r="H2070" s="192" t="s">
        <v>1845</v>
      </c>
      <c r="I2070" s="191" t="s">
        <v>939</v>
      </c>
      <c r="J2070" s="191" t="s">
        <v>939</v>
      </c>
      <c r="K2070" s="192" t="s">
        <v>2085</v>
      </c>
      <c r="L2070" s="69" t="s">
        <v>1097</v>
      </c>
      <c r="M2070" s="192" t="s">
        <v>2382</v>
      </c>
      <c r="N2070" s="192"/>
    </row>
    <row r="2071" s="159" customFormat="1" ht="21" customHeight="1" spans="1:14">
      <c r="A2071" s="191"/>
      <c r="B2071" s="435" t="s">
        <v>942</v>
      </c>
      <c r="C2071" s="293" t="s">
        <v>939</v>
      </c>
      <c r="D2071" s="40" t="s">
        <v>859</v>
      </c>
      <c r="E2071" s="67">
        <v>7.27</v>
      </c>
      <c r="F2071" s="192">
        <v>20</v>
      </c>
      <c r="G2071" s="447">
        <f t="shared" si="93"/>
        <v>145.4</v>
      </c>
      <c r="H2071" s="192" t="s">
        <v>1845</v>
      </c>
      <c r="I2071" s="191" t="s">
        <v>939</v>
      </c>
      <c r="J2071" s="191" t="s">
        <v>939</v>
      </c>
      <c r="K2071" s="192" t="s">
        <v>2086</v>
      </c>
      <c r="L2071" s="69" t="s">
        <v>1097</v>
      </c>
      <c r="M2071" s="192" t="s">
        <v>2382</v>
      </c>
      <c r="N2071" s="192"/>
    </row>
    <row r="2072" s="159" customFormat="1" ht="21" customHeight="1" spans="1:14">
      <c r="A2072" s="191"/>
      <c r="B2072" s="435" t="s">
        <v>942</v>
      </c>
      <c r="C2072" s="293" t="s">
        <v>939</v>
      </c>
      <c r="D2072" s="40" t="s">
        <v>859</v>
      </c>
      <c r="E2072" s="67">
        <v>7.27</v>
      </c>
      <c r="F2072" s="192">
        <v>6</v>
      </c>
      <c r="G2072" s="447">
        <f t="shared" si="93"/>
        <v>43.62</v>
      </c>
      <c r="H2072" s="192" t="s">
        <v>1845</v>
      </c>
      <c r="I2072" s="191" t="s">
        <v>939</v>
      </c>
      <c r="J2072" s="191" t="s">
        <v>939</v>
      </c>
      <c r="K2072" s="192" t="s">
        <v>2087</v>
      </c>
      <c r="L2072" s="69" t="s">
        <v>1101</v>
      </c>
      <c r="M2072" s="192" t="s">
        <v>2382</v>
      </c>
      <c r="N2072" s="192"/>
    </row>
    <row r="2073" s="159" customFormat="1" ht="21" customHeight="1" spans="1:14">
      <c r="A2073" s="191"/>
      <c r="B2073" s="435" t="s">
        <v>942</v>
      </c>
      <c r="C2073" s="293" t="s">
        <v>939</v>
      </c>
      <c r="D2073" s="40" t="s">
        <v>859</v>
      </c>
      <c r="E2073" s="67">
        <v>7.27</v>
      </c>
      <c r="F2073" s="192">
        <v>9</v>
      </c>
      <c r="G2073" s="447">
        <f t="shared" si="93"/>
        <v>65.43</v>
      </c>
      <c r="H2073" s="192" t="s">
        <v>1845</v>
      </c>
      <c r="I2073" s="191" t="s">
        <v>939</v>
      </c>
      <c r="J2073" s="191" t="s">
        <v>939</v>
      </c>
      <c r="K2073" s="192" t="s">
        <v>2088</v>
      </c>
      <c r="L2073" s="69" t="s">
        <v>1097</v>
      </c>
      <c r="M2073" s="192" t="s">
        <v>2382</v>
      </c>
      <c r="N2073" s="192"/>
    </row>
    <row r="2074" s="159" customFormat="1" ht="21" customHeight="1" spans="1:14">
      <c r="A2074" s="191"/>
      <c r="B2074" s="435" t="s">
        <v>942</v>
      </c>
      <c r="C2074" s="293" t="s">
        <v>939</v>
      </c>
      <c r="D2074" s="40" t="s">
        <v>859</v>
      </c>
      <c r="E2074" s="67">
        <v>7.27</v>
      </c>
      <c r="F2074" s="479">
        <v>35</v>
      </c>
      <c r="G2074" s="447">
        <f t="shared" si="93"/>
        <v>254.45</v>
      </c>
      <c r="H2074" s="192" t="s">
        <v>1845</v>
      </c>
      <c r="I2074" s="191" t="s">
        <v>939</v>
      </c>
      <c r="J2074" s="191" t="s">
        <v>939</v>
      </c>
      <c r="K2074" s="192" t="s">
        <v>2089</v>
      </c>
      <c r="L2074" s="38" t="s">
        <v>1097</v>
      </c>
      <c r="M2074" s="192" t="s">
        <v>2382</v>
      </c>
      <c r="N2074" s="192"/>
    </row>
    <row r="2075" s="159" customFormat="1" ht="21" customHeight="1" spans="1:14">
      <c r="A2075" s="191"/>
      <c r="B2075" s="435" t="s">
        <v>942</v>
      </c>
      <c r="C2075" s="293" t="s">
        <v>939</v>
      </c>
      <c r="D2075" s="40" t="s">
        <v>859</v>
      </c>
      <c r="E2075" s="67">
        <v>7.27</v>
      </c>
      <c r="F2075" s="480">
        <v>37</v>
      </c>
      <c r="G2075" s="447">
        <f t="shared" si="93"/>
        <v>268.99</v>
      </c>
      <c r="H2075" s="192" t="s">
        <v>1845</v>
      </c>
      <c r="I2075" s="191" t="s">
        <v>939</v>
      </c>
      <c r="J2075" s="191" t="s">
        <v>939</v>
      </c>
      <c r="K2075" s="479" t="s">
        <v>2090</v>
      </c>
      <c r="L2075" s="481" t="s">
        <v>1097</v>
      </c>
      <c r="M2075" s="192" t="s">
        <v>2382</v>
      </c>
      <c r="N2075" s="192"/>
    </row>
    <row r="2076" s="159" customFormat="1" ht="21" customHeight="1" spans="1:14">
      <c r="A2076" s="191"/>
      <c r="B2076" s="435" t="s">
        <v>942</v>
      </c>
      <c r="C2076" s="293" t="s">
        <v>939</v>
      </c>
      <c r="D2076" s="40" t="s">
        <v>859</v>
      </c>
      <c r="E2076" s="67">
        <v>7.27</v>
      </c>
      <c r="F2076" s="479">
        <v>10</v>
      </c>
      <c r="G2076" s="447">
        <f t="shared" si="93"/>
        <v>72.7</v>
      </c>
      <c r="H2076" s="192" t="s">
        <v>1845</v>
      </c>
      <c r="I2076" s="191" t="s">
        <v>939</v>
      </c>
      <c r="J2076" s="191" t="s">
        <v>939</v>
      </c>
      <c r="K2076" s="479" t="s">
        <v>2091</v>
      </c>
      <c r="L2076" s="38" t="s">
        <v>1097</v>
      </c>
      <c r="M2076" s="192" t="s">
        <v>2382</v>
      </c>
      <c r="N2076" s="192"/>
    </row>
    <row r="2077" s="159" customFormat="1" ht="21" customHeight="1" spans="1:14">
      <c r="A2077" s="191"/>
      <c r="B2077" s="435" t="s">
        <v>942</v>
      </c>
      <c r="C2077" s="293" t="s">
        <v>939</v>
      </c>
      <c r="D2077" s="40" t="s">
        <v>859</v>
      </c>
      <c r="E2077" s="67">
        <v>7.27</v>
      </c>
      <c r="F2077" s="481">
        <v>7</v>
      </c>
      <c r="G2077" s="447">
        <f t="shared" si="93"/>
        <v>50.89</v>
      </c>
      <c r="H2077" s="192" t="s">
        <v>1845</v>
      </c>
      <c r="I2077" s="191" t="s">
        <v>939</v>
      </c>
      <c r="J2077" s="191" t="s">
        <v>939</v>
      </c>
      <c r="K2077" s="479" t="s">
        <v>2092</v>
      </c>
      <c r="L2077" s="38" t="s">
        <v>1097</v>
      </c>
      <c r="M2077" s="192" t="s">
        <v>2382</v>
      </c>
      <c r="N2077" s="192"/>
    </row>
    <row r="2078" s="159" customFormat="1" ht="21" customHeight="1" spans="1:14">
      <c r="A2078" s="191"/>
      <c r="B2078" s="435" t="s">
        <v>942</v>
      </c>
      <c r="C2078" s="293" t="s">
        <v>939</v>
      </c>
      <c r="D2078" s="40" t="s">
        <v>859</v>
      </c>
      <c r="E2078" s="67">
        <v>7.27</v>
      </c>
      <c r="F2078" s="481">
        <v>4</v>
      </c>
      <c r="G2078" s="447">
        <f t="shared" si="93"/>
        <v>29.08</v>
      </c>
      <c r="H2078" s="192" t="s">
        <v>1845</v>
      </c>
      <c r="I2078" s="191" t="s">
        <v>939</v>
      </c>
      <c r="J2078" s="191" t="s">
        <v>939</v>
      </c>
      <c r="K2078" s="479" t="s">
        <v>2093</v>
      </c>
      <c r="L2078" s="38" t="s">
        <v>1097</v>
      </c>
      <c r="M2078" s="192" t="s">
        <v>2382</v>
      </c>
      <c r="N2078" s="192"/>
    </row>
    <row r="2079" s="159" customFormat="1" ht="21" customHeight="1" spans="1:14">
      <c r="A2079" s="191"/>
      <c r="B2079" s="435" t="s">
        <v>942</v>
      </c>
      <c r="C2079" s="293" t="s">
        <v>939</v>
      </c>
      <c r="D2079" s="40" t="s">
        <v>859</v>
      </c>
      <c r="E2079" s="67">
        <v>7.27</v>
      </c>
      <c r="F2079" s="481">
        <v>9</v>
      </c>
      <c r="G2079" s="447">
        <f t="shared" si="93"/>
        <v>65.43</v>
      </c>
      <c r="H2079" s="192" t="s">
        <v>1845</v>
      </c>
      <c r="I2079" s="191" t="s">
        <v>939</v>
      </c>
      <c r="J2079" s="191" t="s">
        <v>939</v>
      </c>
      <c r="K2079" s="479" t="s">
        <v>2094</v>
      </c>
      <c r="L2079" s="38" t="s">
        <v>1097</v>
      </c>
      <c r="M2079" s="192" t="s">
        <v>2382</v>
      </c>
      <c r="N2079" s="192"/>
    </row>
    <row r="2080" s="159" customFormat="1" ht="21" customHeight="1" spans="1:14">
      <c r="A2080" s="191"/>
      <c r="B2080" s="435" t="s">
        <v>942</v>
      </c>
      <c r="C2080" s="293" t="s">
        <v>939</v>
      </c>
      <c r="D2080" s="40" t="s">
        <v>859</v>
      </c>
      <c r="E2080" s="67">
        <v>7.27</v>
      </c>
      <c r="F2080" s="479">
        <v>16</v>
      </c>
      <c r="G2080" s="447">
        <f t="shared" si="93"/>
        <v>116.32</v>
      </c>
      <c r="H2080" s="192" t="s">
        <v>1845</v>
      </c>
      <c r="I2080" s="191" t="s">
        <v>939</v>
      </c>
      <c r="J2080" s="191" t="s">
        <v>939</v>
      </c>
      <c r="K2080" s="479" t="s">
        <v>2095</v>
      </c>
      <c r="L2080" s="38" t="s">
        <v>1097</v>
      </c>
      <c r="M2080" s="192" t="s">
        <v>2382</v>
      </c>
      <c r="N2080" s="192"/>
    </row>
    <row r="2081" s="159" customFormat="1" ht="21" customHeight="1" spans="1:14">
      <c r="A2081" s="191"/>
      <c r="B2081" s="435" t="s">
        <v>942</v>
      </c>
      <c r="C2081" s="293" t="s">
        <v>939</v>
      </c>
      <c r="D2081" s="40" t="s">
        <v>859</v>
      </c>
      <c r="E2081" s="67">
        <v>7.27</v>
      </c>
      <c r="F2081" s="479">
        <v>132</v>
      </c>
      <c r="G2081" s="447">
        <f t="shared" si="93"/>
        <v>959.64</v>
      </c>
      <c r="H2081" s="192" t="s">
        <v>1845</v>
      </c>
      <c r="I2081" s="191" t="s">
        <v>939</v>
      </c>
      <c r="J2081" s="191" t="s">
        <v>939</v>
      </c>
      <c r="K2081" s="479" t="s">
        <v>2096</v>
      </c>
      <c r="L2081" s="38" t="s">
        <v>1097</v>
      </c>
      <c r="M2081" s="192" t="s">
        <v>2382</v>
      </c>
      <c r="N2081" s="192"/>
    </row>
    <row r="2082" s="159" customFormat="1" ht="21" customHeight="1" spans="1:14">
      <c r="A2082" s="191"/>
      <c r="B2082" s="435" t="s">
        <v>942</v>
      </c>
      <c r="C2082" s="293" t="s">
        <v>939</v>
      </c>
      <c r="D2082" s="40" t="s">
        <v>859</v>
      </c>
      <c r="E2082" s="67">
        <v>7.27</v>
      </c>
      <c r="F2082" s="481">
        <v>5</v>
      </c>
      <c r="G2082" s="447">
        <f t="shared" si="93"/>
        <v>36.35</v>
      </c>
      <c r="H2082" s="192" t="s">
        <v>1845</v>
      </c>
      <c r="I2082" s="191" t="s">
        <v>939</v>
      </c>
      <c r="J2082" s="191" t="s">
        <v>939</v>
      </c>
      <c r="K2082" s="479" t="s">
        <v>2097</v>
      </c>
      <c r="L2082" s="38" t="s">
        <v>1097</v>
      </c>
      <c r="M2082" s="192" t="s">
        <v>2382</v>
      </c>
      <c r="N2082" s="192"/>
    </row>
    <row r="2083" s="159" customFormat="1" ht="21" customHeight="1" spans="1:14">
      <c r="A2083" s="191"/>
      <c r="B2083" s="435" t="s">
        <v>942</v>
      </c>
      <c r="C2083" s="293" t="s">
        <v>939</v>
      </c>
      <c r="D2083" s="40" t="s">
        <v>859</v>
      </c>
      <c r="E2083" s="67">
        <v>7.27</v>
      </c>
      <c r="F2083" s="479">
        <v>14</v>
      </c>
      <c r="G2083" s="447">
        <f t="shared" si="93"/>
        <v>101.78</v>
      </c>
      <c r="H2083" s="192" t="s">
        <v>1845</v>
      </c>
      <c r="I2083" s="191" t="s">
        <v>939</v>
      </c>
      <c r="J2083" s="191" t="s">
        <v>939</v>
      </c>
      <c r="K2083" s="479" t="s">
        <v>2098</v>
      </c>
      <c r="L2083" s="38" t="s">
        <v>1097</v>
      </c>
      <c r="M2083" s="192" t="s">
        <v>2382</v>
      </c>
      <c r="N2083" s="192"/>
    </row>
    <row r="2084" s="159" customFormat="1" ht="21" customHeight="1" spans="1:14">
      <c r="A2084" s="191"/>
      <c r="B2084" s="435" t="s">
        <v>942</v>
      </c>
      <c r="C2084" s="293" t="s">
        <v>939</v>
      </c>
      <c r="D2084" s="40" t="s">
        <v>859</v>
      </c>
      <c r="E2084" s="67">
        <v>7.27</v>
      </c>
      <c r="F2084" s="479">
        <v>62</v>
      </c>
      <c r="G2084" s="447">
        <f t="shared" si="93"/>
        <v>450.74</v>
      </c>
      <c r="H2084" s="192" t="s">
        <v>1845</v>
      </c>
      <c r="I2084" s="191" t="s">
        <v>939</v>
      </c>
      <c r="J2084" s="191" t="s">
        <v>939</v>
      </c>
      <c r="K2084" s="479" t="s">
        <v>2099</v>
      </c>
      <c r="L2084" s="38" t="s">
        <v>1097</v>
      </c>
      <c r="M2084" s="192" t="s">
        <v>2382</v>
      </c>
      <c r="N2084" s="192"/>
    </row>
    <row r="2085" s="159" customFormat="1" ht="21" customHeight="1" spans="1:14">
      <c r="A2085" s="191"/>
      <c r="B2085" s="435" t="s">
        <v>942</v>
      </c>
      <c r="C2085" s="293" t="s">
        <v>939</v>
      </c>
      <c r="D2085" s="40" t="s">
        <v>859</v>
      </c>
      <c r="E2085" s="67">
        <v>7.27</v>
      </c>
      <c r="F2085" s="479">
        <v>20</v>
      </c>
      <c r="G2085" s="447">
        <f t="shared" si="93"/>
        <v>145.4</v>
      </c>
      <c r="H2085" s="192" t="s">
        <v>1845</v>
      </c>
      <c r="I2085" s="191" t="s">
        <v>939</v>
      </c>
      <c r="J2085" s="191" t="s">
        <v>939</v>
      </c>
      <c r="K2085" s="479" t="s">
        <v>2100</v>
      </c>
      <c r="L2085" s="38" t="s">
        <v>1097</v>
      </c>
      <c r="M2085" s="192" t="s">
        <v>2382</v>
      </c>
      <c r="N2085" s="192"/>
    </row>
    <row r="2086" s="159" customFormat="1" ht="21" customHeight="1" spans="1:14">
      <c r="A2086" s="191"/>
      <c r="B2086" s="435" t="s">
        <v>942</v>
      </c>
      <c r="C2086" s="293" t="s">
        <v>939</v>
      </c>
      <c r="D2086" s="40" t="s">
        <v>859</v>
      </c>
      <c r="E2086" s="67">
        <v>7.27</v>
      </c>
      <c r="F2086" s="479">
        <v>5</v>
      </c>
      <c r="G2086" s="447">
        <f t="shared" ref="G2086:G2112" si="94">F2086*E2086</f>
        <v>36.35</v>
      </c>
      <c r="H2086" s="192" t="s">
        <v>1845</v>
      </c>
      <c r="I2086" s="191" t="s">
        <v>939</v>
      </c>
      <c r="J2086" s="191" t="s">
        <v>939</v>
      </c>
      <c r="K2086" s="479" t="s">
        <v>2101</v>
      </c>
      <c r="L2086" s="38" t="s">
        <v>1101</v>
      </c>
      <c r="M2086" s="192" t="s">
        <v>2382</v>
      </c>
      <c r="N2086" s="192"/>
    </row>
    <row r="2087" s="159" customFormat="1" ht="21" customHeight="1" spans="1:14">
      <c r="A2087" s="191"/>
      <c r="B2087" s="435" t="s">
        <v>942</v>
      </c>
      <c r="C2087" s="293" t="s">
        <v>939</v>
      </c>
      <c r="D2087" s="40" t="s">
        <v>859</v>
      </c>
      <c r="E2087" s="67">
        <v>7.27</v>
      </c>
      <c r="F2087" s="479">
        <v>16</v>
      </c>
      <c r="G2087" s="447">
        <f t="shared" si="94"/>
        <v>116.32</v>
      </c>
      <c r="H2087" s="192" t="s">
        <v>1845</v>
      </c>
      <c r="I2087" s="191" t="s">
        <v>939</v>
      </c>
      <c r="J2087" s="191" t="s">
        <v>939</v>
      </c>
      <c r="K2087" s="479" t="s">
        <v>2102</v>
      </c>
      <c r="L2087" s="38" t="s">
        <v>1101</v>
      </c>
      <c r="M2087" s="192" t="s">
        <v>2382</v>
      </c>
      <c r="N2087" s="192"/>
    </row>
    <row r="2088" s="159" customFormat="1" ht="21" customHeight="1" spans="1:14">
      <c r="A2088" s="191"/>
      <c r="B2088" s="435" t="s">
        <v>942</v>
      </c>
      <c r="C2088" s="293" t="s">
        <v>939</v>
      </c>
      <c r="D2088" s="40" t="s">
        <v>859</v>
      </c>
      <c r="E2088" s="67">
        <v>7.27</v>
      </c>
      <c r="F2088" s="479">
        <v>22</v>
      </c>
      <c r="G2088" s="447">
        <f t="shared" si="94"/>
        <v>159.94</v>
      </c>
      <c r="H2088" s="192" t="s">
        <v>1845</v>
      </c>
      <c r="I2088" s="191" t="s">
        <v>939</v>
      </c>
      <c r="J2088" s="191" t="s">
        <v>939</v>
      </c>
      <c r="K2088" s="479" t="s">
        <v>2103</v>
      </c>
      <c r="L2088" s="38" t="s">
        <v>1101</v>
      </c>
      <c r="M2088" s="192" t="s">
        <v>2382</v>
      </c>
      <c r="N2088" s="192"/>
    </row>
    <row r="2089" s="159" customFormat="1" ht="21" customHeight="1" spans="1:14">
      <c r="A2089" s="191"/>
      <c r="B2089" s="435" t="s">
        <v>942</v>
      </c>
      <c r="C2089" s="293" t="s">
        <v>939</v>
      </c>
      <c r="D2089" s="40" t="s">
        <v>859</v>
      </c>
      <c r="E2089" s="67">
        <v>7.27</v>
      </c>
      <c r="F2089" s="479">
        <v>16</v>
      </c>
      <c r="G2089" s="447">
        <f t="shared" si="94"/>
        <v>116.32</v>
      </c>
      <c r="H2089" s="192" t="s">
        <v>1845</v>
      </c>
      <c r="I2089" s="191" t="s">
        <v>939</v>
      </c>
      <c r="J2089" s="191" t="s">
        <v>939</v>
      </c>
      <c r="K2089" s="479" t="s">
        <v>2104</v>
      </c>
      <c r="L2089" s="38" t="s">
        <v>1097</v>
      </c>
      <c r="M2089" s="192" t="s">
        <v>2382</v>
      </c>
      <c r="N2089" s="192"/>
    </row>
    <row r="2090" s="159" customFormat="1" ht="21" customHeight="1" spans="1:14">
      <c r="A2090" s="191"/>
      <c r="B2090" s="435" t="s">
        <v>942</v>
      </c>
      <c r="C2090" s="293" t="s">
        <v>939</v>
      </c>
      <c r="D2090" s="40" t="s">
        <v>859</v>
      </c>
      <c r="E2090" s="67">
        <v>7.27</v>
      </c>
      <c r="F2090" s="479">
        <v>13</v>
      </c>
      <c r="G2090" s="447">
        <f t="shared" si="94"/>
        <v>94.51</v>
      </c>
      <c r="H2090" s="192" t="s">
        <v>1845</v>
      </c>
      <c r="I2090" s="191" t="s">
        <v>939</v>
      </c>
      <c r="J2090" s="191" t="s">
        <v>939</v>
      </c>
      <c r="K2090" s="479" t="s">
        <v>2105</v>
      </c>
      <c r="L2090" s="38" t="s">
        <v>1097</v>
      </c>
      <c r="M2090" s="192" t="s">
        <v>2382</v>
      </c>
      <c r="N2090" s="192"/>
    </row>
    <row r="2091" s="159" customFormat="1" ht="21" customHeight="1" spans="1:14">
      <c r="A2091" s="191"/>
      <c r="B2091" s="435" t="s">
        <v>942</v>
      </c>
      <c r="C2091" s="293" t="s">
        <v>939</v>
      </c>
      <c r="D2091" s="40" t="s">
        <v>859</v>
      </c>
      <c r="E2091" s="67">
        <v>7.27</v>
      </c>
      <c r="F2091" s="481">
        <v>5</v>
      </c>
      <c r="G2091" s="447">
        <f t="shared" si="94"/>
        <v>36.35</v>
      </c>
      <c r="H2091" s="192" t="s">
        <v>1845</v>
      </c>
      <c r="I2091" s="191" t="s">
        <v>939</v>
      </c>
      <c r="J2091" s="191" t="s">
        <v>939</v>
      </c>
      <c r="K2091" s="479" t="s">
        <v>2106</v>
      </c>
      <c r="L2091" s="38" t="s">
        <v>1097</v>
      </c>
      <c r="M2091" s="192" t="s">
        <v>2382</v>
      </c>
      <c r="N2091" s="192"/>
    </row>
    <row r="2092" s="159" customFormat="1" ht="21" customHeight="1" spans="1:14">
      <c r="A2092" s="191"/>
      <c r="B2092" s="435" t="s">
        <v>942</v>
      </c>
      <c r="C2092" s="293" t="s">
        <v>939</v>
      </c>
      <c r="D2092" s="40" t="s">
        <v>859</v>
      </c>
      <c r="E2092" s="67">
        <v>7.27</v>
      </c>
      <c r="F2092" s="481">
        <v>8</v>
      </c>
      <c r="G2092" s="447">
        <f t="shared" si="94"/>
        <v>58.16</v>
      </c>
      <c r="H2092" s="192" t="s">
        <v>1845</v>
      </c>
      <c r="I2092" s="191" t="s">
        <v>939</v>
      </c>
      <c r="J2092" s="191" t="s">
        <v>939</v>
      </c>
      <c r="K2092" s="479" t="s">
        <v>2107</v>
      </c>
      <c r="L2092" s="38" t="s">
        <v>1097</v>
      </c>
      <c r="M2092" s="192" t="s">
        <v>2382</v>
      </c>
      <c r="N2092" s="192"/>
    </row>
    <row r="2093" s="159" customFormat="1" ht="21" customHeight="1" spans="1:14">
      <c r="A2093" s="191"/>
      <c r="B2093" s="435" t="s">
        <v>942</v>
      </c>
      <c r="C2093" s="293" t="s">
        <v>939</v>
      </c>
      <c r="D2093" s="40" t="s">
        <v>859</v>
      </c>
      <c r="E2093" s="67">
        <v>7.27</v>
      </c>
      <c r="F2093" s="479">
        <v>22</v>
      </c>
      <c r="G2093" s="447">
        <f t="shared" si="94"/>
        <v>159.94</v>
      </c>
      <c r="H2093" s="192" t="s">
        <v>1845</v>
      </c>
      <c r="I2093" s="191" t="s">
        <v>939</v>
      </c>
      <c r="J2093" s="191" t="s">
        <v>939</v>
      </c>
      <c r="K2093" s="479" t="s">
        <v>2108</v>
      </c>
      <c r="L2093" s="38" t="s">
        <v>1097</v>
      </c>
      <c r="M2093" s="192" t="s">
        <v>2382</v>
      </c>
      <c r="N2093" s="192"/>
    </row>
    <row r="2094" s="159" customFormat="1" ht="21" customHeight="1" spans="1:14">
      <c r="A2094" s="191"/>
      <c r="B2094" s="435" t="s">
        <v>942</v>
      </c>
      <c r="C2094" s="293" t="s">
        <v>939</v>
      </c>
      <c r="D2094" s="40" t="s">
        <v>859</v>
      </c>
      <c r="E2094" s="67">
        <v>7.27</v>
      </c>
      <c r="F2094" s="479">
        <v>5</v>
      </c>
      <c r="G2094" s="447">
        <f t="shared" si="94"/>
        <v>36.35</v>
      </c>
      <c r="H2094" s="192" t="s">
        <v>1845</v>
      </c>
      <c r="I2094" s="191" t="s">
        <v>939</v>
      </c>
      <c r="J2094" s="191" t="s">
        <v>939</v>
      </c>
      <c r="K2094" s="479" t="s">
        <v>2109</v>
      </c>
      <c r="L2094" s="38" t="s">
        <v>1101</v>
      </c>
      <c r="M2094" s="192" t="s">
        <v>2382</v>
      </c>
      <c r="N2094" s="192"/>
    </row>
    <row r="2095" s="159" customFormat="1" ht="21" customHeight="1" spans="1:14">
      <c r="A2095" s="191"/>
      <c r="B2095" s="435" t="s">
        <v>942</v>
      </c>
      <c r="C2095" s="293" t="s">
        <v>939</v>
      </c>
      <c r="D2095" s="40" t="s">
        <v>859</v>
      </c>
      <c r="E2095" s="67">
        <v>7.27</v>
      </c>
      <c r="F2095" s="481">
        <v>5</v>
      </c>
      <c r="G2095" s="447">
        <f t="shared" si="94"/>
        <v>36.35</v>
      </c>
      <c r="H2095" s="192" t="s">
        <v>1845</v>
      </c>
      <c r="I2095" s="191" t="s">
        <v>939</v>
      </c>
      <c r="J2095" s="191" t="s">
        <v>939</v>
      </c>
      <c r="K2095" s="479" t="s">
        <v>2110</v>
      </c>
      <c r="L2095" s="38" t="s">
        <v>1101</v>
      </c>
      <c r="M2095" s="192" t="s">
        <v>2382</v>
      </c>
      <c r="N2095" s="192"/>
    </row>
    <row r="2096" s="159" customFormat="1" ht="21" customHeight="1" spans="1:14">
      <c r="A2096" s="191"/>
      <c r="B2096" s="435" t="s">
        <v>942</v>
      </c>
      <c r="C2096" s="293" t="s">
        <v>939</v>
      </c>
      <c r="D2096" s="40" t="s">
        <v>859</v>
      </c>
      <c r="E2096" s="67">
        <v>7.27</v>
      </c>
      <c r="F2096" s="481">
        <v>8</v>
      </c>
      <c r="G2096" s="447">
        <f t="shared" si="94"/>
        <v>58.16</v>
      </c>
      <c r="H2096" s="192" t="s">
        <v>1845</v>
      </c>
      <c r="I2096" s="191" t="s">
        <v>939</v>
      </c>
      <c r="J2096" s="191" t="s">
        <v>939</v>
      </c>
      <c r="K2096" s="479" t="s">
        <v>2111</v>
      </c>
      <c r="L2096" s="38" t="s">
        <v>1097</v>
      </c>
      <c r="M2096" s="192" t="s">
        <v>2382</v>
      </c>
      <c r="N2096" s="192"/>
    </row>
    <row r="2097" s="159" customFormat="1" ht="21" customHeight="1" spans="1:14">
      <c r="A2097" s="191"/>
      <c r="B2097" s="435" t="s">
        <v>942</v>
      </c>
      <c r="C2097" s="293" t="s">
        <v>939</v>
      </c>
      <c r="D2097" s="40" t="s">
        <v>859</v>
      </c>
      <c r="E2097" s="67">
        <v>7.27</v>
      </c>
      <c r="F2097" s="482">
        <v>5</v>
      </c>
      <c r="G2097" s="447">
        <f t="shared" si="94"/>
        <v>36.35</v>
      </c>
      <c r="H2097" s="192" t="s">
        <v>1845</v>
      </c>
      <c r="I2097" s="191" t="s">
        <v>939</v>
      </c>
      <c r="J2097" s="191" t="s">
        <v>939</v>
      </c>
      <c r="K2097" s="479" t="s">
        <v>2112</v>
      </c>
      <c r="L2097" s="38" t="s">
        <v>1101</v>
      </c>
      <c r="M2097" s="192" t="s">
        <v>2382</v>
      </c>
      <c r="N2097" s="192"/>
    </row>
    <row r="2098" s="159" customFormat="1" ht="21" customHeight="1" spans="1:14">
      <c r="A2098" s="191"/>
      <c r="B2098" s="435" t="s">
        <v>942</v>
      </c>
      <c r="C2098" s="293" t="s">
        <v>939</v>
      </c>
      <c r="D2098" s="40" t="s">
        <v>859</v>
      </c>
      <c r="E2098" s="67">
        <v>7.27</v>
      </c>
      <c r="F2098" s="482">
        <v>2</v>
      </c>
      <c r="G2098" s="447">
        <f t="shared" si="94"/>
        <v>14.54</v>
      </c>
      <c r="H2098" s="192" t="s">
        <v>1845</v>
      </c>
      <c r="I2098" s="191" t="s">
        <v>939</v>
      </c>
      <c r="J2098" s="191" t="s">
        <v>939</v>
      </c>
      <c r="K2098" s="479" t="s">
        <v>2384</v>
      </c>
      <c r="L2098" s="38" t="s">
        <v>1101</v>
      </c>
      <c r="M2098" s="192" t="s">
        <v>2382</v>
      </c>
      <c r="N2098" s="192"/>
    </row>
    <row r="2099" s="159" customFormat="1" ht="21" customHeight="1" spans="1:14">
      <c r="A2099" s="191"/>
      <c r="B2099" s="435" t="s">
        <v>942</v>
      </c>
      <c r="C2099" s="293" t="s">
        <v>939</v>
      </c>
      <c r="D2099" s="40" t="s">
        <v>859</v>
      </c>
      <c r="E2099" s="67">
        <v>7.27</v>
      </c>
      <c r="F2099" s="482">
        <v>4</v>
      </c>
      <c r="G2099" s="447">
        <f t="shared" si="94"/>
        <v>29.08</v>
      </c>
      <c r="H2099" s="192" t="s">
        <v>1845</v>
      </c>
      <c r="I2099" s="191" t="s">
        <v>939</v>
      </c>
      <c r="J2099" s="191" t="s">
        <v>939</v>
      </c>
      <c r="K2099" s="479" t="s">
        <v>2053</v>
      </c>
      <c r="L2099" s="38" t="s">
        <v>1101</v>
      </c>
      <c r="M2099" s="192" t="s">
        <v>2382</v>
      </c>
      <c r="N2099" s="192"/>
    </row>
    <row r="2100" s="159" customFormat="1" ht="21" customHeight="1" spans="1:14">
      <c r="A2100" s="191"/>
      <c r="B2100" s="435" t="s">
        <v>942</v>
      </c>
      <c r="C2100" s="293" t="s">
        <v>939</v>
      </c>
      <c r="D2100" s="40" t="s">
        <v>859</v>
      </c>
      <c r="E2100" s="67">
        <v>7.27</v>
      </c>
      <c r="F2100" s="482">
        <v>5</v>
      </c>
      <c r="G2100" s="447">
        <f t="shared" si="94"/>
        <v>36.35</v>
      </c>
      <c r="H2100" s="192" t="s">
        <v>1845</v>
      </c>
      <c r="I2100" s="191" t="s">
        <v>939</v>
      </c>
      <c r="J2100" s="191" t="s">
        <v>939</v>
      </c>
      <c r="K2100" s="479" t="s">
        <v>2385</v>
      </c>
      <c r="L2100" s="38" t="s">
        <v>1097</v>
      </c>
      <c r="M2100" s="192" t="s">
        <v>2382</v>
      </c>
      <c r="N2100" s="192"/>
    </row>
    <row r="2101" s="159" customFormat="1" ht="21" customHeight="1" spans="1:14">
      <c r="A2101" s="191"/>
      <c r="B2101" s="435" t="s">
        <v>942</v>
      </c>
      <c r="C2101" s="293" t="s">
        <v>939</v>
      </c>
      <c r="D2101" s="40" t="s">
        <v>859</v>
      </c>
      <c r="E2101" s="67">
        <v>7.27</v>
      </c>
      <c r="F2101" s="482">
        <v>3</v>
      </c>
      <c r="G2101" s="447">
        <f t="shared" si="94"/>
        <v>21.81</v>
      </c>
      <c r="H2101" s="192" t="s">
        <v>1845</v>
      </c>
      <c r="I2101" s="191" t="s">
        <v>939</v>
      </c>
      <c r="J2101" s="191" t="s">
        <v>939</v>
      </c>
      <c r="K2101" s="479" t="s">
        <v>2386</v>
      </c>
      <c r="L2101" s="38" t="s">
        <v>1097</v>
      </c>
      <c r="M2101" s="192" t="s">
        <v>2382</v>
      </c>
      <c r="N2101" s="192"/>
    </row>
    <row r="2102" s="159" customFormat="1" ht="21" customHeight="1" spans="1:14">
      <c r="A2102" s="191"/>
      <c r="B2102" s="435" t="s">
        <v>942</v>
      </c>
      <c r="C2102" s="293" t="s">
        <v>939</v>
      </c>
      <c r="D2102" s="40" t="s">
        <v>859</v>
      </c>
      <c r="E2102" s="67">
        <v>7.27</v>
      </c>
      <c r="F2102" s="192">
        <v>38</v>
      </c>
      <c r="G2102" s="447">
        <f t="shared" si="94"/>
        <v>276.26</v>
      </c>
      <c r="H2102" s="192" t="s">
        <v>1845</v>
      </c>
      <c r="I2102" s="191" t="s">
        <v>939</v>
      </c>
      <c r="J2102" s="191" t="s">
        <v>939</v>
      </c>
      <c r="K2102" s="192" t="s">
        <v>2056</v>
      </c>
      <c r="L2102" s="69" t="s">
        <v>1097</v>
      </c>
      <c r="M2102" s="192" t="s">
        <v>2382</v>
      </c>
      <c r="N2102" s="192"/>
    </row>
    <row r="2103" s="159" customFormat="1" ht="21" customHeight="1" spans="1:14">
      <c r="A2103" s="191"/>
      <c r="B2103" s="435" t="s">
        <v>942</v>
      </c>
      <c r="C2103" s="293" t="s">
        <v>939</v>
      </c>
      <c r="D2103" s="40" t="s">
        <v>859</v>
      </c>
      <c r="E2103" s="67">
        <v>7.27</v>
      </c>
      <c r="F2103" s="192">
        <v>13</v>
      </c>
      <c r="G2103" s="447">
        <f t="shared" si="94"/>
        <v>94.51</v>
      </c>
      <c r="H2103" s="192" t="s">
        <v>1845</v>
      </c>
      <c r="I2103" s="191" t="s">
        <v>939</v>
      </c>
      <c r="J2103" s="191" t="s">
        <v>939</v>
      </c>
      <c r="K2103" s="192" t="s">
        <v>2057</v>
      </c>
      <c r="L2103" s="69" t="s">
        <v>1097</v>
      </c>
      <c r="M2103" s="192" t="s">
        <v>2382</v>
      </c>
      <c r="N2103" s="192"/>
    </row>
    <row r="2104" s="159" customFormat="1" ht="21" customHeight="1" spans="1:14">
      <c r="A2104" s="191"/>
      <c r="B2104" s="435" t="s">
        <v>942</v>
      </c>
      <c r="C2104" s="293" t="s">
        <v>939</v>
      </c>
      <c r="D2104" s="40" t="s">
        <v>859</v>
      </c>
      <c r="E2104" s="67">
        <v>7.27</v>
      </c>
      <c r="F2104" s="192">
        <v>3</v>
      </c>
      <c r="G2104" s="447">
        <f t="shared" si="94"/>
        <v>21.81</v>
      </c>
      <c r="H2104" s="192" t="s">
        <v>1845</v>
      </c>
      <c r="I2104" s="191" t="s">
        <v>939</v>
      </c>
      <c r="J2104" s="191" t="s">
        <v>939</v>
      </c>
      <c r="K2104" s="192" t="s">
        <v>2058</v>
      </c>
      <c r="L2104" s="69" t="s">
        <v>1101</v>
      </c>
      <c r="M2104" s="192" t="s">
        <v>2382</v>
      </c>
      <c r="N2104" s="192"/>
    </row>
    <row r="2105" s="159" customFormat="1" ht="21" customHeight="1" spans="1:14">
      <c r="A2105" s="191"/>
      <c r="B2105" s="435" t="s">
        <v>942</v>
      </c>
      <c r="C2105" s="293" t="s">
        <v>939</v>
      </c>
      <c r="D2105" s="40" t="s">
        <v>859</v>
      </c>
      <c r="E2105" s="67">
        <v>7.27</v>
      </c>
      <c r="F2105" s="192">
        <v>5</v>
      </c>
      <c r="G2105" s="447">
        <f t="shared" si="94"/>
        <v>36.35</v>
      </c>
      <c r="H2105" s="192" t="s">
        <v>1845</v>
      </c>
      <c r="I2105" s="191" t="s">
        <v>939</v>
      </c>
      <c r="J2105" s="191" t="s">
        <v>939</v>
      </c>
      <c r="K2105" s="192" t="s">
        <v>2059</v>
      </c>
      <c r="L2105" s="69" t="s">
        <v>1097</v>
      </c>
      <c r="M2105" s="192" t="s">
        <v>2382</v>
      </c>
      <c r="N2105" s="192"/>
    </row>
    <row r="2106" s="159" customFormat="1" ht="21" customHeight="1" spans="1:14">
      <c r="A2106" s="191"/>
      <c r="B2106" s="435" t="s">
        <v>942</v>
      </c>
      <c r="C2106" s="293" t="s">
        <v>939</v>
      </c>
      <c r="D2106" s="40" t="s">
        <v>859</v>
      </c>
      <c r="E2106" s="67">
        <v>7.27</v>
      </c>
      <c r="F2106" s="192">
        <v>6</v>
      </c>
      <c r="G2106" s="447">
        <f t="shared" si="94"/>
        <v>43.62</v>
      </c>
      <c r="H2106" s="192" t="s">
        <v>1845</v>
      </c>
      <c r="I2106" s="191" t="s">
        <v>939</v>
      </c>
      <c r="J2106" s="191" t="s">
        <v>939</v>
      </c>
      <c r="K2106" s="192" t="s">
        <v>2060</v>
      </c>
      <c r="L2106" s="69" t="s">
        <v>1097</v>
      </c>
      <c r="M2106" s="192" t="s">
        <v>2382</v>
      </c>
      <c r="N2106" s="192"/>
    </row>
    <row r="2107" s="159" customFormat="1" ht="21" customHeight="1" spans="1:14">
      <c r="A2107" s="191"/>
      <c r="B2107" s="435" t="s">
        <v>942</v>
      </c>
      <c r="C2107" s="293" t="s">
        <v>939</v>
      </c>
      <c r="D2107" s="40" t="s">
        <v>859</v>
      </c>
      <c r="E2107" s="67">
        <v>7.27</v>
      </c>
      <c r="F2107" s="192">
        <v>23</v>
      </c>
      <c r="G2107" s="447">
        <f t="shared" si="94"/>
        <v>167.21</v>
      </c>
      <c r="H2107" s="192" t="s">
        <v>1845</v>
      </c>
      <c r="I2107" s="191" t="s">
        <v>939</v>
      </c>
      <c r="J2107" s="191" t="s">
        <v>939</v>
      </c>
      <c r="K2107" s="192" t="s">
        <v>2061</v>
      </c>
      <c r="L2107" s="69" t="s">
        <v>1097</v>
      </c>
      <c r="M2107" s="192" t="s">
        <v>2382</v>
      </c>
      <c r="N2107" s="192"/>
    </row>
    <row r="2108" s="159" customFormat="1" ht="21" customHeight="1" spans="1:14">
      <c r="A2108" s="191"/>
      <c r="B2108" s="435" t="s">
        <v>942</v>
      </c>
      <c r="C2108" s="293" t="s">
        <v>939</v>
      </c>
      <c r="D2108" s="40" t="s">
        <v>859</v>
      </c>
      <c r="E2108" s="67">
        <v>7.27</v>
      </c>
      <c r="F2108" s="192">
        <v>9</v>
      </c>
      <c r="G2108" s="447">
        <f t="shared" si="94"/>
        <v>65.43</v>
      </c>
      <c r="H2108" s="192" t="s">
        <v>1845</v>
      </c>
      <c r="I2108" s="191" t="s">
        <v>939</v>
      </c>
      <c r="J2108" s="191" t="s">
        <v>939</v>
      </c>
      <c r="K2108" s="192" t="s">
        <v>2062</v>
      </c>
      <c r="L2108" s="69" t="s">
        <v>1101</v>
      </c>
      <c r="M2108" s="192" t="s">
        <v>2382</v>
      </c>
      <c r="N2108" s="192"/>
    </row>
    <row r="2109" s="159" customFormat="1" ht="21" customHeight="1" spans="1:14">
      <c r="A2109" s="191"/>
      <c r="B2109" s="435" t="s">
        <v>942</v>
      </c>
      <c r="C2109" s="293" t="s">
        <v>939</v>
      </c>
      <c r="D2109" s="40" t="s">
        <v>859</v>
      </c>
      <c r="E2109" s="67">
        <v>7.27</v>
      </c>
      <c r="F2109" s="192">
        <v>2</v>
      </c>
      <c r="G2109" s="447">
        <f t="shared" si="94"/>
        <v>14.54</v>
      </c>
      <c r="H2109" s="192" t="s">
        <v>1845</v>
      </c>
      <c r="I2109" s="191" t="s">
        <v>939</v>
      </c>
      <c r="J2109" s="191" t="s">
        <v>939</v>
      </c>
      <c r="K2109" s="192" t="s">
        <v>2063</v>
      </c>
      <c r="L2109" s="69" t="s">
        <v>1101</v>
      </c>
      <c r="M2109" s="192" t="s">
        <v>2382</v>
      </c>
      <c r="N2109" s="192"/>
    </row>
    <row r="2110" s="159" customFormat="1" ht="21" customHeight="1" spans="1:14">
      <c r="A2110" s="191"/>
      <c r="B2110" s="435" t="s">
        <v>942</v>
      </c>
      <c r="C2110" s="293" t="s">
        <v>939</v>
      </c>
      <c r="D2110" s="40" t="s">
        <v>859</v>
      </c>
      <c r="E2110" s="67">
        <v>7.27</v>
      </c>
      <c r="F2110" s="192">
        <v>1</v>
      </c>
      <c r="G2110" s="447">
        <f t="shared" si="94"/>
        <v>7.27</v>
      </c>
      <c r="H2110" s="192" t="s">
        <v>1845</v>
      </c>
      <c r="I2110" s="191" t="s">
        <v>939</v>
      </c>
      <c r="J2110" s="191" t="s">
        <v>939</v>
      </c>
      <c r="K2110" s="192" t="s">
        <v>2064</v>
      </c>
      <c r="L2110" s="69" t="s">
        <v>1097</v>
      </c>
      <c r="M2110" s="192" t="s">
        <v>2382</v>
      </c>
      <c r="N2110" s="192"/>
    </row>
    <row r="2111" s="159" customFormat="1" ht="21" customHeight="1" spans="1:14">
      <c r="A2111" s="191"/>
      <c r="B2111" s="435" t="s">
        <v>942</v>
      </c>
      <c r="C2111" s="293" t="s">
        <v>939</v>
      </c>
      <c r="D2111" s="40" t="s">
        <v>859</v>
      </c>
      <c r="E2111" s="67">
        <v>7.27</v>
      </c>
      <c r="F2111" s="192">
        <v>1</v>
      </c>
      <c r="G2111" s="447">
        <f t="shared" si="94"/>
        <v>7.27</v>
      </c>
      <c r="H2111" s="192" t="s">
        <v>1845</v>
      </c>
      <c r="I2111" s="191" t="s">
        <v>939</v>
      </c>
      <c r="J2111" s="191" t="s">
        <v>939</v>
      </c>
      <c r="K2111" s="192" t="s">
        <v>2064</v>
      </c>
      <c r="L2111" s="69" t="s">
        <v>1101</v>
      </c>
      <c r="M2111" s="192" t="s">
        <v>2382</v>
      </c>
      <c r="N2111" s="192"/>
    </row>
    <row r="2112" s="159" customFormat="1" ht="21" customHeight="1" spans="1:14">
      <c r="A2112" s="191"/>
      <c r="B2112" s="435" t="s">
        <v>942</v>
      </c>
      <c r="C2112" s="293" t="s">
        <v>939</v>
      </c>
      <c r="D2112" s="40" t="s">
        <v>859</v>
      </c>
      <c r="E2112" s="67">
        <v>7.27</v>
      </c>
      <c r="F2112" s="192">
        <v>11</v>
      </c>
      <c r="G2112" s="447">
        <f t="shared" si="94"/>
        <v>79.97</v>
      </c>
      <c r="H2112" s="192" t="s">
        <v>1845</v>
      </c>
      <c r="I2112" s="191" t="s">
        <v>939</v>
      </c>
      <c r="J2112" s="191" t="s">
        <v>939</v>
      </c>
      <c r="K2112" s="192" t="s">
        <v>2065</v>
      </c>
      <c r="L2112" s="69" t="s">
        <v>1097</v>
      </c>
      <c r="M2112" s="192" t="s">
        <v>2382</v>
      </c>
      <c r="N2112" s="192"/>
    </row>
    <row r="2113" s="166" customFormat="1" ht="21" customHeight="1" spans="1:14">
      <c r="A2113" s="195"/>
      <c r="B2113" s="362" t="s">
        <v>1112</v>
      </c>
      <c r="C2113" s="299"/>
      <c r="D2113" s="196"/>
      <c r="E2113" s="197"/>
      <c r="F2113" s="188">
        <f>SUM(F2053:F2112)</f>
        <v>1070</v>
      </c>
      <c r="G2113" s="448">
        <f>SUM(G2053:G2112)</f>
        <v>7778.9</v>
      </c>
      <c r="H2113" s="188"/>
      <c r="I2113" s="195"/>
      <c r="J2113" s="188"/>
      <c r="K2113" s="188"/>
      <c r="L2113" s="233"/>
      <c r="M2113" s="188"/>
      <c r="N2113" s="188"/>
    </row>
    <row r="2114" s="159" customFormat="1" ht="21" customHeight="1" spans="1:14">
      <c r="A2114" s="191"/>
      <c r="B2114" s="435" t="s">
        <v>944</v>
      </c>
      <c r="C2114" s="293" t="s">
        <v>2387</v>
      </c>
      <c r="D2114" s="40" t="s">
        <v>2022</v>
      </c>
      <c r="E2114" s="67">
        <v>221</v>
      </c>
      <c r="F2114" s="192">
        <v>4</v>
      </c>
      <c r="G2114" s="194">
        <f>F2114*E2114</f>
        <v>884</v>
      </c>
      <c r="H2114" s="192" t="s">
        <v>1845</v>
      </c>
      <c r="I2114" s="191" t="s">
        <v>2116</v>
      </c>
      <c r="J2114" s="192" t="s">
        <v>2387</v>
      </c>
      <c r="K2114" s="192" t="s">
        <v>1258</v>
      </c>
      <c r="L2114" s="69" t="s">
        <v>1279</v>
      </c>
      <c r="M2114" s="192" t="s">
        <v>2388</v>
      </c>
      <c r="N2114" s="192"/>
    </row>
    <row r="2115" s="159" customFormat="1" ht="21" customHeight="1" spans="1:14">
      <c r="A2115" s="191"/>
      <c r="B2115" s="435" t="s">
        <v>944</v>
      </c>
      <c r="C2115" s="293" t="s">
        <v>2387</v>
      </c>
      <c r="D2115" s="40" t="s">
        <v>2022</v>
      </c>
      <c r="E2115" s="67">
        <v>221</v>
      </c>
      <c r="F2115" s="192">
        <v>4</v>
      </c>
      <c r="G2115" s="194">
        <f t="shared" ref="G2115:G2125" si="95">F2115*E2115</f>
        <v>884</v>
      </c>
      <c r="H2115" s="192" t="s">
        <v>1845</v>
      </c>
      <c r="I2115" s="191" t="s">
        <v>2116</v>
      </c>
      <c r="J2115" s="192" t="s">
        <v>2387</v>
      </c>
      <c r="K2115" s="192" t="s">
        <v>1260</v>
      </c>
      <c r="L2115" s="69" t="s">
        <v>1279</v>
      </c>
      <c r="M2115" s="192" t="s">
        <v>2388</v>
      </c>
      <c r="N2115" s="192"/>
    </row>
    <row r="2116" s="159" customFormat="1" ht="21" customHeight="1" spans="1:14">
      <c r="A2116" s="191"/>
      <c r="B2116" s="435" t="s">
        <v>944</v>
      </c>
      <c r="C2116" s="293" t="s">
        <v>2387</v>
      </c>
      <c r="D2116" s="40" t="s">
        <v>2022</v>
      </c>
      <c r="E2116" s="67">
        <v>221</v>
      </c>
      <c r="F2116" s="192">
        <v>4</v>
      </c>
      <c r="G2116" s="194">
        <f t="shared" si="95"/>
        <v>884</v>
      </c>
      <c r="H2116" s="192" t="s">
        <v>1845</v>
      </c>
      <c r="I2116" s="191" t="s">
        <v>2116</v>
      </c>
      <c r="J2116" s="192" t="s">
        <v>2387</v>
      </c>
      <c r="K2116" s="192" t="s">
        <v>1261</v>
      </c>
      <c r="L2116" s="69" t="s">
        <v>1279</v>
      </c>
      <c r="M2116" s="192" t="s">
        <v>2388</v>
      </c>
      <c r="N2116" s="192"/>
    </row>
    <row r="2117" s="159" customFormat="1" ht="21" customHeight="1" spans="1:14">
      <c r="A2117" s="191"/>
      <c r="B2117" s="435" t="s">
        <v>944</v>
      </c>
      <c r="C2117" s="293" t="s">
        <v>2387</v>
      </c>
      <c r="D2117" s="40" t="s">
        <v>2022</v>
      </c>
      <c r="E2117" s="67">
        <v>221</v>
      </c>
      <c r="F2117" s="192">
        <v>4</v>
      </c>
      <c r="G2117" s="194">
        <f t="shared" si="95"/>
        <v>884</v>
      </c>
      <c r="H2117" s="192" t="s">
        <v>1845</v>
      </c>
      <c r="I2117" s="191" t="s">
        <v>2116</v>
      </c>
      <c r="J2117" s="192" t="s">
        <v>2387</v>
      </c>
      <c r="K2117" s="192" t="s">
        <v>1262</v>
      </c>
      <c r="L2117" s="69" t="s">
        <v>1284</v>
      </c>
      <c r="M2117" s="192" t="s">
        <v>2388</v>
      </c>
      <c r="N2117" s="192"/>
    </row>
    <row r="2118" s="159" customFormat="1" ht="21" customHeight="1" spans="1:14">
      <c r="A2118" s="191"/>
      <c r="B2118" s="435" t="s">
        <v>944</v>
      </c>
      <c r="C2118" s="293" t="s">
        <v>2387</v>
      </c>
      <c r="D2118" s="40" t="s">
        <v>2022</v>
      </c>
      <c r="E2118" s="67">
        <v>221</v>
      </c>
      <c r="F2118" s="192">
        <v>4</v>
      </c>
      <c r="G2118" s="194">
        <f t="shared" si="95"/>
        <v>884</v>
      </c>
      <c r="H2118" s="192" t="s">
        <v>1845</v>
      </c>
      <c r="I2118" s="191" t="s">
        <v>2116</v>
      </c>
      <c r="J2118" s="192" t="s">
        <v>2387</v>
      </c>
      <c r="K2118" s="192" t="s">
        <v>1263</v>
      </c>
      <c r="L2118" s="69" t="s">
        <v>1284</v>
      </c>
      <c r="M2118" s="192" t="s">
        <v>2388</v>
      </c>
      <c r="N2118" s="192"/>
    </row>
    <row r="2119" s="159" customFormat="1" ht="21" customHeight="1" spans="1:14">
      <c r="A2119" s="191"/>
      <c r="B2119" s="435" t="s">
        <v>944</v>
      </c>
      <c r="C2119" s="293" t="s">
        <v>2387</v>
      </c>
      <c r="D2119" s="40" t="s">
        <v>2022</v>
      </c>
      <c r="E2119" s="67">
        <v>221</v>
      </c>
      <c r="F2119" s="192">
        <v>4</v>
      </c>
      <c r="G2119" s="194">
        <f t="shared" si="95"/>
        <v>884</v>
      </c>
      <c r="H2119" s="192" t="s">
        <v>1845</v>
      </c>
      <c r="I2119" s="191" t="s">
        <v>2116</v>
      </c>
      <c r="J2119" s="192" t="s">
        <v>2387</v>
      </c>
      <c r="K2119" s="192" t="s">
        <v>1264</v>
      </c>
      <c r="L2119" s="69" t="s">
        <v>1284</v>
      </c>
      <c r="M2119" s="192" t="s">
        <v>2388</v>
      </c>
      <c r="N2119" s="192"/>
    </row>
    <row r="2120" s="159" customFormat="1" ht="21" customHeight="1" spans="1:14">
      <c r="A2120" s="191"/>
      <c r="B2120" s="435" t="s">
        <v>944</v>
      </c>
      <c r="C2120" s="293" t="s">
        <v>2387</v>
      </c>
      <c r="D2120" s="40" t="s">
        <v>2022</v>
      </c>
      <c r="E2120" s="67">
        <v>221</v>
      </c>
      <c r="F2120" s="192">
        <v>4</v>
      </c>
      <c r="G2120" s="194">
        <f t="shared" si="95"/>
        <v>884</v>
      </c>
      <c r="H2120" s="192" t="s">
        <v>1845</v>
      </c>
      <c r="I2120" s="191" t="s">
        <v>2116</v>
      </c>
      <c r="J2120" s="192" t="s">
        <v>2387</v>
      </c>
      <c r="K2120" s="192" t="s">
        <v>1265</v>
      </c>
      <c r="L2120" s="69" t="s">
        <v>1284</v>
      </c>
      <c r="M2120" s="192" t="s">
        <v>2388</v>
      </c>
      <c r="N2120" s="192"/>
    </row>
    <row r="2121" s="159" customFormat="1" ht="21" customHeight="1" spans="1:14">
      <c r="A2121" s="191"/>
      <c r="B2121" s="435" t="s">
        <v>944</v>
      </c>
      <c r="C2121" s="293" t="s">
        <v>2387</v>
      </c>
      <c r="D2121" s="40" t="s">
        <v>2022</v>
      </c>
      <c r="E2121" s="67">
        <v>221</v>
      </c>
      <c r="F2121" s="192">
        <v>4</v>
      </c>
      <c r="G2121" s="194">
        <f t="shared" si="95"/>
        <v>884</v>
      </c>
      <c r="H2121" s="192" t="s">
        <v>1845</v>
      </c>
      <c r="I2121" s="191" t="s">
        <v>2116</v>
      </c>
      <c r="J2121" s="192" t="s">
        <v>2387</v>
      </c>
      <c r="K2121" s="192" t="s">
        <v>1266</v>
      </c>
      <c r="L2121" s="69" t="s">
        <v>1284</v>
      </c>
      <c r="M2121" s="192" t="s">
        <v>2388</v>
      </c>
      <c r="N2121" s="192"/>
    </row>
    <row r="2122" s="159" customFormat="1" ht="21" customHeight="1" spans="1:14">
      <c r="A2122" s="191"/>
      <c r="B2122" s="435" t="s">
        <v>944</v>
      </c>
      <c r="C2122" s="293" t="s">
        <v>2387</v>
      </c>
      <c r="D2122" s="40" t="s">
        <v>2022</v>
      </c>
      <c r="E2122" s="67">
        <v>221</v>
      </c>
      <c r="F2122" s="192">
        <v>4</v>
      </c>
      <c r="G2122" s="194">
        <f t="shared" si="95"/>
        <v>884</v>
      </c>
      <c r="H2122" s="192" t="s">
        <v>1845</v>
      </c>
      <c r="I2122" s="191" t="s">
        <v>2116</v>
      </c>
      <c r="J2122" s="192" t="s">
        <v>2387</v>
      </c>
      <c r="K2122" s="192" t="s">
        <v>1268</v>
      </c>
      <c r="L2122" s="69" t="s">
        <v>1284</v>
      </c>
      <c r="M2122" s="192" t="s">
        <v>2388</v>
      </c>
      <c r="N2122" s="192"/>
    </row>
    <row r="2123" s="159" customFormat="1" ht="21" customHeight="1" spans="1:14">
      <c r="A2123" s="191"/>
      <c r="B2123" s="435" t="s">
        <v>944</v>
      </c>
      <c r="C2123" s="293" t="s">
        <v>2387</v>
      </c>
      <c r="D2123" s="40" t="s">
        <v>2022</v>
      </c>
      <c r="E2123" s="67">
        <v>221</v>
      </c>
      <c r="F2123" s="192">
        <v>4</v>
      </c>
      <c r="G2123" s="194">
        <f t="shared" si="95"/>
        <v>884</v>
      </c>
      <c r="H2123" s="192" t="s">
        <v>1845</v>
      </c>
      <c r="I2123" s="191" t="s">
        <v>2116</v>
      </c>
      <c r="J2123" s="192" t="s">
        <v>2387</v>
      </c>
      <c r="K2123" s="192" t="s">
        <v>1269</v>
      </c>
      <c r="L2123" s="69" t="s">
        <v>1284</v>
      </c>
      <c r="M2123" s="192" t="s">
        <v>2388</v>
      </c>
      <c r="N2123" s="192"/>
    </row>
    <row r="2124" s="159" customFormat="1" ht="21" customHeight="1" spans="1:14">
      <c r="A2124" s="191"/>
      <c r="B2124" s="435" t="s">
        <v>944</v>
      </c>
      <c r="C2124" s="293" t="s">
        <v>2387</v>
      </c>
      <c r="D2124" s="40" t="s">
        <v>2022</v>
      </c>
      <c r="E2124" s="67">
        <v>221</v>
      </c>
      <c r="F2124" s="192">
        <v>4</v>
      </c>
      <c r="G2124" s="194">
        <f t="shared" si="95"/>
        <v>884</v>
      </c>
      <c r="H2124" s="192" t="s">
        <v>1845</v>
      </c>
      <c r="I2124" s="191" t="s">
        <v>2116</v>
      </c>
      <c r="J2124" s="192" t="s">
        <v>2387</v>
      </c>
      <c r="K2124" s="192" t="s">
        <v>1270</v>
      </c>
      <c r="L2124" s="69" t="s">
        <v>1284</v>
      </c>
      <c r="M2124" s="192" t="s">
        <v>2388</v>
      </c>
      <c r="N2124" s="192"/>
    </row>
    <row r="2125" s="159" customFormat="1" ht="21" customHeight="1" spans="1:14">
      <c r="A2125" s="191"/>
      <c r="B2125" s="435" t="s">
        <v>944</v>
      </c>
      <c r="C2125" s="293" t="s">
        <v>2387</v>
      </c>
      <c r="D2125" s="40" t="s">
        <v>2022</v>
      </c>
      <c r="E2125" s="67">
        <v>221</v>
      </c>
      <c r="F2125" s="192">
        <v>4</v>
      </c>
      <c r="G2125" s="194">
        <f t="shared" si="95"/>
        <v>884</v>
      </c>
      <c r="H2125" s="192" t="s">
        <v>1845</v>
      </c>
      <c r="I2125" s="191" t="s">
        <v>2116</v>
      </c>
      <c r="J2125" s="192" t="s">
        <v>2387</v>
      </c>
      <c r="K2125" s="192" t="s">
        <v>1271</v>
      </c>
      <c r="L2125" s="69" t="s">
        <v>1284</v>
      </c>
      <c r="M2125" s="192" t="s">
        <v>2388</v>
      </c>
      <c r="N2125" s="192"/>
    </row>
    <row r="2126" s="166" customFormat="1" ht="21" customHeight="1" spans="1:14">
      <c r="A2126" s="195"/>
      <c r="B2126" s="362" t="s">
        <v>1112</v>
      </c>
      <c r="C2126" s="299"/>
      <c r="D2126" s="196"/>
      <c r="E2126" s="197"/>
      <c r="F2126" s="188">
        <f>SUM(F2114:F2125)</f>
        <v>48</v>
      </c>
      <c r="G2126" s="199">
        <f>SUM(G2114:G2125)</f>
        <v>10608</v>
      </c>
      <c r="H2126" s="188"/>
      <c r="I2126" s="195"/>
      <c r="J2126" s="188"/>
      <c r="K2126" s="188"/>
      <c r="L2126" s="233"/>
      <c r="M2126" s="188"/>
      <c r="N2126" s="188"/>
    </row>
    <row r="2127" s="159" customFormat="1" ht="21" customHeight="1" spans="1:14">
      <c r="A2127" s="191"/>
      <c r="B2127" s="200">
        <v>702</v>
      </c>
      <c r="C2127" s="48" t="s">
        <v>951</v>
      </c>
      <c r="D2127" s="40"/>
      <c r="E2127" s="67"/>
      <c r="F2127" s="192"/>
      <c r="G2127" s="194"/>
      <c r="H2127" s="192"/>
      <c r="I2127" s="191"/>
      <c r="J2127" s="192"/>
      <c r="K2127" s="192"/>
      <c r="L2127" s="69"/>
      <c r="M2127" s="192"/>
      <c r="N2127" s="192"/>
    </row>
    <row r="2128" s="159" customFormat="1" ht="21" customHeight="1" spans="1:14">
      <c r="A2128" s="191"/>
      <c r="B2128" s="200" t="s">
        <v>952</v>
      </c>
      <c r="C2128" s="48" t="s">
        <v>953</v>
      </c>
      <c r="D2128" s="40"/>
      <c r="E2128" s="67"/>
      <c r="F2128" s="192"/>
      <c r="G2128" s="194"/>
      <c r="H2128" s="192"/>
      <c r="I2128" s="191"/>
      <c r="J2128" s="192"/>
      <c r="K2128" s="192"/>
      <c r="L2128" s="69"/>
      <c r="M2128" s="192"/>
      <c r="N2128" s="192"/>
    </row>
    <row r="2129" s="159" customFormat="1" ht="21" customHeight="1" spans="1:14">
      <c r="A2129" s="191"/>
      <c r="B2129" s="296" t="s">
        <v>954</v>
      </c>
      <c r="C2129" s="191" t="s">
        <v>953</v>
      </c>
      <c r="D2129" s="40" t="s">
        <v>41</v>
      </c>
      <c r="E2129" s="67">
        <v>40</v>
      </c>
      <c r="F2129" s="406">
        <v>27</v>
      </c>
      <c r="G2129" s="447">
        <f>F2129*E2129</f>
        <v>1080</v>
      </c>
      <c r="H2129" s="192" t="s">
        <v>2389</v>
      </c>
      <c r="I2129" s="192" t="s">
        <v>2389</v>
      </c>
      <c r="J2129" s="192" t="s">
        <v>953</v>
      </c>
      <c r="K2129" s="192" t="s">
        <v>2390</v>
      </c>
      <c r="L2129" s="69" t="s">
        <v>1097</v>
      </c>
      <c r="M2129" s="192" t="s">
        <v>2391</v>
      </c>
      <c r="N2129" s="192" t="s">
        <v>2392</v>
      </c>
    </row>
    <row r="2130" s="159" customFormat="1" ht="21" customHeight="1" spans="1:14">
      <c r="A2130" s="191"/>
      <c r="B2130" s="296" t="s">
        <v>954</v>
      </c>
      <c r="C2130" s="191" t="s">
        <v>953</v>
      </c>
      <c r="D2130" s="40" t="s">
        <v>41</v>
      </c>
      <c r="E2130" s="67">
        <v>40</v>
      </c>
      <c r="F2130" s="192">
        <v>14.9</v>
      </c>
      <c r="G2130" s="447">
        <f t="shared" ref="G2130:G2161" si="96">F2130*E2130</f>
        <v>596</v>
      </c>
      <c r="H2130" s="192" t="s">
        <v>2389</v>
      </c>
      <c r="I2130" s="192" t="s">
        <v>2389</v>
      </c>
      <c r="J2130" s="192" t="s">
        <v>953</v>
      </c>
      <c r="K2130" s="192" t="s">
        <v>2393</v>
      </c>
      <c r="L2130" s="69" t="s">
        <v>1097</v>
      </c>
      <c r="M2130" s="192" t="s">
        <v>2391</v>
      </c>
      <c r="N2130" s="192" t="s">
        <v>2392</v>
      </c>
    </row>
    <row r="2131" s="159" customFormat="1" ht="21" customHeight="1" spans="1:14">
      <c r="A2131" s="191"/>
      <c r="B2131" s="296" t="s">
        <v>954</v>
      </c>
      <c r="C2131" s="191" t="s">
        <v>953</v>
      </c>
      <c r="D2131" s="40" t="s">
        <v>41</v>
      </c>
      <c r="E2131" s="67">
        <v>40</v>
      </c>
      <c r="F2131" s="192">
        <v>6.8</v>
      </c>
      <c r="G2131" s="447">
        <f t="shared" si="96"/>
        <v>272</v>
      </c>
      <c r="H2131" s="192" t="s">
        <v>2389</v>
      </c>
      <c r="I2131" s="192" t="s">
        <v>2389</v>
      </c>
      <c r="J2131" s="192" t="s">
        <v>953</v>
      </c>
      <c r="K2131" s="192" t="s">
        <v>2394</v>
      </c>
      <c r="L2131" s="69" t="s">
        <v>1097</v>
      </c>
      <c r="M2131" s="192" t="s">
        <v>2391</v>
      </c>
      <c r="N2131" s="192" t="s">
        <v>2392</v>
      </c>
    </row>
    <row r="2132" s="159" customFormat="1" ht="21" customHeight="1" spans="1:14">
      <c r="A2132" s="191"/>
      <c r="B2132" s="296" t="s">
        <v>954</v>
      </c>
      <c r="C2132" s="191" t="s">
        <v>953</v>
      </c>
      <c r="D2132" s="40" t="s">
        <v>41</v>
      </c>
      <c r="E2132" s="67">
        <v>40</v>
      </c>
      <c r="F2132" s="192">
        <v>10.6</v>
      </c>
      <c r="G2132" s="447">
        <f t="shared" si="96"/>
        <v>424</v>
      </c>
      <c r="H2132" s="192" t="s">
        <v>2389</v>
      </c>
      <c r="I2132" s="192" t="s">
        <v>2389</v>
      </c>
      <c r="J2132" s="192" t="s">
        <v>953</v>
      </c>
      <c r="K2132" s="192" t="s">
        <v>2395</v>
      </c>
      <c r="L2132" s="69" t="s">
        <v>1101</v>
      </c>
      <c r="M2132" s="192" t="s">
        <v>2391</v>
      </c>
      <c r="N2132" s="192" t="s">
        <v>2392</v>
      </c>
    </row>
    <row r="2133" s="159" customFormat="1" ht="21" customHeight="1" spans="1:14">
      <c r="A2133" s="191"/>
      <c r="B2133" s="296" t="s">
        <v>954</v>
      </c>
      <c r="C2133" s="191" t="s">
        <v>953</v>
      </c>
      <c r="D2133" s="40" t="s">
        <v>41</v>
      </c>
      <c r="E2133" s="67">
        <v>40</v>
      </c>
      <c r="F2133" s="192">
        <v>8.8</v>
      </c>
      <c r="G2133" s="447">
        <f t="shared" si="96"/>
        <v>352</v>
      </c>
      <c r="H2133" s="192" t="s">
        <v>2389</v>
      </c>
      <c r="I2133" s="192" t="s">
        <v>2389</v>
      </c>
      <c r="J2133" s="192" t="s">
        <v>953</v>
      </c>
      <c r="K2133" s="192" t="s">
        <v>2396</v>
      </c>
      <c r="L2133" s="69" t="s">
        <v>1101</v>
      </c>
      <c r="M2133" s="192" t="s">
        <v>2391</v>
      </c>
      <c r="N2133" s="192" t="s">
        <v>2392</v>
      </c>
    </row>
    <row r="2134" s="159" customFormat="1" ht="21" customHeight="1" spans="1:14">
      <c r="A2134" s="191"/>
      <c r="B2134" s="296" t="s">
        <v>954</v>
      </c>
      <c r="C2134" s="191" t="s">
        <v>953</v>
      </c>
      <c r="D2134" s="40" t="s">
        <v>41</v>
      </c>
      <c r="E2134" s="67">
        <v>40</v>
      </c>
      <c r="F2134" s="406">
        <v>16</v>
      </c>
      <c r="G2134" s="447">
        <f t="shared" si="96"/>
        <v>640</v>
      </c>
      <c r="H2134" s="192" t="s">
        <v>2389</v>
      </c>
      <c r="I2134" s="192" t="s">
        <v>2389</v>
      </c>
      <c r="J2134" s="192" t="s">
        <v>953</v>
      </c>
      <c r="K2134" s="192" t="s">
        <v>2397</v>
      </c>
      <c r="L2134" s="69" t="s">
        <v>1101</v>
      </c>
      <c r="M2134" s="192" t="s">
        <v>2391</v>
      </c>
      <c r="N2134" s="192" t="s">
        <v>2392</v>
      </c>
    </row>
    <row r="2135" s="159" customFormat="1" ht="21" customHeight="1" spans="1:14">
      <c r="A2135" s="191"/>
      <c r="B2135" s="296" t="s">
        <v>954</v>
      </c>
      <c r="C2135" s="191" t="s">
        <v>953</v>
      </c>
      <c r="D2135" s="40" t="s">
        <v>41</v>
      </c>
      <c r="E2135" s="67">
        <v>40</v>
      </c>
      <c r="F2135" s="192">
        <v>9.9</v>
      </c>
      <c r="G2135" s="447">
        <f t="shared" si="96"/>
        <v>396</v>
      </c>
      <c r="H2135" s="192" t="s">
        <v>2389</v>
      </c>
      <c r="I2135" s="192" t="s">
        <v>2389</v>
      </c>
      <c r="J2135" s="192" t="s">
        <v>953</v>
      </c>
      <c r="K2135" s="192" t="s">
        <v>2398</v>
      </c>
      <c r="L2135" s="69" t="s">
        <v>1101</v>
      </c>
      <c r="M2135" s="192" t="s">
        <v>2391</v>
      </c>
      <c r="N2135" s="192" t="s">
        <v>2392</v>
      </c>
    </row>
    <row r="2136" s="159" customFormat="1" ht="21" customHeight="1" spans="1:14">
      <c r="A2136" s="191"/>
      <c r="B2136" s="296" t="s">
        <v>954</v>
      </c>
      <c r="C2136" s="191" t="s">
        <v>953</v>
      </c>
      <c r="D2136" s="40" t="s">
        <v>41</v>
      </c>
      <c r="E2136" s="67">
        <v>40</v>
      </c>
      <c r="F2136" s="192">
        <v>7.4</v>
      </c>
      <c r="G2136" s="447">
        <f t="shared" si="96"/>
        <v>296</v>
      </c>
      <c r="H2136" s="192" t="s">
        <v>2389</v>
      </c>
      <c r="I2136" s="192" t="s">
        <v>2389</v>
      </c>
      <c r="J2136" s="192" t="s">
        <v>953</v>
      </c>
      <c r="K2136" s="192" t="s">
        <v>2399</v>
      </c>
      <c r="L2136" s="69" t="s">
        <v>1097</v>
      </c>
      <c r="M2136" s="192" t="s">
        <v>2391</v>
      </c>
      <c r="N2136" s="192" t="s">
        <v>2392</v>
      </c>
    </row>
    <row r="2137" s="159" customFormat="1" ht="21" customHeight="1" spans="1:14">
      <c r="A2137" s="191"/>
      <c r="B2137" s="296" t="s">
        <v>954</v>
      </c>
      <c r="C2137" s="191" t="s">
        <v>953</v>
      </c>
      <c r="D2137" s="40" t="s">
        <v>41</v>
      </c>
      <c r="E2137" s="67">
        <v>40</v>
      </c>
      <c r="F2137" s="192">
        <v>11.3</v>
      </c>
      <c r="G2137" s="447">
        <f t="shared" si="96"/>
        <v>452</v>
      </c>
      <c r="H2137" s="192" t="s">
        <v>2389</v>
      </c>
      <c r="I2137" s="192" t="s">
        <v>2389</v>
      </c>
      <c r="J2137" s="192" t="s">
        <v>953</v>
      </c>
      <c r="K2137" s="192" t="s">
        <v>2400</v>
      </c>
      <c r="L2137" s="69" t="s">
        <v>1101</v>
      </c>
      <c r="M2137" s="192" t="s">
        <v>2391</v>
      </c>
      <c r="N2137" s="192" t="s">
        <v>2392</v>
      </c>
    </row>
    <row r="2138" s="159" customFormat="1" ht="21" customHeight="1" spans="1:14">
      <c r="A2138" s="191"/>
      <c r="B2138" s="296" t="s">
        <v>954</v>
      </c>
      <c r="C2138" s="191" t="s">
        <v>953</v>
      </c>
      <c r="D2138" s="40" t="s">
        <v>41</v>
      </c>
      <c r="E2138" s="67">
        <v>40</v>
      </c>
      <c r="F2138" s="192">
        <v>7.9</v>
      </c>
      <c r="G2138" s="447">
        <f t="shared" si="96"/>
        <v>316</v>
      </c>
      <c r="H2138" s="192" t="s">
        <v>2389</v>
      </c>
      <c r="I2138" s="192" t="s">
        <v>2389</v>
      </c>
      <c r="J2138" s="192" t="s">
        <v>953</v>
      </c>
      <c r="K2138" s="192" t="s">
        <v>2401</v>
      </c>
      <c r="L2138" s="69" t="s">
        <v>1101</v>
      </c>
      <c r="M2138" s="192" t="s">
        <v>2391</v>
      </c>
      <c r="N2138" s="192" t="s">
        <v>2392</v>
      </c>
    </row>
    <row r="2139" s="159" customFormat="1" ht="21" customHeight="1" spans="1:14">
      <c r="A2139" s="191"/>
      <c r="B2139" s="296" t="s">
        <v>954</v>
      </c>
      <c r="C2139" s="191" t="s">
        <v>953</v>
      </c>
      <c r="D2139" s="40" t="s">
        <v>41</v>
      </c>
      <c r="E2139" s="67">
        <v>40</v>
      </c>
      <c r="F2139" s="406">
        <v>5</v>
      </c>
      <c r="G2139" s="447">
        <f t="shared" si="96"/>
        <v>200</v>
      </c>
      <c r="H2139" s="192" t="s">
        <v>2389</v>
      </c>
      <c r="I2139" s="192" t="s">
        <v>2389</v>
      </c>
      <c r="J2139" s="192" t="s">
        <v>953</v>
      </c>
      <c r="K2139" s="192" t="s">
        <v>2402</v>
      </c>
      <c r="L2139" s="69" t="s">
        <v>1101</v>
      </c>
      <c r="M2139" s="192" t="s">
        <v>2391</v>
      </c>
      <c r="N2139" s="192" t="s">
        <v>2392</v>
      </c>
    </row>
    <row r="2140" s="159" customFormat="1" ht="21" customHeight="1" spans="1:14">
      <c r="A2140" s="191"/>
      <c r="B2140" s="296" t="s">
        <v>954</v>
      </c>
      <c r="C2140" s="191" t="s">
        <v>953</v>
      </c>
      <c r="D2140" s="40" t="s">
        <v>41</v>
      </c>
      <c r="E2140" s="67">
        <v>40</v>
      </c>
      <c r="F2140" s="192">
        <v>15.5</v>
      </c>
      <c r="G2140" s="447">
        <f t="shared" si="96"/>
        <v>620</v>
      </c>
      <c r="H2140" s="192" t="s">
        <v>2389</v>
      </c>
      <c r="I2140" s="192" t="s">
        <v>2389</v>
      </c>
      <c r="J2140" s="192" t="s">
        <v>953</v>
      </c>
      <c r="K2140" s="192" t="s">
        <v>2403</v>
      </c>
      <c r="L2140" s="69" t="s">
        <v>1101</v>
      </c>
      <c r="M2140" s="192" t="s">
        <v>2391</v>
      </c>
      <c r="N2140" s="192" t="s">
        <v>2392</v>
      </c>
    </row>
    <row r="2141" s="159" customFormat="1" ht="21" customHeight="1" spans="1:14">
      <c r="A2141" s="191"/>
      <c r="B2141" s="296" t="s">
        <v>954</v>
      </c>
      <c r="C2141" s="191" t="s">
        <v>953</v>
      </c>
      <c r="D2141" s="40" t="s">
        <v>41</v>
      </c>
      <c r="E2141" s="67">
        <v>40</v>
      </c>
      <c r="F2141" s="192">
        <v>2.3</v>
      </c>
      <c r="G2141" s="447">
        <f t="shared" si="96"/>
        <v>92</v>
      </c>
      <c r="H2141" s="192" t="s">
        <v>2389</v>
      </c>
      <c r="I2141" s="192" t="s">
        <v>2389</v>
      </c>
      <c r="J2141" s="192" t="s">
        <v>953</v>
      </c>
      <c r="K2141" s="192" t="s">
        <v>2404</v>
      </c>
      <c r="L2141" s="69" t="s">
        <v>1101</v>
      </c>
      <c r="M2141" s="192" t="s">
        <v>2391</v>
      </c>
      <c r="N2141" s="192" t="s">
        <v>2392</v>
      </c>
    </row>
    <row r="2142" s="159" customFormat="1" ht="21" customHeight="1" spans="1:14">
      <c r="A2142" s="191"/>
      <c r="B2142" s="296" t="s">
        <v>954</v>
      </c>
      <c r="C2142" s="191" t="s">
        <v>953</v>
      </c>
      <c r="D2142" s="40" t="s">
        <v>41</v>
      </c>
      <c r="E2142" s="67">
        <v>40</v>
      </c>
      <c r="F2142" s="192">
        <v>3.2</v>
      </c>
      <c r="G2142" s="447">
        <f t="shared" si="96"/>
        <v>128</v>
      </c>
      <c r="H2142" s="192" t="s">
        <v>2389</v>
      </c>
      <c r="I2142" s="192" t="s">
        <v>2389</v>
      </c>
      <c r="J2142" s="192" t="s">
        <v>953</v>
      </c>
      <c r="K2142" s="192" t="s">
        <v>2405</v>
      </c>
      <c r="L2142" s="69" t="s">
        <v>1101</v>
      </c>
      <c r="M2142" s="192" t="s">
        <v>2391</v>
      </c>
      <c r="N2142" s="192" t="s">
        <v>2392</v>
      </c>
    </row>
    <row r="2143" s="159" customFormat="1" ht="21" customHeight="1" spans="1:14">
      <c r="A2143" s="191"/>
      <c r="B2143" s="296" t="s">
        <v>954</v>
      </c>
      <c r="C2143" s="191" t="s">
        <v>953</v>
      </c>
      <c r="D2143" s="40" t="s">
        <v>41</v>
      </c>
      <c r="E2143" s="67">
        <v>40</v>
      </c>
      <c r="F2143" s="192">
        <v>1.8</v>
      </c>
      <c r="G2143" s="447">
        <f t="shared" si="96"/>
        <v>72</v>
      </c>
      <c r="H2143" s="192" t="s">
        <v>2389</v>
      </c>
      <c r="I2143" s="192" t="s">
        <v>2389</v>
      </c>
      <c r="J2143" s="192" t="s">
        <v>953</v>
      </c>
      <c r="K2143" s="192" t="s">
        <v>2406</v>
      </c>
      <c r="L2143" s="69" t="s">
        <v>1101</v>
      </c>
      <c r="M2143" s="192" t="s">
        <v>2391</v>
      </c>
      <c r="N2143" s="192" t="s">
        <v>2392</v>
      </c>
    </row>
    <row r="2144" s="159" customFormat="1" ht="21" customHeight="1" spans="1:14">
      <c r="A2144" s="191"/>
      <c r="B2144" s="296" t="s">
        <v>954</v>
      </c>
      <c r="C2144" s="191" t="s">
        <v>953</v>
      </c>
      <c r="D2144" s="40" t="s">
        <v>41</v>
      </c>
      <c r="E2144" s="67">
        <v>40</v>
      </c>
      <c r="F2144" s="192">
        <v>5.9</v>
      </c>
      <c r="G2144" s="447">
        <f t="shared" si="96"/>
        <v>236</v>
      </c>
      <c r="H2144" s="192" t="s">
        <v>2389</v>
      </c>
      <c r="I2144" s="192" t="s">
        <v>2389</v>
      </c>
      <c r="J2144" s="192" t="s">
        <v>953</v>
      </c>
      <c r="K2144" s="192" t="s">
        <v>2407</v>
      </c>
      <c r="L2144" s="69" t="s">
        <v>1101</v>
      </c>
      <c r="M2144" s="192" t="s">
        <v>2391</v>
      </c>
      <c r="N2144" s="192" t="s">
        <v>2392</v>
      </c>
    </row>
    <row r="2145" s="159" customFormat="1" ht="21" customHeight="1" spans="1:14">
      <c r="A2145" s="191"/>
      <c r="B2145" s="296" t="s">
        <v>954</v>
      </c>
      <c r="C2145" s="191" t="s">
        <v>953</v>
      </c>
      <c r="D2145" s="40" t="s">
        <v>41</v>
      </c>
      <c r="E2145" s="67">
        <v>40</v>
      </c>
      <c r="F2145" s="192">
        <v>21.4</v>
      </c>
      <c r="G2145" s="447">
        <f t="shared" si="96"/>
        <v>856</v>
      </c>
      <c r="H2145" s="192" t="s">
        <v>2389</v>
      </c>
      <c r="I2145" s="192" t="s">
        <v>2389</v>
      </c>
      <c r="J2145" s="192" t="s">
        <v>953</v>
      </c>
      <c r="K2145" s="192" t="s">
        <v>2408</v>
      </c>
      <c r="L2145" s="69" t="s">
        <v>1101</v>
      </c>
      <c r="M2145" s="192" t="s">
        <v>2391</v>
      </c>
      <c r="N2145" s="192" t="s">
        <v>2392</v>
      </c>
    </row>
    <row r="2146" s="159" customFormat="1" ht="21" customHeight="1" spans="1:14">
      <c r="A2146" s="191"/>
      <c r="B2146" s="296" t="s">
        <v>954</v>
      </c>
      <c r="C2146" s="191" t="s">
        <v>953</v>
      </c>
      <c r="D2146" s="40" t="s">
        <v>41</v>
      </c>
      <c r="E2146" s="67">
        <v>40</v>
      </c>
      <c r="F2146" s="192">
        <v>2.7</v>
      </c>
      <c r="G2146" s="447">
        <f t="shared" si="96"/>
        <v>108</v>
      </c>
      <c r="H2146" s="192" t="s">
        <v>2389</v>
      </c>
      <c r="I2146" s="192" t="s">
        <v>2389</v>
      </c>
      <c r="J2146" s="192" t="s">
        <v>953</v>
      </c>
      <c r="K2146" s="192" t="s">
        <v>2409</v>
      </c>
      <c r="L2146" s="69" t="s">
        <v>1101</v>
      </c>
      <c r="M2146" s="192" t="s">
        <v>2391</v>
      </c>
      <c r="N2146" s="192" t="s">
        <v>2392</v>
      </c>
    </row>
    <row r="2147" s="159" customFormat="1" ht="21" customHeight="1" spans="1:14">
      <c r="A2147" s="191"/>
      <c r="B2147" s="296" t="s">
        <v>954</v>
      </c>
      <c r="C2147" s="191" t="s">
        <v>953</v>
      </c>
      <c r="D2147" s="40" t="s">
        <v>41</v>
      </c>
      <c r="E2147" s="67">
        <v>40</v>
      </c>
      <c r="F2147" s="192">
        <v>2.7</v>
      </c>
      <c r="G2147" s="447">
        <f t="shared" si="96"/>
        <v>108</v>
      </c>
      <c r="H2147" s="192" t="s">
        <v>2389</v>
      </c>
      <c r="I2147" s="192" t="s">
        <v>2389</v>
      </c>
      <c r="J2147" s="192" t="s">
        <v>953</v>
      </c>
      <c r="K2147" s="192" t="s">
        <v>1802</v>
      </c>
      <c r="L2147" s="69" t="s">
        <v>1101</v>
      </c>
      <c r="M2147" s="192" t="s">
        <v>2391</v>
      </c>
      <c r="N2147" s="192" t="s">
        <v>2392</v>
      </c>
    </row>
    <row r="2148" s="159" customFormat="1" ht="21" customHeight="1" spans="1:14">
      <c r="A2148" s="191"/>
      <c r="B2148" s="296" t="s">
        <v>954</v>
      </c>
      <c r="C2148" s="191" t="s">
        <v>953</v>
      </c>
      <c r="D2148" s="40" t="s">
        <v>41</v>
      </c>
      <c r="E2148" s="67">
        <v>40</v>
      </c>
      <c r="F2148" s="192">
        <v>8.1</v>
      </c>
      <c r="G2148" s="447">
        <f t="shared" si="96"/>
        <v>324</v>
      </c>
      <c r="H2148" s="192" t="s">
        <v>2389</v>
      </c>
      <c r="I2148" s="192" t="s">
        <v>2389</v>
      </c>
      <c r="J2148" s="192" t="s">
        <v>953</v>
      </c>
      <c r="K2148" s="192" t="s">
        <v>2410</v>
      </c>
      <c r="L2148" s="69" t="s">
        <v>1101</v>
      </c>
      <c r="M2148" s="192" t="s">
        <v>2391</v>
      </c>
      <c r="N2148" s="192" t="s">
        <v>2392</v>
      </c>
    </row>
    <row r="2149" s="159" customFormat="1" ht="21" customHeight="1" spans="1:14">
      <c r="A2149" s="191"/>
      <c r="B2149" s="296" t="s">
        <v>954</v>
      </c>
      <c r="C2149" s="191" t="s">
        <v>953</v>
      </c>
      <c r="D2149" s="40" t="s">
        <v>41</v>
      </c>
      <c r="E2149" s="67">
        <v>40</v>
      </c>
      <c r="F2149" s="192">
        <v>7.4</v>
      </c>
      <c r="G2149" s="447">
        <f t="shared" si="96"/>
        <v>296</v>
      </c>
      <c r="H2149" s="192" t="s">
        <v>2389</v>
      </c>
      <c r="I2149" s="192" t="s">
        <v>2389</v>
      </c>
      <c r="J2149" s="192" t="s">
        <v>953</v>
      </c>
      <c r="K2149" s="192" t="s">
        <v>2411</v>
      </c>
      <c r="L2149" s="69" t="s">
        <v>1101</v>
      </c>
      <c r="M2149" s="192" t="s">
        <v>2391</v>
      </c>
      <c r="N2149" s="192" t="s">
        <v>2392</v>
      </c>
    </row>
    <row r="2150" s="159" customFormat="1" ht="21" customHeight="1" spans="1:14">
      <c r="A2150" s="191"/>
      <c r="B2150" s="296" t="s">
        <v>954</v>
      </c>
      <c r="C2150" s="191" t="s">
        <v>953</v>
      </c>
      <c r="D2150" s="40" t="s">
        <v>41</v>
      </c>
      <c r="E2150" s="67">
        <v>40</v>
      </c>
      <c r="F2150" s="192">
        <v>1.8</v>
      </c>
      <c r="G2150" s="447">
        <f t="shared" si="96"/>
        <v>72</v>
      </c>
      <c r="H2150" s="192" t="s">
        <v>2389</v>
      </c>
      <c r="I2150" s="192" t="s">
        <v>2389</v>
      </c>
      <c r="J2150" s="192" t="s">
        <v>953</v>
      </c>
      <c r="K2150" s="192" t="s">
        <v>2412</v>
      </c>
      <c r="L2150" s="69" t="s">
        <v>1101</v>
      </c>
      <c r="M2150" s="192" t="s">
        <v>2391</v>
      </c>
      <c r="N2150" s="192" t="s">
        <v>2392</v>
      </c>
    </row>
    <row r="2151" s="159" customFormat="1" ht="21" customHeight="1" spans="1:14">
      <c r="A2151" s="191"/>
      <c r="B2151" s="296" t="s">
        <v>954</v>
      </c>
      <c r="C2151" s="191" t="s">
        <v>953</v>
      </c>
      <c r="D2151" s="40" t="s">
        <v>41</v>
      </c>
      <c r="E2151" s="67">
        <v>40</v>
      </c>
      <c r="F2151" s="192">
        <v>12.6</v>
      </c>
      <c r="G2151" s="447">
        <f t="shared" si="96"/>
        <v>504</v>
      </c>
      <c r="H2151" s="192" t="s">
        <v>2389</v>
      </c>
      <c r="I2151" s="192" t="s">
        <v>2389</v>
      </c>
      <c r="J2151" s="192" t="s">
        <v>953</v>
      </c>
      <c r="K2151" s="192" t="s">
        <v>2413</v>
      </c>
      <c r="L2151" s="69" t="s">
        <v>1101</v>
      </c>
      <c r="M2151" s="192" t="s">
        <v>2391</v>
      </c>
      <c r="N2151" s="192" t="s">
        <v>2392</v>
      </c>
    </row>
    <row r="2152" s="159" customFormat="1" ht="21" customHeight="1" spans="1:14">
      <c r="A2152" s="191"/>
      <c r="B2152" s="296" t="s">
        <v>954</v>
      </c>
      <c r="C2152" s="191" t="s">
        <v>953</v>
      </c>
      <c r="D2152" s="40" t="s">
        <v>41</v>
      </c>
      <c r="E2152" s="67">
        <v>40</v>
      </c>
      <c r="F2152" s="192">
        <v>5.2</v>
      </c>
      <c r="G2152" s="447">
        <f t="shared" si="96"/>
        <v>208</v>
      </c>
      <c r="H2152" s="192" t="s">
        <v>2389</v>
      </c>
      <c r="I2152" s="192" t="s">
        <v>2389</v>
      </c>
      <c r="J2152" s="192" t="s">
        <v>953</v>
      </c>
      <c r="K2152" s="192" t="s">
        <v>1808</v>
      </c>
      <c r="L2152" s="69" t="s">
        <v>1101</v>
      </c>
      <c r="M2152" s="192" t="s">
        <v>2391</v>
      </c>
      <c r="N2152" s="192" t="s">
        <v>2392</v>
      </c>
    </row>
    <row r="2153" s="159" customFormat="1" ht="21" customHeight="1" spans="1:14">
      <c r="A2153" s="191"/>
      <c r="B2153" s="296" t="s">
        <v>954</v>
      </c>
      <c r="C2153" s="191" t="s">
        <v>953</v>
      </c>
      <c r="D2153" s="40" t="s">
        <v>41</v>
      </c>
      <c r="E2153" s="67">
        <v>40</v>
      </c>
      <c r="F2153" s="192">
        <v>7.4</v>
      </c>
      <c r="G2153" s="447">
        <f t="shared" si="96"/>
        <v>296</v>
      </c>
      <c r="H2153" s="192" t="s">
        <v>2389</v>
      </c>
      <c r="I2153" s="192" t="s">
        <v>2389</v>
      </c>
      <c r="J2153" s="192" t="s">
        <v>953</v>
      </c>
      <c r="K2153" s="192" t="s">
        <v>2414</v>
      </c>
      <c r="L2153" s="69" t="s">
        <v>1101</v>
      </c>
      <c r="M2153" s="192" t="s">
        <v>2391</v>
      </c>
      <c r="N2153" s="192" t="s">
        <v>2392</v>
      </c>
    </row>
    <row r="2154" s="159" customFormat="1" ht="21" customHeight="1" spans="1:14">
      <c r="A2154" s="191"/>
      <c r="B2154" s="296" t="s">
        <v>954</v>
      </c>
      <c r="C2154" s="191" t="s">
        <v>953</v>
      </c>
      <c r="D2154" s="40" t="s">
        <v>41</v>
      </c>
      <c r="E2154" s="67">
        <v>40</v>
      </c>
      <c r="F2154" s="192">
        <v>9</v>
      </c>
      <c r="G2154" s="447">
        <f t="shared" si="96"/>
        <v>360</v>
      </c>
      <c r="H2154" s="192" t="s">
        <v>2389</v>
      </c>
      <c r="I2154" s="192" t="s">
        <v>2389</v>
      </c>
      <c r="J2154" s="192" t="s">
        <v>953</v>
      </c>
      <c r="K2154" s="192" t="s">
        <v>2415</v>
      </c>
      <c r="L2154" s="69" t="s">
        <v>1101</v>
      </c>
      <c r="M2154" s="192" t="s">
        <v>2391</v>
      </c>
      <c r="N2154" s="192" t="s">
        <v>2392</v>
      </c>
    </row>
    <row r="2155" s="159" customFormat="1" ht="21" customHeight="1" spans="1:14">
      <c r="A2155" s="191"/>
      <c r="B2155" s="296" t="s">
        <v>954</v>
      </c>
      <c r="C2155" s="191" t="s">
        <v>953</v>
      </c>
      <c r="D2155" s="40" t="s">
        <v>41</v>
      </c>
      <c r="E2155" s="67">
        <v>40</v>
      </c>
      <c r="F2155" s="192">
        <v>10.8</v>
      </c>
      <c r="G2155" s="447">
        <f t="shared" si="96"/>
        <v>432</v>
      </c>
      <c r="H2155" s="192" t="s">
        <v>2389</v>
      </c>
      <c r="I2155" s="192" t="s">
        <v>2389</v>
      </c>
      <c r="J2155" s="192" t="s">
        <v>953</v>
      </c>
      <c r="K2155" s="192" t="s">
        <v>2416</v>
      </c>
      <c r="L2155" s="69" t="s">
        <v>1101</v>
      </c>
      <c r="M2155" s="192" t="s">
        <v>2391</v>
      </c>
      <c r="N2155" s="192" t="s">
        <v>2392</v>
      </c>
    </row>
    <row r="2156" s="159" customFormat="1" ht="21" customHeight="1" spans="1:14">
      <c r="A2156" s="191"/>
      <c r="B2156" s="296" t="s">
        <v>954</v>
      </c>
      <c r="C2156" s="191" t="s">
        <v>953</v>
      </c>
      <c r="D2156" s="40" t="s">
        <v>41</v>
      </c>
      <c r="E2156" s="67">
        <v>40</v>
      </c>
      <c r="F2156" s="192">
        <v>3.4</v>
      </c>
      <c r="G2156" s="447">
        <f t="shared" si="96"/>
        <v>136</v>
      </c>
      <c r="H2156" s="192" t="s">
        <v>2389</v>
      </c>
      <c r="I2156" s="192" t="s">
        <v>2389</v>
      </c>
      <c r="J2156" s="192" t="s">
        <v>953</v>
      </c>
      <c r="K2156" s="192" t="s">
        <v>2417</v>
      </c>
      <c r="L2156" s="69" t="s">
        <v>1101</v>
      </c>
      <c r="M2156" s="192" t="s">
        <v>2391</v>
      </c>
      <c r="N2156" s="192" t="s">
        <v>2392</v>
      </c>
    </row>
    <row r="2157" s="159" customFormat="1" ht="21" customHeight="1" spans="1:14">
      <c r="A2157" s="191"/>
      <c r="B2157" s="296" t="s">
        <v>954</v>
      </c>
      <c r="C2157" s="191" t="s">
        <v>953</v>
      </c>
      <c r="D2157" s="40" t="s">
        <v>41</v>
      </c>
      <c r="E2157" s="67">
        <v>40</v>
      </c>
      <c r="F2157" s="192">
        <v>5.6</v>
      </c>
      <c r="G2157" s="447">
        <f t="shared" si="96"/>
        <v>224</v>
      </c>
      <c r="H2157" s="192" t="s">
        <v>2389</v>
      </c>
      <c r="I2157" s="192" t="s">
        <v>2389</v>
      </c>
      <c r="J2157" s="192" t="s">
        <v>953</v>
      </c>
      <c r="K2157" s="192" t="s">
        <v>2418</v>
      </c>
      <c r="L2157" s="69" t="s">
        <v>1101</v>
      </c>
      <c r="M2157" s="192" t="s">
        <v>2391</v>
      </c>
      <c r="N2157" s="192" t="s">
        <v>2392</v>
      </c>
    </row>
    <row r="2158" s="159" customFormat="1" ht="21" customHeight="1" spans="1:14">
      <c r="A2158" s="191"/>
      <c r="B2158" s="296" t="s">
        <v>954</v>
      </c>
      <c r="C2158" s="191" t="s">
        <v>953</v>
      </c>
      <c r="D2158" s="40" t="s">
        <v>41</v>
      </c>
      <c r="E2158" s="67">
        <v>40</v>
      </c>
      <c r="F2158" s="192">
        <v>4.7</v>
      </c>
      <c r="G2158" s="447">
        <f t="shared" si="96"/>
        <v>188</v>
      </c>
      <c r="H2158" s="192" t="s">
        <v>2389</v>
      </c>
      <c r="I2158" s="192" t="s">
        <v>2389</v>
      </c>
      <c r="J2158" s="192" t="s">
        <v>953</v>
      </c>
      <c r="K2158" s="192" t="s">
        <v>2419</v>
      </c>
      <c r="L2158" s="69" t="s">
        <v>1101</v>
      </c>
      <c r="M2158" s="192" t="s">
        <v>2391</v>
      </c>
      <c r="N2158" s="192" t="s">
        <v>2392</v>
      </c>
    </row>
    <row r="2159" s="159" customFormat="1" ht="21" customHeight="1" spans="1:14">
      <c r="A2159" s="191"/>
      <c r="B2159" s="296" t="s">
        <v>954</v>
      </c>
      <c r="C2159" s="191" t="s">
        <v>953</v>
      </c>
      <c r="D2159" s="40" t="s">
        <v>41</v>
      </c>
      <c r="E2159" s="67">
        <v>40</v>
      </c>
      <c r="F2159" s="192">
        <v>2.7</v>
      </c>
      <c r="G2159" s="447">
        <f t="shared" si="96"/>
        <v>108</v>
      </c>
      <c r="H2159" s="192" t="s">
        <v>2389</v>
      </c>
      <c r="I2159" s="192" t="s">
        <v>2389</v>
      </c>
      <c r="J2159" s="192" t="s">
        <v>953</v>
      </c>
      <c r="K2159" s="192" t="s">
        <v>2420</v>
      </c>
      <c r="L2159" s="69" t="s">
        <v>1097</v>
      </c>
      <c r="M2159" s="192" t="s">
        <v>2391</v>
      </c>
      <c r="N2159" s="192" t="s">
        <v>2392</v>
      </c>
    </row>
    <row r="2160" s="159" customFormat="1" ht="21" customHeight="1" spans="1:14">
      <c r="A2160" s="191"/>
      <c r="B2160" s="296" t="s">
        <v>954</v>
      </c>
      <c r="C2160" s="191" t="s">
        <v>953</v>
      </c>
      <c r="D2160" s="40" t="s">
        <v>41</v>
      </c>
      <c r="E2160" s="67">
        <v>40</v>
      </c>
      <c r="F2160" s="192">
        <v>5.6</v>
      </c>
      <c r="G2160" s="447">
        <f t="shared" si="96"/>
        <v>224</v>
      </c>
      <c r="H2160" s="192" t="s">
        <v>2389</v>
      </c>
      <c r="I2160" s="192" t="s">
        <v>2389</v>
      </c>
      <c r="J2160" s="192" t="s">
        <v>953</v>
      </c>
      <c r="K2160" s="192" t="s">
        <v>2421</v>
      </c>
      <c r="L2160" s="69" t="s">
        <v>1101</v>
      </c>
      <c r="M2160" s="192" t="s">
        <v>2391</v>
      </c>
      <c r="N2160" s="192" t="s">
        <v>2392</v>
      </c>
    </row>
    <row r="2161" s="159" customFormat="1" ht="21" customHeight="1" spans="1:14">
      <c r="A2161" s="191"/>
      <c r="B2161" s="296" t="s">
        <v>954</v>
      </c>
      <c r="C2161" s="191" t="s">
        <v>953</v>
      </c>
      <c r="D2161" s="40" t="s">
        <v>41</v>
      </c>
      <c r="E2161" s="67">
        <v>40</v>
      </c>
      <c r="F2161" s="192">
        <v>12.8</v>
      </c>
      <c r="G2161" s="447">
        <f t="shared" si="96"/>
        <v>512</v>
      </c>
      <c r="H2161" s="192" t="s">
        <v>2389</v>
      </c>
      <c r="I2161" s="192" t="s">
        <v>2389</v>
      </c>
      <c r="J2161" s="192" t="s">
        <v>953</v>
      </c>
      <c r="K2161" s="192" t="s">
        <v>2422</v>
      </c>
      <c r="L2161" s="69" t="s">
        <v>1101</v>
      </c>
      <c r="M2161" s="192" t="s">
        <v>2391</v>
      </c>
      <c r="N2161" s="192" t="s">
        <v>2392</v>
      </c>
    </row>
    <row r="2162" s="159" customFormat="1" ht="21" customHeight="1" spans="1:14">
      <c r="A2162" s="191"/>
      <c r="B2162" s="296" t="s">
        <v>954</v>
      </c>
      <c r="C2162" s="191" t="s">
        <v>953</v>
      </c>
      <c r="D2162" s="40" t="s">
        <v>41</v>
      </c>
      <c r="E2162" s="67">
        <v>40</v>
      </c>
      <c r="F2162" s="192">
        <v>1.6</v>
      </c>
      <c r="G2162" s="447">
        <f t="shared" ref="G2162:G2193" si="97">F2162*E2162</f>
        <v>64</v>
      </c>
      <c r="H2162" s="192" t="s">
        <v>2389</v>
      </c>
      <c r="I2162" s="192" t="s">
        <v>2389</v>
      </c>
      <c r="J2162" s="192" t="s">
        <v>953</v>
      </c>
      <c r="K2162" s="192" t="s">
        <v>2423</v>
      </c>
      <c r="L2162" s="69" t="s">
        <v>1097</v>
      </c>
      <c r="M2162" s="192" t="s">
        <v>2391</v>
      </c>
      <c r="N2162" s="192" t="s">
        <v>2392</v>
      </c>
    </row>
    <row r="2163" s="159" customFormat="1" ht="21" customHeight="1" spans="1:14">
      <c r="A2163" s="191"/>
      <c r="B2163" s="296" t="s">
        <v>954</v>
      </c>
      <c r="C2163" s="191" t="s">
        <v>953</v>
      </c>
      <c r="D2163" s="40" t="s">
        <v>41</v>
      </c>
      <c r="E2163" s="67">
        <v>40</v>
      </c>
      <c r="F2163" s="192">
        <v>19.8</v>
      </c>
      <c r="G2163" s="447">
        <f t="shared" si="97"/>
        <v>792</v>
      </c>
      <c r="H2163" s="192" t="s">
        <v>2389</v>
      </c>
      <c r="I2163" s="192" t="s">
        <v>2389</v>
      </c>
      <c r="J2163" s="192" t="s">
        <v>953</v>
      </c>
      <c r="K2163" s="192" t="s">
        <v>2424</v>
      </c>
      <c r="L2163" s="69" t="s">
        <v>1101</v>
      </c>
      <c r="M2163" s="192" t="s">
        <v>2391</v>
      </c>
      <c r="N2163" s="192" t="s">
        <v>2392</v>
      </c>
    </row>
    <row r="2164" s="159" customFormat="1" ht="21" customHeight="1" spans="1:14">
      <c r="A2164" s="191"/>
      <c r="B2164" s="296" t="s">
        <v>954</v>
      </c>
      <c r="C2164" s="191" t="s">
        <v>953</v>
      </c>
      <c r="D2164" s="40" t="s">
        <v>41</v>
      </c>
      <c r="E2164" s="67">
        <v>40</v>
      </c>
      <c r="F2164" s="38">
        <v>27</v>
      </c>
      <c r="G2164" s="447">
        <f t="shared" si="97"/>
        <v>1080</v>
      </c>
      <c r="H2164" s="192" t="s">
        <v>2389</v>
      </c>
      <c r="I2164" s="192" t="s">
        <v>2389</v>
      </c>
      <c r="J2164" s="192" t="s">
        <v>953</v>
      </c>
      <c r="K2164" s="38" t="s">
        <v>2425</v>
      </c>
      <c r="L2164" s="69" t="s">
        <v>1101</v>
      </c>
      <c r="M2164" s="192" t="s">
        <v>2426</v>
      </c>
      <c r="N2164" s="192" t="s">
        <v>2427</v>
      </c>
    </row>
    <row r="2165" s="159" customFormat="1" ht="21" customHeight="1" spans="1:14">
      <c r="A2165" s="191"/>
      <c r="B2165" s="296" t="s">
        <v>954</v>
      </c>
      <c r="C2165" s="191" t="s">
        <v>953</v>
      </c>
      <c r="D2165" s="40" t="s">
        <v>41</v>
      </c>
      <c r="E2165" s="67">
        <v>40</v>
      </c>
      <c r="F2165" s="38">
        <v>51.8</v>
      </c>
      <c r="G2165" s="447">
        <f t="shared" si="97"/>
        <v>2072</v>
      </c>
      <c r="H2165" s="192" t="s">
        <v>2389</v>
      </c>
      <c r="I2165" s="192" t="s">
        <v>2389</v>
      </c>
      <c r="J2165" s="192" t="s">
        <v>953</v>
      </c>
      <c r="K2165" s="38" t="s">
        <v>2428</v>
      </c>
      <c r="L2165" s="69" t="s">
        <v>1101</v>
      </c>
      <c r="M2165" s="192" t="s">
        <v>2426</v>
      </c>
      <c r="N2165" s="192" t="s">
        <v>2427</v>
      </c>
    </row>
    <row r="2166" s="159" customFormat="1" ht="21" customHeight="1" spans="1:14">
      <c r="A2166" s="191"/>
      <c r="B2166" s="296" t="s">
        <v>954</v>
      </c>
      <c r="C2166" s="191" t="s">
        <v>953</v>
      </c>
      <c r="D2166" s="40" t="s">
        <v>41</v>
      </c>
      <c r="E2166" s="67">
        <v>40</v>
      </c>
      <c r="F2166" s="192">
        <v>13.5</v>
      </c>
      <c r="G2166" s="447">
        <f t="shared" si="97"/>
        <v>540</v>
      </c>
      <c r="H2166" s="192" t="s">
        <v>2389</v>
      </c>
      <c r="I2166" s="192" t="s">
        <v>2389</v>
      </c>
      <c r="J2166" s="192" t="s">
        <v>953</v>
      </c>
      <c r="K2166" s="192" t="s">
        <v>2429</v>
      </c>
      <c r="L2166" s="69" t="s">
        <v>1097</v>
      </c>
      <c r="M2166" s="192" t="s">
        <v>2426</v>
      </c>
      <c r="N2166" s="192" t="s">
        <v>2427</v>
      </c>
    </row>
    <row r="2167" s="159" customFormat="1" ht="21" customHeight="1" spans="1:14">
      <c r="A2167" s="191"/>
      <c r="B2167" s="296" t="s">
        <v>954</v>
      </c>
      <c r="C2167" s="191" t="s">
        <v>953</v>
      </c>
      <c r="D2167" s="40" t="s">
        <v>41</v>
      </c>
      <c r="E2167" s="67">
        <v>40</v>
      </c>
      <c r="F2167" s="192">
        <v>99</v>
      </c>
      <c r="G2167" s="447">
        <f t="shared" si="97"/>
        <v>3960</v>
      </c>
      <c r="H2167" s="192" t="s">
        <v>2389</v>
      </c>
      <c r="I2167" s="192" t="s">
        <v>2389</v>
      </c>
      <c r="J2167" s="192" t="s">
        <v>953</v>
      </c>
      <c r="K2167" s="192" t="s">
        <v>2430</v>
      </c>
      <c r="L2167" s="69" t="s">
        <v>1101</v>
      </c>
      <c r="M2167" s="192" t="s">
        <v>2426</v>
      </c>
      <c r="N2167" s="192" t="s">
        <v>2427</v>
      </c>
    </row>
    <row r="2168" s="159" customFormat="1" ht="21" customHeight="1" spans="1:14">
      <c r="A2168" s="191"/>
      <c r="B2168" s="296" t="s">
        <v>954</v>
      </c>
      <c r="C2168" s="191" t="s">
        <v>953</v>
      </c>
      <c r="D2168" s="40" t="s">
        <v>41</v>
      </c>
      <c r="E2168" s="67">
        <v>40</v>
      </c>
      <c r="F2168" s="192">
        <v>86.4</v>
      </c>
      <c r="G2168" s="447">
        <f t="shared" si="97"/>
        <v>3456</v>
      </c>
      <c r="H2168" s="192" t="s">
        <v>2389</v>
      </c>
      <c r="I2168" s="192" t="s">
        <v>2389</v>
      </c>
      <c r="J2168" s="192" t="s">
        <v>953</v>
      </c>
      <c r="K2168" s="192" t="s">
        <v>2431</v>
      </c>
      <c r="L2168" s="69" t="s">
        <v>1097</v>
      </c>
      <c r="M2168" s="192" t="s">
        <v>2426</v>
      </c>
      <c r="N2168" s="192" t="s">
        <v>2427</v>
      </c>
    </row>
    <row r="2169" s="159" customFormat="1" ht="21" customHeight="1" spans="1:14">
      <c r="A2169" s="191"/>
      <c r="B2169" s="296" t="s">
        <v>954</v>
      </c>
      <c r="C2169" s="191" t="s">
        <v>953</v>
      </c>
      <c r="D2169" s="40" t="s">
        <v>41</v>
      </c>
      <c r="E2169" s="67">
        <v>40</v>
      </c>
      <c r="F2169" s="192">
        <v>31.5</v>
      </c>
      <c r="G2169" s="447">
        <f t="shared" si="97"/>
        <v>1260</v>
      </c>
      <c r="H2169" s="192" t="s">
        <v>2389</v>
      </c>
      <c r="I2169" s="192" t="s">
        <v>2389</v>
      </c>
      <c r="J2169" s="192" t="s">
        <v>953</v>
      </c>
      <c r="K2169" s="192" t="s">
        <v>2432</v>
      </c>
      <c r="L2169" s="69" t="s">
        <v>1097</v>
      </c>
      <c r="M2169" s="192" t="s">
        <v>2426</v>
      </c>
      <c r="N2169" s="192" t="s">
        <v>2427</v>
      </c>
    </row>
    <row r="2170" s="159" customFormat="1" ht="21" customHeight="1" spans="1:14">
      <c r="A2170" s="191"/>
      <c r="B2170" s="296" t="s">
        <v>954</v>
      </c>
      <c r="C2170" s="191" t="s">
        <v>953</v>
      </c>
      <c r="D2170" s="40" t="s">
        <v>41</v>
      </c>
      <c r="E2170" s="67">
        <v>40</v>
      </c>
      <c r="F2170" s="192">
        <v>31.5</v>
      </c>
      <c r="G2170" s="447">
        <f t="shared" si="97"/>
        <v>1260</v>
      </c>
      <c r="H2170" s="192" t="s">
        <v>2389</v>
      </c>
      <c r="I2170" s="192" t="s">
        <v>2389</v>
      </c>
      <c r="J2170" s="192" t="s">
        <v>953</v>
      </c>
      <c r="K2170" s="192" t="s">
        <v>2433</v>
      </c>
      <c r="L2170" s="69" t="s">
        <v>1101</v>
      </c>
      <c r="M2170" s="192" t="s">
        <v>2426</v>
      </c>
      <c r="N2170" s="192" t="s">
        <v>2427</v>
      </c>
    </row>
    <row r="2171" s="159" customFormat="1" ht="21" customHeight="1" spans="1:14">
      <c r="A2171" s="191"/>
      <c r="B2171" s="296" t="s">
        <v>954</v>
      </c>
      <c r="C2171" s="191" t="s">
        <v>953</v>
      </c>
      <c r="D2171" s="40" t="s">
        <v>41</v>
      </c>
      <c r="E2171" s="67">
        <v>40</v>
      </c>
      <c r="F2171" s="192">
        <v>18</v>
      </c>
      <c r="G2171" s="447">
        <f t="shared" si="97"/>
        <v>720</v>
      </c>
      <c r="H2171" s="192" t="s">
        <v>2389</v>
      </c>
      <c r="I2171" s="192" t="s">
        <v>2389</v>
      </c>
      <c r="J2171" s="192" t="s">
        <v>953</v>
      </c>
      <c r="K2171" s="192" t="s">
        <v>2434</v>
      </c>
      <c r="L2171" s="69" t="s">
        <v>1097</v>
      </c>
      <c r="M2171" s="192" t="s">
        <v>2426</v>
      </c>
      <c r="N2171" s="192" t="s">
        <v>2427</v>
      </c>
    </row>
    <row r="2172" s="159" customFormat="1" ht="21" customHeight="1" spans="1:14">
      <c r="A2172" s="191"/>
      <c r="B2172" s="296" t="s">
        <v>954</v>
      </c>
      <c r="C2172" s="191" t="s">
        <v>953</v>
      </c>
      <c r="D2172" s="40" t="s">
        <v>41</v>
      </c>
      <c r="E2172" s="67">
        <v>40</v>
      </c>
      <c r="F2172" s="192">
        <v>20.3</v>
      </c>
      <c r="G2172" s="447">
        <f t="shared" si="97"/>
        <v>812</v>
      </c>
      <c r="H2172" s="192" t="s">
        <v>2389</v>
      </c>
      <c r="I2172" s="192" t="s">
        <v>2389</v>
      </c>
      <c r="J2172" s="192" t="s">
        <v>953</v>
      </c>
      <c r="K2172" s="192" t="s">
        <v>2435</v>
      </c>
      <c r="L2172" s="69" t="s">
        <v>1101</v>
      </c>
      <c r="M2172" s="192" t="s">
        <v>2426</v>
      </c>
      <c r="N2172" s="192" t="s">
        <v>2427</v>
      </c>
    </row>
    <row r="2173" s="159" customFormat="1" ht="21" customHeight="1" spans="1:14">
      <c r="A2173" s="191"/>
      <c r="B2173" s="296" t="s">
        <v>954</v>
      </c>
      <c r="C2173" s="191" t="s">
        <v>953</v>
      </c>
      <c r="D2173" s="40" t="s">
        <v>41</v>
      </c>
      <c r="E2173" s="67">
        <v>40</v>
      </c>
      <c r="F2173" s="192">
        <v>11.3</v>
      </c>
      <c r="G2173" s="447">
        <f t="shared" si="97"/>
        <v>452</v>
      </c>
      <c r="H2173" s="192" t="s">
        <v>2389</v>
      </c>
      <c r="I2173" s="192" t="s">
        <v>2389</v>
      </c>
      <c r="J2173" s="192" t="s">
        <v>953</v>
      </c>
      <c r="K2173" s="192" t="s">
        <v>2436</v>
      </c>
      <c r="L2173" s="69" t="s">
        <v>1097</v>
      </c>
      <c r="M2173" s="192" t="s">
        <v>2426</v>
      </c>
      <c r="N2173" s="192" t="s">
        <v>2427</v>
      </c>
    </row>
    <row r="2174" s="159" customFormat="1" ht="21" customHeight="1" spans="1:14">
      <c r="A2174" s="191"/>
      <c r="B2174" s="296" t="s">
        <v>954</v>
      </c>
      <c r="C2174" s="191" t="s">
        <v>953</v>
      </c>
      <c r="D2174" s="40" t="s">
        <v>41</v>
      </c>
      <c r="E2174" s="67">
        <v>40</v>
      </c>
      <c r="F2174" s="192">
        <v>36</v>
      </c>
      <c r="G2174" s="447">
        <f t="shared" si="97"/>
        <v>1440</v>
      </c>
      <c r="H2174" s="192" t="s">
        <v>2389</v>
      </c>
      <c r="I2174" s="192" t="s">
        <v>2389</v>
      </c>
      <c r="J2174" s="192" t="s">
        <v>953</v>
      </c>
      <c r="K2174" s="192" t="s">
        <v>2437</v>
      </c>
      <c r="L2174" s="69" t="s">
        <v>1097</v>
      </c>
      <c r="M2174" s="192" t="s">
        <v>2426</v>
      </c>
      <c r="N2174" s="192" t="s">
        <v>2427</v>
      </c>
    </row>
    <row r="2175" s="159" customFormat="1" ht="21" customHeight="1" spans="1:14">
      <c r="A2175" s="191"/>
      <c r="B2175" s="296" t="s">
        <v>954</v>
      </c>
      <c r="C2175" s="191" t="s">
        <v>953</v>
      </c>
      <c r="D2175" s="40" t="s">
        <v>41</v>
      </c>
      <c r="E2175" s="67">
        <v>40</v>
      </c>
      <c r="F2175" s="192">
        <v>29.3</v>
      </c>
      <c r="G2175" s="447">
        <f t="shared" si="97"/>
        <v>1172</v>
      </c>
      <c r="H2175" s="192" t="s">
        <v>2389</v>
      </c>
      <c r="I2175" s="192" t="s">
        <v>2389</v>
      </c>
      <c r="J2175" s="192" t="s">
        <v>953</v>
      </c>
      <c r="K2175" s="192" t="s">
        <v>2438</v>
      </c>
      <c r="L2175" s="69" t="s">
        <v>1097</v>
      </c>
      <c r="M2175" s="192" t="s">
        <v>2426</v>
      </c>
      <c r="N2175" s="192" t="s">
        <v>2427</v>
      </c>
    </row>
    <row r="2176" s="159" customFormat="1" ht="21" customHeight="1" spans="1:14">
      <c r="A2176" s="191"/>
      <c r="B2176" s="296" t="s">
        <v>954</v>
      </c>
      <c r="C2176" s="191" t="s">
        <v>953</v>
      </c>
      <c r="D2176" s="40" t="s">
        <v>41</v>
      </c>
      <c r="E2176" s="67">
        <v>40</v>
      </c>
      <c r="F2176" s="192">
        <v>29.3</v>
      </c>
      <c r="G2176" s="447">
        <f t="shared" si="97"/>
        <v>1172</v>
      </c>
      <c r="H2176" s="192" t="s">
        <v>2389</v>
      </c>
      <c r="I2176" s="192" t="s">
        <v>2389</v>
      </c>
      <c r="J2176" s="192" t="s">
        <v>953</v>
      </c>
      <c r="K2176" s="192" t="s">
        <v>2438</v>
      </c>
      <c r="L2176" s="69" t="s">
        <v>1101</v>
      </c>
      <c r="M2176" s="192" t="s">
        <v>2426</v>
      </c>
      <c r="N2176" s="192" t="s">
        <v>2427</v>
      </c>
    </row>
    <row r="2177" s="159" customFormat="1" ht="21" customHeight="1" spans="1:14">
      <c r="A2177" s="191"/>
      <c r="B2177" s="296" t="s">
        <v>954</v>
      </c>
      <c r="C2177" s="191" t="s">
        <v>953</v>
      </c>
      <c r="D2177" s="40" t="s">
        <v>41</v>
      </c>
      <c r="E2177" s="67">
        <v>40</v>
      </c>
      <c r="F2177" s="192">
        <v>92.3</v>
      </c>
      <c r="G2177" s="447">
        <f t="shared" si="97"/>
        <v>3692</v>
      </c>
      <c r="H2177" s="192" t="s">
        <v>2389</v>
      </c>
      <c r="I2177" s="192" t="s">
        <v>2389</v>
      </c>
      <c r="J2177" s="192" t="s">
        <v>953</v>
      </c>
      <c r="K2177" s="192" t="s">
        <v>2439</v>
      </c>
      <c r="L2177" s="69" t="s">
        <v>1101</v>
      </c>
      <c r="M2177" s="192" t="s">
        <v>2426</v>
      </c>
      <c r="N2177" s="192" t="s">
        <v>2427</v>
      </c>
    </row>
    <row r="2178" s="159" customFormat="1" ht="21" customHeight="1" spans="1:14">
      <c r="A2178" s="191"/>
      <c r="B2178" s="296" t="s">
        <v>954</v>
      </c>
      <c r="C2178" s="191" t="s">
        <v>953</v>
      </c>
      <c r="D2178" s="40" t="s">
        <v>41</v>
      </c>
      <c r="E2178" s="67">
        <v>40</v>
      </c>
      <c r="F2178" s="192">
        <v>132.8</v>
      </c>
      <c r="G2178" s="447">
        <f t="shared" si="97"/>
        <v>5312</v>
      </c>
      <c r="H2178" s="192" t="s">
        <v>2389</v>
      </c>
      <c r="I2178" s="192" t="s">
        <v>2389</v>
      </c>
      <c r="J2178" s="192" t="s">
        <v>953</v>
      </c>
      <c r="K2178" s="192" t="s">
        <v>2440</v>
      </c>
      <c r="L2178" s="69" t="s">
        <v>1101</v>
      </c>
      <c r="M2178" s="192" t="s">
        <v>2426</v>
      </c>
      <c r="N2178" s="192" t="s">
        <v>2427</v>
      </c>
    </row>
    <row r="2179" s="159" customFormat="1" ht="21" customHeight="1" spans="1:14">
      <c r="A2179" s="191"/>
      <c r="B2179" s="296" t="s">
        <v>954</v>
      </c>
      <c r="C2179" s="191" t="s">
        <v>953</v>
      </c>
      <c r="D2179" s="40" t="s">
        <v>41</v>
      </c>
      <c r="E2179" s="67">
        <v>40</v>
      </c>
      <c r="F2179" s="192">
        <v>60.8</v>
      </c>
      <c r="G2179" s="447">
        <f t="shared" si="97"/>
        <v>2432</v>
      </c>
      <c r="H2179" s="192" t="s">
        <v>2389</v>
      </c>
      <c r="I2179" s="192" t="s">
        <v>2389</v>
      </c>
      <c r="J2179" s="192" t="s">
        <v>953</v>
      </c>
      <c r="K2179" s="192" t="s">
        <v>2441</v>
      </c>
      <c r="L2179" s="69" t="s">
        <v>1097</v>
      </c>
      <c r="M2179" s="192" t="s">
        <v>2426</v>
      </c>
      <c r="N2179" s="192" t="s">
        <v>2427</v>
      </c>
    </row>
    <row r="2180" s="159" customFormat="1" ht="21" customHeight="1" spans="1:14">
      <c r="A2180" s="191"/>
      <c r="B2180" s="296" t="s">
        <v>954</v>
      </c>
      <c r="C2180" s="191" t="s">
        <v>953</v>
      </c>
      <c r="D2180" s="40" t="s">
        <v>41</v>
      </c>
      <c r="E2180" s="67">
        <v>40</v>
      </c>
      <c r="F2180" s="192">
        <v>11.3</v>
      </c>
      <c r="G2180" s="447">
        <f t="shared" si="97"/>
        <v>452</v>
      </c>
      <c r="H2180" s="192" t="s">
        <v>2389</v>
      </c>
      <c r="I2180" s="192" t="s">
        <v>2389</v>
      </c>
      <c r="J2180" s="192" t="s">
        <v>953</v>
      </c>
      <c r="K2180" s="192" t="s">
        <v>2442</v>
      </c>
      <c r="L2180" s="69" t="s">
        <v>1101</v>
      </c>
      <c r="M2180" s="192" t="s">
        <v>2426</v>
      </c>
      <c r="N2180" s="192" t="s">
        <v>2427</v>
      </c>
    </row>
    <row r="2181" s="159" customFormat="1" ht="21" customHeight="1" spans="1:14">
      <c r="A2181" s="191"/>
      <c r="B2181" s="296" t="s">
        <v>954</v>
      </c>
      <c r="C2181" s="191" t="s">
        <v>953</v>
      </c>
      <c r="D2181" s="40" t="s">
        <v>41</v>
      </c>
      <c r="E2181" s="67">
        <v>40</v>
      </c>
      <c r="F2181" s="192">
        <v>58.5</v>
      </c>
      <c r="G2181" s="447">
        <f t="shared" si="97"/>
        <v>2340</v>
      </c>
      <c r="H2181" s="192" t="s">
        <v>2389</v>
      </c>
      <c r="I2181" s="192" t="s">
        <v>2389</v>
      </c>
      <c r="J2181" s="192" t="s">
        <v>953</v>
      </c>
      <c r="K2181" s="192" t="s">
        <v>2443</v>
      </c>
      <c r="L2181" s="69" t="s">
        <v>1101</v>
      </c>
      <c r="M2181" s="192" t="s">
        <v>2426</v>
      </c>
      <c r="N2181" s="192" t="s">
        <v>2427</v>
      </c>
    </row>
    <row r="2182" s="159" customFormat="1" ht="21" customHeight="1" spans="1:14">
      <c r="A2182" s="191"/>
      <c r="B2182" s="296" t="s">
        <v>954</v>
      </c>
      <c r="C2182" s="191" t="s">
        <v>953</v>
      </c>
      <c r="D2182" s="40" t="s">
        <v>41</v>
      </c>
      <c r="E2182" s="67">
        <v>40</v>
      </c>
      <c r="F2182" s="192">
        <v>24.8</v>
      </c>
      <c r="G2182" s="447">
        <f t="shared" si="97"/>
        <v>992</v>
      </c>
      <c r="H2182" s="192" t="s">
        <v>2389</v>
      </c>
      <c r="I2182" s="192" t="s">
        <v>2389</v>
      </c>
      <c r="J2182" s="192" t="s">
        <v>953</v>
      </c>
      <c r="K2182" s="192" t="s">
        <v>2444</v>
      </c>
      <c r="L2182" s="69" t="s">
        <v>1097</v>
      </c>
      <c r="M2182" s="192" t="s">
        <v>2426</v>
      </c>
      <c r="N2182" s="192" t="s">
        <v>2427</v>
      </c>
    </row>
    <row r="2183" s="159" customFormat="1" ht="21" customHeight="1" spans="1:14">
      <c r="A2183" s="191"/>
      <c r="B2183" s="296" t="s">
        <v>954</v>
      </c>
      <c r="C2183" s="191" t="s">
        <v>953</v>
      </c>
      <c r="D2183" s="40" t="s">
        <v>41</v>
      </c>
      <c r="E2183" s="67">
        <v>40</v>
      </c>
      <c r="F2183" s="192">
        <v>29.3</v>
      </c>
      <c r="G2183" s="447">
        <f t="shared" si="97"/>
        <v>1172</v>
      </c>
      <c r="H2183" s="192" t="s">
        <v>2389</v>
      </c>
      <c r="I2183" s="192" t="s">
        <v>2389</v>
      </c>
      <c r="J2183" s="192" t="s">
        <v>953</v>
      </c>
      <c r="K2183" s="192" t="s">
        <v>2445</v>
      </c>
      <c r="L2183" s="69" t="s">
        <v>1101</v>
      </c>
      <c r="M2183" s="192" t="s">
        <v>2426</v>
      </c>
      <c r="N2183" s="192" t="s">
        <v>2427</v>
      </c>
    </row>
    <row r="2184" s="159" customFormat="1" ht="21" customHeight="1" spans="1:14">
      <c r="A2184" s="191"/>
      <c r="B2184" s="296" t="s">
        <v>954</v>
      </c>
      <c r="C2184" s="191" t="s">
        <v>953</v>
      </c>
      <c r="D2184" s="40" t="s">
        <v>41</v>
      </c>
      <c r="E2184" s="67">
        <v>40</v>
      </c>
      <c r="F2184" s="406">
        <v>9</v>
      </c>
      <c r="G2184" s="447">
        <f t="shared" si="97"/>
        <v>360</v>
      </c>
      <c r="H2184" s="192" t="s">
        <v>2389</v>
      </c>
      <c r="I2184" s="192" t="s">
        <v>2389</v>
      </c>
      <c r="J2184" s="192" t="s">
        <v>953</v>
      </c>
      <c r="K2184" s="192" t="s">
        <v>2446</v>
      </c>
      <c r="L2184" s="69" t="s">
        <v>1097</v>
      </c>
      <c r="M2184" s="192" t="s">
        <v>2426</v>
      </c>
      <c r="N2184" s="192" t="s">
        <v>2427</v>
      </c>
    </row>
    <row r="2185" s="159" customFormat="1" ht="21" customHeight="1" spans="1:14">
      <c r="A2185" s="191"/>
      <c r="B2185" s="296" t="s">
        <v>954</v>
      </c>
      <c r="C2185" s="191" t="s">
        <v>953</v>
      </c>
      <c r="D2185" s="40" t="s">
        <v>41</v>
      </c>
      <c r="E2185" s="67">
        <v>40</v>
      </c>
      <c r="F2185" s="192">
        <v>103.5</v>
      </c>
      <c r="G2185" s="447">
        <f t="shared" si="97"/>
        <v>4140</v>
      </c>
      <c r="H2185" s="192" t="s">
        <v>2389</v>
      </c>
      <c r="I2185" s="192" t="s">
        <v>2389</v>
      </c>
      <c r="J2185" s="192" t="s">
        <v>953</v>
      </c>
      <c r="K2185" s="192" t="s">
        <v>2447</v>
      </c>
      <c r="L2185" s="69" t="s">
        <v>1101</v>
      </c>
      <c r="M2185" s="192" t="s">
        <v>2426</v>
      </c>
      <c r="N2185" s="192" t="s">
        <v>2427</v>
      </c>
    </row>
    <row r="2186" s="159" customFormat="1" ht="21" customHeight="1" spans="1:14">
      <c r="A2186" s="191"/>
      <c r="B2186" s="296" t="s">
        <v>954</v>
      </c>
      <c r="C2186" s="191" t="s">
        <v>953</v>
      </c>
      <c r="D2186" s="40" t="s">
        <v>41</v>
      </c>
      <c r="E2186" s="67">
        <v>40</v>
      </c>
      <c r="F2186" s="406">
        <v>99</v>
      </c>
      <c r="G2186" s="447">
        <f t="shared" si="97"/>
        <v>3960</v>
      </c>
      <c r="H2186" s="192" t="s">
        <v>2389</v>
      </c>
      <c r="I2186" s="192" t="s">
        <v>2389</v>
      </c>
      <c r="J2186" s="192" t="s">
        <v>953</v>
      </c>
      <c r="K2186" s="192" t="s">
        <v>2448</v>
      </c>
      <c r="L2186" s="69" t="s">
        <v>1101</v>
      </c>
      <c r="M2186" s="192" t="s">
        <v>2426</v>
      </c>
      <c r="N2186" s="192" t="s">
        <v>2427</v>
      </c>
    </row>
    <row r="2187" s="159" customFormat="1" ht="21" customHeight="1" spans="1:14">
      <c r="A2187" s="191"/>
      <c r="B2187" s="296" t="s">
        <v>954</v>
      </c>
      <c r="C2187" s="191" t="s">
        <v>953</v>
      </c>
      <c r="D2187" s="40" t="s">
        <v>41</v>
      </c>
      <c r="E2187" s="67">
        <v>40</v>
      </c>
      <c r="F2187" s="192">
        <v>29.3</v>
      </c>
      <c r="G2187" s="447">
        <f t="shared" si="97"/>
        <v>1172</v>
      </c>
      <c r="H2187" s="192" t="s">
        <v>2389</v>
      </c>
      <c r="I2187" s="192" t="s">
        <v>2389</v>
      </c>
      <c r="J2187" s="192" t="s">
        <v>953</v>
      </c>
      <c r="K2187" s="192" t="s">
        <v>2449</v>
      </c>
      <c r="L2187" s="69" t="s">
        <v>1097</v>
      </c>
      <c r="M2187" s="192" t="s">
        <v>2426</v>
      </c>
      <c r="N2187" s="192" t="s">
        <v>2427</v>
      </c>
    </row>
    <row r="2188" s="159" customFormat="1" ht="21" customHeight="1" spans="1:14">
      <c r="A2188" s="191"/>
      <c r="B2188" s="296" t="s">
        <v>954</v>
      </c>
      <c r="C2188" s="191" t="s">
        <v>953</v>
      </c>
      <c r="D2188" s="40" t="s">
        <v>41</v>
      </c>
      <c r="E2188" s="67">
        <v>40</v>
      </c>
      <c r="F2188" s="406">
        <v>27</v>
      </c>
      <c r="G2188" s="447">
        <f t="shared" si="97"/>
        <v>1080</v>
      </c>
      <c r="H2188" s="192" t="s">
        <v>2389</v>
      </c>
      <c r="I2188" s="192" t="s">
        <v>2389</v>
      </c>
      <c r="J2188" s="192" t="s">
        <v>953</v>
      </c>
      <c r="K2188" s="192" t="s">
        <v>2450</v>
      </c>
      <c r="L2188" s="69" t="s">
        <v>1101</v>
      </c>
      <c r="M2188" s="192" t="s">
        <v>2426</v>
      </c>
      <c r="N2188" s="192" t="s">
        <v>2427</v>
      </c>
    </row>
    <row r="2189" s="159" customFormat="1" ht="21" customHeight="1" spans="1:14">
      <c r="A2189" s="191"/>
      <c r="B2189" s="296" t="s">
        <v>954</v>
      </c>
      <c r="C2189" s="191" t="s">
        <v>953</v>
      </c>
      <c r="D2189" s="40" t="s">
        <v>41</v>
      </c>
      <c r="E2189" s="67">
        <v>40</v>
      </c>
      <c r="F2189" s="192">
        <v>20.3</v>
      </c>
      <c r="G2189" s="447">
        <f t="shared" si="97"/>
        <v>812</v>
      </c>
      <c r="H2189" s="192" t="s">
        <v>2389</v>
      </c>
      <c r="I2189" s="192" t="s">
        <v>2389</v>
      </c>
      <c r="J2189" s="192" t="s">
        <v>953</v>
      </c>
      <c r="K2189" s="192" t="s">
        <v>2451</v>
      </c>
      <c r="L2189" s="69" t="s">
        <v>1097</v>
      </c>
      <c r="M2189" s="192" t="s">
        <v>2426</v>
      </c>
      <c r="N2189" s="192" t="s">
        <v>2427</v>
      </c>
    </row>
    <row r="2190" s="159" customFormat="1" ht="21" customHeight="1" spans="1:14">
      <c r="A2190" s="191"/>
      <c r="B2190" s="296" t="s">
        <v>954</v>
      </c>
      <c r="C2190" s="191" t="s">
        <v>953</v>
      </c>
      <c r="D2190" s="40" t="s">
        <v>41</v>
      </c>
      <c r="E2190" s="67">
        <v>40</v>
      </c>
      <c r="F2190" s="192">
        <v>63</v>
      </c>
      <c r="G2190" s="447">
        <f t="shared" si="97"/>
        <v>2520</v>
      </c>
      <c r="H2190" s="192" t="s">
        <v>2389</v>
      </c>
      <c r="I2190" s="192" t="s">
        <v>2389</v>
      </c>
      <c r="J2190" s="192" t="s">
        <v>953</v>
      </c>
      <c r="K2190" s="192" t="s">
        <v>2452</v>
      </c>
      <c r="L2190" s="69" t="s">
        <v>1101</v>
      </c>
      <c r="M2190" s="192" t="s">
        <v>2426</v>
      </c>
      <c r="N2190" s="192" t="s">
        <v>2427</v>
      </c>
    </row>
    <row r="2191" s="159" customFormat="1" ht="21" customHeight="1" spans="1:14">
      <c r="A2191" s="191"/>
      <c r="B2191" s="296" t="s">
        <v>954</v>
      </c>
      <c r="C2191" s="191" t="s">
        <v>953</v>
      </c>
      <c r="D2191" s="40" t="s">
        <v>41</v>
      </c>
      <c r="E2191" s="67">
        <v>40</v>
      </c>
      <c r="F2191" s="192">
        <v>51.8</v>
      </c>
      <c r="G2191" s="447">
        <f t="shared" si="97"/>
        <v>2072</v>
      </c>
      <c r="H2191" s="192" t="s">
        <v>2389</v>
      </c>
      <c r="I2191" s="192" t="s">
        <v>2389</v>
      </c>
      <c r="J2191" s="192" t="s">
        <v>953</v>
      </c>
      <c r="K2191" s="192" t="s">
        <v>2453</v>
      </c>
      <c r="L2191" s="69" t="s">
        <v>1101</v>
      </c>
      <c r="M2191" s="192" t="s">
        <v>2426</v>
      </c>
      <c r="N2191" s="192" t="s">
        <v>2427</v>
      </c>
    </row>
    <row r="2192" s="159" customFormat="1" ht="21" customHeight="1" spans="1:14">
      <c r="A2192" s="191"/>
      <c r="B2192" s="296" t="s">
        <v>954</v>
      </c>
      <c r="C2192" s="191" t="s">
        <v>953</v>
      </c>
      <c r="D2192" s="40" t="s">
        <v>41</v>
      </c>
      <c r="E2192" s="67">
        <v>40</v>
      </c>
      <c r="F2192" s="192">
        <v>13.5</v>
      </c>
      <c r="G2192" s="447">
        <f t="shared" si="97"/>
        <v>540</v>
      </c>
      <c r="H2192" s="192" t="s">
        <v>2389</v>
      </c>
      <c r="I2192" s="192" t="s">
        <v>2389</v>
      </c>
      <c r="J2192" s="192" t="s">
        <v>953</v>
      </c>
      <c r="K2192" s="192" t="s">
        <v>2454</v>
      </c>
      <c r="L2192" s="69" t="s">
        <v>1097</v>
      </c>
      <c r="M2192" s="192" t="s">
        <v>2426</v>
      </c>
      <c r="N2192" s="192" t="s">
        <v>2427</v>
      </c>
    </row>
    <row r="2193" s="159" customFormat="1" ht="21" customHeight="1" spans="1:14">
      <c r="A2193" s="191"/>
      <c r="B2193" s="296" t="s">
        <v>954</v>
      </c>
      <c r="C2193" s="191" t="s">
        <v>953</v>
      </c>
      <c r="D2193" s="40" t="s">
        <v>41</v>
      </c>
      <c r="E2193" s="67">
        <v>40</v>
      </c>
      <c r="F2193" s="192">
        <v>20.3</v>
      </c>
      <c r="G2193" s="447">
        <f t="shared" si="97"/>
        <v>812</v>
      </c>
      <c r="H2193" s="192" t="s">
        <v>2389</v>
      </c>
      <c r="I2193" s="192" t="s">
        <v>2389</v>
      </c>
      <c r="J2193" s="192" t="s">
        <v>953</v>
      </c>
      <c r="K2193" s="192" t="s">
        <v>2455</v>
      </c>
      <c r="L2193" s="69" t="s">
        <v>1101</v>
      </c>
      <c r="M2193" s="192" t="s">
        <v>2426</v>
      </c>
      <c r="N2193" s="192" t="s">
        <v>2427</v>
      </c>
    </row>
    <row r="2194" s="159" customFormat="1" ht="21" customHeight="1" spans="1:14">
      <c r="A2194" s="191"/>
      <c r="B2194" s="296" t="s">
        <v>954</v>
      </c>
      <c r="C2194" s="191" t="s">
        <v>953</v>
      </c>
      <c r="D2194" s="40" t="s">
        <v>41</v>
      </c>
      <c r="E2194" s="67">
        <v>40</v>
      </c>
      <c r="F2194" s="192">
        <v>18</v>
      </c>
      <c r="G2194" s="447">
        <f t="shared" ref="G2194:G2225" si="98">F2194*E2194</f>
        <v>720</v>
      </c>
      <c r="H2194" s="192" t="s">
        <v>2389</v>
      </c>
      <c r="I2194" s="192" t="s">
        <v>2389</v>
      </c>
      <c r="J2194" s="192" t="s">
        <v>953</v>
      </c>
      <c r="K2194" s="192" t="s">
        <v>2456</v>
      </c>
      <c r="L2194" s="69" t="s">
        <v>1097</v>
      </c>
      <c r="M2194" s="192" t="s">
        <v>2426</v>
      </c>
      <c r="N2194" s="192" t="s">
        <v>2427</v>
      </c>
    </row>
    <row r="2195" s="159" customFormat="1" ht="21" customHeight="1" spans="1:14">
      <c r="A2195" s="191"/>
      <c r="B2195" s="296" t="s">
        <v>954</v>
      </c>
      <c r="C2195" s="191" t="s">
        <v>953</v>
      </c>
      <c r="D2195" s="40" t="s">
        <v>41</v>
      </c>
      <c r="E2195" s="67">
        <v>40</v>
      </c>
      <c r="F2195" s="192">
        <v>81</v>
      </c>
      <c r="G2195" s="447">
        <f t="shared" si="98"/>
        <v>3240</v>
      </c>
      <c r="H2195" s="192" t="s">
        <v>2389</v>
      </c>
      <c r="I2195" s="192" t="s">
        <v>2389</v>
      </c>
      <c r="J2195" s="192" t="s">
        <v>953</v>
      </c>
      <c r="K2195" s="192" t="s">
        <v>2457</v>
      </c>
      <c r="L2195" s="69" t="s">
        <v>1101</v>
      </c>
      <c r="M2195" s="192" t="s">
        <v>2426</v>
      </c>
      <c r="N2195" s="192" t="s">
        <v>2427</v>
      </c>
    </row>
    <row r="2196" s="159" customFormat="1" ht="21" customHeight="1" spans="1:14">
      <c r="A2196" s="191"/>
      <c r="B2196" s="296" t="s">
        <v>954</v>
      </c>
      <c r="C2196" s="191" t="s">
        <v>953</v>
      </c>
      <c r="D2196" s="40" t="s">
        <v>41</v>
      </c>
      <c r="E2196" s="67">
        <v>40</v>
      </c>
      <c r="F2196" s="192">
        <v>22.5</v>
      </c>
      <c r="G2196" s="447">
        <f t="shared" si="98"/>
        <v>900</v>
      </c>
      <c r="H2196" s="192" t="s">
        <v>2389</v>
      </c>
      <c r="I2196" s="192" t="s">
        <v>2389</v>
      </c>
      <c r="J2196" s="192" t="s">
        <v>953</v>
      </c>
      <c r="K2196" s="192" t="s">
        <v>2458</v>
      </c>
      <c r="L2196" s="69" t="s">
        <v>1097</v>
      </c>
      <c r="M2196" s="192" t="s">
        <v>2426</v>
      </c>
      <c r="N2196" s="192" t="s">
        <v>2427</v>
      </c>
    </row>
    <row r="2197" s="159" customFormat="1" ht="21" customHeight="1" spans="1:14">
      <c r="A2197" s="191"/>
      <c r="B2197" s="296" t="s">
        <v>954</v>
      </c>
      <c r="C2197" s="191" t="s">
        <v>953</v>
      </c>
      <c r="D2197" s="40" t="s">
        <v>41</v>
      </c>
      <c r="E2197" s="67">
        <v>40</v>
      </c>
      <c r="F2197" s="192">
        <v>45</v>
      </c>
      <c r="G2197" s="447">
        <f t="shared" si="98"/>
        <v>1800</v>
      </c>
      <c r="H2197" s="192" t="s">
        <v>2389</v>
      </c>
      <c r="I2197" s="192" t="s">
        <v>2389</v>
      </c>
      <c r="J2197" s="192" t="s">
        <v>953</v>
      </c>
      <c r="K2197" s="192" t="s">
        <v>2459</v>
      </c>
      <c r="L2197" s="69" t="s">
        <v>1101</v>
      </c>
      <c r="M2197" s="192" t="s">
        <v>2426</v>
      </c>
      <c r="N2197" s="192" t="s">
        <v>2427</v>
      </c>
    </row>
    <row r="2198" s="159" customFormat="1" ht="21" customHeight="1" spans="1:14">
      <c r="A2198" s="191"/>
      <c r="B2198" s="296" t="s">
        <v>954</v>
      </c>
      <c r="C2198" s="191" t="s">
        <v>953</v>
      </c>
      <c r="D2198" s="40" t="s">
        <v>41</v>
      </c>
      <c r="E2198" s="67">
        <v>40</v>
      </c>
      <c r="F2198" s="192">
        <v>16.2</v>
      </c>
      <c r="G2198" s="447">
        <f t="shared" si="98"/>
        <v>648</v>
      </c>
      <c r="H2198" s="192" t="s">
        <v>2389</v>
      </c>
      <c r="I2198" s="192" t="s">
        <v>2389</v>
      </c>
      <c r="J2198" s="192" t="s">
        <v>953</v>
      </c>
      <c r="K2198" s="192" t="s">
        <v>2460</v>
      </c>
      <c r="L2198" s="69" t="s">
        <v>1101</v>
      </c>
      <c r="M2198" s="192" t="s">
        <v>2426</v>
      </c>
      <c r="N2198" s="192" t="s">
        <v>2427</v>
      </c>
    </row>
    <row r="2199" s="159" customFormat="1" ht="21" customHeight="1" spans="1:14">
      <c r="A2199" s="191"/>
      <c r="B2199" s="296" t="s">
        <v>954</v>
      </c>
      <c r="C2199" s="191" t="s">
        <v>953</v>
      </c>
      <c r="D2199" s="40" t="s">
        <v>41</v>
      </c>
      <c r="E2199" s="67">
        <v>40</v>
      </c>
      <c r="F2199" s="192">
        <v>9</v>
      </c>
      <c r="G2199" s="447">
        <f t="shared" si="98"/>
        <v>360</v>
      </c>
      <c r="H2199" s="192" t="s">
        <v>2389</v>
      </c>
      <c r="I2199" s="192" t="s">
        <v>2389</v>
      </c>
      <c r="J2199" s="192" t="s">
        <v>953</v>
      </c>
      <c r="K2199" s="192" t="s">
        <v>2461</v>
      </c>
      <c r="L2199" s="69" t="s">
        <v>1101</v>
      </c>
      <c r="M2199" s="192" t="s">
        <v>2426</v>
      </c>
      <c r="N2199" s="192" t="s">
        <v>2427</v>
      </c>
    </row>
    <row r="2200" s="159" customFormat="1" ht="21" customHeight="1" spans="1:14">
      <c r="A2200" s="191"/>
      <c r="B2200" s="296" t="s">
        <v>954</v>
      </c>
      <c r="C2200" s="191" t="s">
        <v>953</v>
      </c>
      <c r="D2200" s="40" t="s">
        <v>41</v>
      </c>
      <c r="E2200" s="67">
        <v>40</v>
      </c>
      <c r="F2200" s="192">
        <v>40.5</v>
      </c>
      <c r="G2200" s="447">
        <f t="shared" si="98"/>
        <v>1620</v>
      </c>
      <c r="H2200" s="192" t="s">
        <v>2389</v>
      </c>
      <c r="I2200" s="192" t="s">
        <v>2389</v>
      </c>
      <c r="J2200" s="192" t="s">
        <v>953</v>
      </c>
      <c r="K2200" s="192" t="s">
        <v>2462</v>
      </c>
      <c r="L2200" s="69" t="s">
        <v>1101</v>
      </c>
      <c r="M2200" s="192" t="s">
        <v>2426</v>
      </c>
      <c r="N2200" s="192" t="s">
        <v>2427</v>
      </c>
    </row>
    <row r="2201" s="159" customFormat="1" ht="21" customHeight="1" spans="1:14">
      <c r="A2201" s="191"/>
      <c r="B2201" s="296" t="s">
        <v>954</v>
      </c>
      <c r="C2201" s="191" t="s">
        <v>953</v>
      </c>
      <c r="D2201" s="40" t="s">
        <v>41</v>
      </c>
      <c r="E2201" s="67">
        <v>40</v>
      </c>
      <c r="F2201" s="192">
        <v>22.5</v>
      </c>
      <c r="G2201" s="447">
        <f t="shared" si="98"/>
        <v>900</v>
      </c>
      <c r="H2201" s="192" t="s">
        <v>2389</v>
      </c>
      <c r="I2201" s="192" t="s">
        <v>2389</v>
      </c>
      <c r="J2201" s="192" t="s">
        <v>953</v>
      </c>
      <c r="K2201" s="192" t="s">
        <v>2463</v>
      </c>
      <c r="L2201" s="69" t="s">
        <v>1101</v>
      </c>
      <c r="M2201" s="192" t="s">
        <v>2426</v>
      </c>
      <c r="N2201" s="192" t="s">
        <v>2427</v>
      </c>
    </row>
    <row r="2202" s="159" customFormat="1" ht="21" customHeight="1" spans="1:14">
      <c r="A2202" s="191"/>
      <c r="B2202" s="296" t="s">
        <v>954</v>
      </c>
      <c r="C2202" s="191" t="s">
        <v>953</v>
      </c>
      <c r="D2202" s="40" t="s">
        <v>41</v>
      </c>
      <c r="E2202" s="67">
        <v>40</v>
      </c>
      <c r="F2202" s="192">
        <v>153</v>
      </c>
      <c r="G2202" s="447">
        <f t="shared" si="98"/>
        <v>6120</v>
      </c>
      <c r="H2202" s="192" t="s">
        <v>2389</v>
      </c>
      <c r="I2202" s="192" t="s">
        <v>2389</v>
      </c>
      <c r="J2202" s="192" t="s">
        <v>953</v>
      </c>
      <c r="K2202" s="192" t="s">
        <v>2464</v>
      </c>
      <c r="L2202" s="69" t="s">
        <v>1101</v>
      </c>
      <c r="M2202" s="192" t="s">
        <v>2426</v>
      </c>
      <c r="N2202" s="192" t="s">
        <v>2427</v>
      </c>
    </row>
    <row r="2203" s="159" customFormat="1" ht="21" customHeight="1" spans="1:14">
      <c r="A2203" s="191"/>
      <c r="B2203" s="296" t="s">
        <v>954</v>
      </c>
      <c r="C2203" s="191" t="s">
        <v>953</v>
      </c>
      <c r="D2203" s="40" t="s">
        <v>41</v>
      </c>
      <c r="E2203" s="67">
        <v>40</v>
      </c>
      <c r="F2203" s="192">
        <v>112.5</v>
      </c>
      <c r="G2203" s="447">
        <f t="shared" si="98"/>
        <v>4500</v>
      </c>
      <c r="H2203" s="192" t="s">
        <v>2389</v>
      </c>
      <c r="I2203" s="192" t="s">
        <v>2389</v>
      </c>
      <c r="J2203" s="192" t="s">
        <v>953</v>
      </c>
      <c r="K2203" s="192" t="s">
        <v>2465</v>
      </c>
      <c r="L2203" s="69" t="s">
        <v>1101</v>
      </c>
      <c r="M2203" s="192" t="s">
        <v>2426</v>
      </c>
      <c r="N2203" s="192" t="s">
        <v>2427</v>
      </c>
    </row>
    <row r="2204" s="159" customFormat="1" ht="21" customHeight="1" spans="1:14">
      <c r="A2204" s="191"/>
      <c r="B2204" s="296" t="s">
        <v>954</v>
      </c>
      <c r="C2204" s="191" t="s">
        <v>953</v>
      </c>
      <c r="D2204" s="40" t="s">
        <v>41</v>
      </c>
      <c r="E2204" s="67">
        <v>40</v>
      </c>
      <c r="F2204" s="192">
        <v>54</v>
      </c>
      <c r="G2204" s="447">
        <f t="shared" si="98"/>
        <v>2160</v>
      </c>
      <c r="H2204" s="192" t="s">
        <v>2389</v>
      </c>
      <c r="I2204" s="192" t="s">
        <v>2389</v>
      </c>
      <c r="J2204" s="192" t="s">
        <v>953</v>
      </c>
      <c r="K2204" s="192" t="s">
        <v>2466</v>
      </c>
      <c r="L2204" s="69" t="s">
        <v>1097</v>
      </c>
      <c r="M2204" s="192" t="s">
        <v>2426</v>
      </c>
      <c r="N2204" s="192" t="s">
        <v>2427</v>
      </c>
    </row>
    <row r="2205" s="159" customFormat="1" ht="21" customHeight="1" spans="1:14">
      <c r="A2205" s="191"/>
      <c r="B2205" s="296" t="s">
        <v>954</v>
      </c>
      <c r="C2205" s="191" t="s">
        <v>953</v>
      </c>
      <c r="D2205" s="40" t="s">
        <v>41</v>
      </c>
      <c r="E2205" s="67">
        <v>40</v>
      </c>
      <c r="F2205" s="192">
        <v>40.5</v>
      </c>
      <c r="G2205" s="447">
        <f t="shared" si="98"/>
        <v>1620</v>
      </c>
      <c r="H2205" s="192" t="s">
        <v>2389</v>
      </c>
      <c r="I2205" s="192" t="s">
        <v>2389</v>
      </c>
      <c r="J2205" s="192" t="s">
        <v>953</v>
      </c>
      <c r="K2205" s="192" t="s">
        <v>2467</v>
      </c>
      <c r="L2205" s="69" t="s">
        <v>1097</v>
      </c>
      <c r="M2205" s="192" t="s">
        <v>2426</v>
      </c>
      <c r="N2205" s="192" t="s">
        <v>2427</v>
      </c>
    </row>
    <row r="2206" s="159" customFormat="1" ht="21" customHeight="1" spans="1:14">
      <c r="A2206" s="191"/>
      <c r="B2206" s="296" t="s">
        <v>954</v>
      </c>
      <c r="C2206" s="191" t="s">
        <v>953</v>
      </c>
      <c r="D2206" s="40" t="s">
        <v>41</v>
      </c>
      <c r="E2206" s="67">
        <v>40</v>
      </c>
      <c r="F2206" s="192">
        <v>175.5</v>
      </c>
      <c r="G2206" s="447">
        <f t="shared" si="98"/>
        <v>7020</v>
      </c>
      <c r="H2206" s="192" t="s">
        <v>2389</v>
      </c>
      <c r="I2206" s="192" t="s">
        <v>2389</v>
      </c>
      <c r="J2206" s="192" t="s">
        <v>953</v>
      </c>
      <c r="K2206" s="192" t="s">
        <v>2468</v>
      </c>
      <c r="L2206" s="69" t="s">
        <v>1101</v>
      </c>
      <c r="M2206" s="192" t="s">
        <v>2426</v>
      </c>
      <c r="N2206" s="192" t="s">
        <v>2427</v>
      </c>
    </row>
    <row r="2207" s="159" customFormat="1" ht="21" customHeight="1" spans="1:14">
      <c r="A2207" s="191"/>
      <c r="B2207" s="296" t="s">
        <v>954</v>
      </c>
      <c r="C2207" s="191" t="s">
        <v>953</v>
      </c>
      <c r="D2207" s="40" t="s">
        <v>41</v>
      </c>
      <c r="E2207" s="67">
        <v>40</v>
      </c>
      <c r="F2207" s="192">
        <v>72</v>
      </c>
      <c r="G2207" s="447">
        <f t="shared" si="98"/>
        <v>2880</v>
      </c>
      <c r="H2207" s="192" t="s">
        <v>2389</v>
      </c>
      <c r="I2207" s="192" t="s">
        <v>2389</v>
      </c>
      <c r="J2207" s="192" t="s">
        <v>953</v>
      </c>
      <c r="K2207" s="192" t="s">
        <v>2469</v>
      </c>
      <c r="L2207" s="69" t="s">
        <v>1101</v>
      </c>
      <c r="M2207" s="192" t="s">
        <v>2426</v>
      </c>
      <c r="N2207" s="192" t="s">
        <v>2427</v>
      </c>
    </row>
    <row r="2208" s="159" customFormat="1" ht="21" customHeight="1" spans="1:14">
      <c r="A2208" s="191"/>
      <c r="B2208" s="296" t="s">
        <v>954</v>
      </c>
      <c r="C2208" s="191" t="s">
        <v>953</v>
      </c>
      <c r="D2208" s="40" t="s">
        <v>41</v>
      </c>
      <c r="E2208" s="67">
        <v>40</v>
      </c>
      <c r="F2208" s="192">
        <v>38.3</v>
      </c>
      <c r="G2208" s="447">
        <f t="shared" si="98"/>
        <v>1532</v>
      </c>
      <c r="H2208" s="192" t="s">
        <v>2389</v>
      </c>
      <c r="I2208" s="192" t="s">
        <v>2389</v>
      </c>
      <c r="J2208" s="192" t="s">
        <v>953</v>
      </c>
      <c r="K2208" s="192" t="s">
        <v>2470</v>
      </c>
      <c r="L2208" s="69" t="s">
        <v>1097</v>
      </c>
      <c r="M2208" s="192" t="s">
        <v>2426</v>
      </c>
      <c r="N2208" s="192" t="s">
        <v>2427</v>
      </c>
    </row>
    <row r="2209" s="159" customFormat="1" ht="21" customHeight="1" spans="1:14">
      <c r="A2209" s="191"/>
      <c r="B2209" s="296" t="s">
        <v>954</v>
      </c>
      <c r="C2209" s="191" t="s">
        <v>953</v>
      </c>
      <c r="D2209" s="40" t="s">
        <v>41</v>
      </c>
      <c r="E2209" s="67">
        <v>40</v>
      </c>
      <c r="F2209" s="192">
        <v>33.8</v>
      </c>
      <c r="G2209" s="447">
        <f t="shared" si="98"/>
        <v>1352</v>
      </c>
      <c r="H2209" s="192" t="s">
        <v>2389</v>
      </c>
      <c r="I2209" s="192" t="s">
        <v>2389</v>
      </c>
      <c r="J2209" s="192" t="s">
        <v>953</v>
      </c>
      <c r="K2209" s="192" t="s">
        <v>2471</v>
      </c>
      <c r="L2209" s="69" t="s">
        <v>1101</v>
      </c>
      <c r="M2209" s="192" t="s">
        <v>2426</v>
      </c>
      <c r="N2209" s="192" t="s">
        <v>2427</v>
      </c>
    </row>
    <row r="2210" s="159" customFormat="1" ht="21" customHeight="1" spans="1:14">
      <c r="A2210" s="191"/>
      <c r="B2210" s="296" t="s">
        <v>954</v>
      </c>
      <c r="C2210" s="191" t="s">
        <v>953</v>
      </c>
      <c r="D2210" s="40" t="s">
        <v>41</v>
      </c>
      <c r="E2210" s="67">
        <v>40</v>
      </c>
      <c r="F2210" s="192">
        <v>31.5</v>
      </c>
      <c r="G2210" s="447">
        <f t="shared" si="98"/>
        <v>1260</v>
      </c>
      <c r="H2210" s="192" t="s">
        <v>2389</v>
      </c>
      <c r="I2210" s="192" t="s">
        <v>2389</v>
      </c>
      <c r="J2210" s="192" t="s">
        <v>953</v>
      </c>
      <c r="K2210" s="192" t="s">
        <v>2472</v>
      </c>
      <c r="L2210" s="69" t="s">
        <v>1101</v>
      </c>
      <c r="M2210" s="192" t="s">
        <v>2426</v>
      </c>
      <c r="N2210" s="192" t="s">
        <v>2427</v>
      </c>
    </row>
    <row r="2211" s="159" customFormat="1" ht="21" customHeight="1" spans="1:14">
      <c r="A2211" s="191"/>
      <c r="B2211" s="296" t="s">
        <v>954</v>
      </c>
      <c r="C2211" s="191" t="s">
        <v>953</v>
      </c>
      <c r="D2211" s="40" t="s">
        <v>41</v>
      </c>
      <c r="E2211" s="67">
        <v>40</v>
      </c>
      <c r="F2211" s="192">
        <v>20.3</v>
      </c>
      <c r="G2211" s="447">
        <f t="shared" si="98"/>
        <v>812</v>
      </c>
      <c r="H2211" s="192" t="s">
        <v>2389</v>
      </c>
      <c r="I2211" s="192" t="s">
        <v>2389</v>
      </c>
      <c r="J2211" s="192" t="s">
        <v>953</v>
      </c>
      <c r="K2211" s="192" t="s">
        <v>2473</v>
      </c>
      <c r="L2211" s="69" t="s">
        <v>1097</v>
      </c>
      <c r="M2211" s="192" t="s">
        <v>2426</v>
      </c>
      <c r="N2211" s="192" t="s">
        <v>2427</v>
      </c>
    </row>
    <row r="2212" s="159" customFormat="1" ht="21" customHeight="1" spans="1:14">
      <c r="A2212" s="191"/>
      <c r="B2212" s="296" t="s">
        <v>954</v>
      </c>
      <c r="C2212" s="191" t="s">
        <v>953</v>
      </c>
      <c r="D2212" s="40" t="s">
        <v>41</v>
      </c>
      <c r="E2212" s="67">
        <v>40</v>
      </c>
      <c r="F2212" s="192">
        <v>20.3</v>
      </c>
      <c r="G2212" s="447">
        <f t="shared" si="98"/>
        <v>812</v>
      </c>
      <c r="H2212" s="192" t="s">
        <v>2389</v>
      </c>
      <c r="I2212" s="192" t="s">
        <v>2389</v>
      </c>
      <c r="J2212" s="192" t="s">
        <v>953</v>
      </c>
      <c r="K2212" s="192" t="s">
        <v>2474</v>
      </c>
      <c r="L2212" s="69" t="s">
        <v>1101</v>
      </c>
      <c r="M2212" s="192" t="s">
        <v>2426</v>
      </c>
      <c r="N2212" s="192" t="s">
        <v>2427</v>
      </c>
    </row>
    <row r="2213" s="159" customFormat="1" ht="21" customHeight="1" spans="1:14">
      <c r="A2213" s="191"/>
      <c r="B2213" s="296" t="s">
        <v>954</v>
      </c>
      <c r="C2213" s="191" t="s">
        <v>953</v>
      </c>
      <c r="D2213" s="40" t="s">
        <v>41</v>
      </c>
      <c r="E2213" s="67">
        <v>40</v>
      </c>
      <c r="F2213" s="192">
        <v>33.8</v>
      </c>
      <c r="G2213" s="447">
        <f t="shared" si="98"/>
        <v>1352</v>
      </c>
      <c r="H2213" s="192" t="s">
        <v>2389</v>
      </c>
      <c r="I2213" s="192" t="s">
        <v>2389</v>
      </c>
      <c r="J2213" s="192" t="s">
        <v>953</v>
      </c>
      <c r="K2213" s="192" t="s">
        <v>2475</v>
      </c>
      <c r="L2213" s="69" t="s">
        <v>1097</v>
      </c>
      <c r="M2213" s="192" t="s">
        <v>2426</v>
      </c>
      <c r="N2213" s="192" t="s">
        <v>2427</v>
      </c>
    </row>
    <row r="2214" s="159" customFormat="1" ht="21" customHeight="1" spans="1:14">
      <c r="A2214" s="191"/>
      <c r="B2214" s="296" t="s">
        <v>954</v>
      </c>
      <c r="C2214" s="191" t="s">
        <v>953</v>
      </c>
      <c r="D2214" s="40" t="s">
        <v>41</v>
      </c>
      <c r="E2214" s="67">
        <v>40</v>
      </c>
      <c r="F2214" s="192">
        <v>99</v>
      </c>
      <c r="G2214" s="447">
        <f t="shared" si="98"/>
        <v>3960</v>
      </c>
      <c r="H2214" s="192" t="s">
        <v>2389</v>
      </c>
      <c r="I2214" s="192" t="s">
        <v>2389</v>
      </c>
      <c r="J2214" s="192" t="s">
        <v>953</v>
      </c>
      <c r="K2214" s="192" t="s">
        <v>2476</v>
      </c>
      <c r="L2214" s="69" t="s">
        <v>1097</v>
      </c>
      <c r="M2214" s="192" t="s">
        <v>2426</v>
      </c>
      <c r="N2214" s="192" t="s">
        <v>2427</v>
      </c>
    </row>
    <row r="2215" s="159" customFormat="1" ht="21" customHeight="1" spans="1:14">
      <c r="A2215" s="191"/>
      <c r="B2215" s="296" t="s">
        <v>954</v>
      </c>
      <c r="C2215" s="191" t="s">
        <v>953</v>
      </c>
      <c r="D2215" s="40" t="s">
        <v>41</v>
      </c>
      <c r="E2215" s="67">
        <v>40</v>
      </c>
      <c r="F2215" s="192">
        <v>20.3</v>
      </c>
      <c r="G2215" s="447">
        <f t="shared" si="98"/>
        <v>812</v>
      </c>
      <c r="H2215" s="192" t="s">
        <v>2389</v>
      </c>
      <c r="I2215" s="192" t="s">
        <v>2389</v>
      </c>
      <c r="J2215" s="192" t="s">
        <v>953</v>
      </c>
      <c r="K2215" s="192" t="s">
        <v>2477</v>
      </c>
      <c r="L2215" s="69" t="s">
        <v>1097</v>
      </c>
      <c r="M2215" s="192" t="s">
        <v>2426</v>
      </c>
      <c r="N2215" s="192" t="s">
        <v>2427</v>
      </c>
    </row>
    <row r="2216" s="159" customFormat="1" ht="21" customHeight="1" spans="1:14">
      <c r="A2216" s="191"/>
      <c r="B2216" s="296" t="s">
        <v>954</v>
      </c>
      <c r="C2216" s="191" t="s">
        <v>953</v>
      </c>
      <c r="D2216" s="40" t="s">
        <v>41</v>
      </c>
      <c r="E2216" s="67">
        <v>40</v>
      </c>
      <c r="F2216" s="192">
        <v>90</v>
      </c>
      <c r="G2216" s="447">
        <f t="shared" si="98"/>
        <v>3600</v>
      </c>
      <c r="H2216" s="192" t="s">
        <v>2389</v>
      </c>
      <c r="I2216" s="192" t="s">
        <v>2389</v>
      </c>
      <c r="J2216" s="192" t="s">
        <v>953</v>
      </c>
      <c r="K2216" s="192" t="s">
        <v>2478</v>
      </c>
      <c r="L2216" s="69" t="s">
        <v>1101</v>
      </c>
      <c r="M2216" s="192" t="s">
        <v>2426</v>
      </c>
      <c r="N2216" s="192" t="s">
        <v>2427</v>
      </c>
    </row>
    <row r="2217" s="159" customFormat="1" ht="21" customHeight="1" spans="1:14">
      <c r="A2217" s="191"/>
      <c r="B2217" s="296" t="s">
        <v>954</v>
      </c>
      <c r="C2217" s="191" t="s">
        <v>953</v>
      </c>
      <c r="D2217" s="40" t="s">
        <v>41</v>
      </c>
      <c r="E2217" s="67">
        <v>40</v>
      </c>
      <c r="F2217" s="192">
        <v>33.8</v>
      </c>
      <c r="G2217" s="447">
        <f t="shared" si="98"/>
        <v>1352</v>
      </c>
      <c r="H2217" s="192" t="s">
        <v>2389</v>
      </c>
      <c r="I2217" s="192" t="s">
        <v>2389</v>
      </c>
      <c r="J2217" s="192" t="s">
        <v>953</v>
      </c>
      <c r="K2217" s="192" t="s">
        <v>2479</v>
      </c>
      <c r="L2217" s="69" t="s">
        <v>1097</v>
      </c>
      <c r="M2217" s="192" t="s">
        <v>2426</v>
      </c>
      <c r="N2217" s="192" t="s">
        <v>2427</v>
      </c>
    </row>
    <row r="2218" s="159" customFormat="1" ht="21" customHeight="1" spans="1:14">
      <c r="A2218" s="191"/>
      <c r="B2218" s="296" t="s">
        <v>954</v>
      </c>
      <c r="C2218" s="191" t="s">
        <v>953</v>
      </c>
      <c r="D2218" s="40" t="s">
        <v>41</v>
      </c>
      <c r="E2218" s="67">
        <v>40</v>
      </c>
      <c r="F2218" s="192">
        <v>27</v>
      </c>
      <c r="G2218" s="447">
        <f t="shared" si="98"/>
        <v>1080</v>
      </c>
      <c r="H2218" s="192" t="s">
        <v>2389</v>
      </c>
      <c r="I2218" s="192" t="s">
        <v>2389</v>
      </c>
      <c r="J2218" s="192" t="s">
        <v>953</v>
      </c>
      <c r="K2218" s="192" t="s">
        <v>2480</v>
      </c>
      <c r="L2218" s="69" t="s">
        <v>1101</v>
      </c>
      <c r="M2218" s="192" t="s">
        <v>2426</v>
      </c>
      <c r="N2218" s="192" t="s">
        <v>2427</v>
      </c>
    </row>
    <row r="2219" s="159" customFormat="1" ht="21" customHeight="1" spans="1:14">
      <c r="A2219" s="191"/>
      <c r="B2219" s="296" t="s">
        <v>954</v>
      </c>
      <c r="C2219" s="191" t="s">
        <v>953</v>
      </c>
      <c r="D2219" s="40" t="s">
        <v>41</v>
      </c>
      <c r="E2219" s="67">
        <v>40</v>
      </c>
      <c r="F2219" s="192">
        <v>121.5</v>
      </c>
      <c r="G2219" s="447">
        <f t="shared" si="98"/>
        <v>4860</v>
      </c>
      <c r="H2219" s="192" t="s">
        <v>2389</v>
      </c>
      <c r="I2219" s="192" t="s">
        <v>2389</v>
      </c>
      <c r="J2219" s="192" t="s">
        <v>953</v>
      </c>
      <c r="K2219" s="192" t="s">
        <v>2481</v>
      </c>
      <c r="L2219" s="69" t="s">
        <v>1101</v>
      </c>
      <c r="M2219" s="192" t="s">
        <v>2426</v>
      </c>
      <c r="N2219" s="192" t="s">
        <v>2427</v>
      </c>
    </row>
    <row r="2220" s="159" customFormat="1" ht="21" customHeight="1" spans="1:14">
      <c r="A2220" s="191"/>
      <c r="B2220" s="296" t="s">
        <v>954</v>
      </c>
      <c r="C2220" s="191" t="s">
        <v>953</v>
      </c>
      <c r="D2220" s="40" t="s">
        <v>41</v>
      </c>
      <c r="E2220" s="67">
        <v>40</v>
      </c>
      <c r="F2220" s="192">
        <v>155.3</v>
      </c>
      <c r="G2220" s="447">
        <f t="shared" si="98"/>
        <v>6212</v>
      </c>
      <c r="H2220" s="192" t="s">
        <v>2389</v>
      </c>
      <c r="I2220" s="192" t="s">
        <v>2389</v>
      </c>
      <c r="J2220" s="192" t="s">
        <v>953</v>
      </c>
      <c r="K2220" s="192" t="s">
        <v>2482</v>
      </c>
      <c r="L2220" s="69" t="s">
        <v>1097</v>
      </c>
      <c r="M2220" s="192" t="s">
        <v>2426</v>
      </c>
      <c r="N2220" s="192" t="s">
        <v>2427</v>
      </c>
    </row>
    <row r="2221" s="159" customFormat="1" ht="21" customHeight="1" spans="1:14">
      <c r="A2221" s="191"/>
      <c r="B2221" s="296" t="s">
        <v>954</v>
      </c>
      <c r="C2221" s="191" t="s">
        <v>953</v>
      </c>
      <c r="D2221" s="40" t="s">
        <v>41</v>
      </c>
      <c r="E2221" s="67">
        <v>40</v>
      </c>
      <c r="F2221" s="192">
        <v>99</v>
      </c>
      <c r="G2221" s="447">
        <f t="shared" si="98"/>
        <v>3960</v>
      </c>
      <c r="H2221" s="192" t="s">
        <v>2389</v>
      </c>
      <c r="I2221" s="192" t="s">
        <v>2389</v>
      </c>
      <c r="J2221" s="192" t="s">
        <v>953</v>
      </c>
      <c r="K2221" s="192" t="s">
        <v>2483</v>
      </c>
      <c r="L2221" s="69" t="s">
        <v>1101</v>
      </c>
      <c r="M2221" s="192" t="s">
        <v>2426</v>
      </c>
      <c r="N2221" s="192" t="s">
        <v>2427</v>
      </c>
    </row>
    <row r="2222" s="159" customFormat="1" ht="21" customHeight="1" spans="1:14">
      <c r="A2222" s="191"/>
      <c r="B2222" s="296" t="s">
        <v>954</v>
      </c>
      <c r="C2222" s="191" t="s">
        <v>953</v>
      </c>
      <c r="D2222" s="40" t="s">
        <v>41</v>
      </c>
      <c r="E2222" s="67">
        <v>40</v>
      </c>
      <c r="F2222" s="192">
        <v>166.5</v>
      </c>
      <c r="G2222" s="447">
        <f t="shared" si="98"/>
        <v>6660</v>
      </c>
      <c r="H2222" s="192" t="s">
        <v>2389</v>
      </c>
      <c r="I2222" s="192" t="s">
        <v>2389</v>
      </c>
      <c r="J2222" s="192" t="s">
        <v>953</v>
      </c>
      <c r="K2222" s="192" t="s">
        <v>2484</v>
      </c>
      <c r="L2222" s="69" t="s">
        <v>1097</v>
      </c>
      <c r="M2222" s="192" t="s">
        <v>2426</v>
      </c>
      <c r="N2222" s="192" t="s">
        <v>2427</v>
      </c>
    </row>
    <row r="2223" s="159" customFormat="1" ht="21" customHeight="1" spans="1:14">
      <c r="A2223" s="191"/>
      <c r="B2223" s="296" t="s">
        <v>954</v>
      </c>
      <c r="C2223" s="191" t="s">
        <v>953</v>
      </c>
      <c r="D2223" s="40" t="s">
        <v>41</v>
      </c>
      <c r="E2223" s="67">
        <v>40</v>
      </c>
      <c r="F2223" s="192">
        <v>20.3</v>
      </c>
      <c r="G2223" s="447">
        <f t="shared" si="98"/>
        <v>812</v>
      </c>
      <c r="H2223" s="192" t="s">
        <v>2389</v>
      </c>
      <c r="I2223" s="192" t="s">
        <v>2389</v>
      </c>
      <c r="J2223" s="192" t="s">
        <v>953</v>
      </c>
      <c r="K2223" s="192" t="s">
        <v>2485</v>
      </c>
      <c r="L2223" s="69" t="s">
        <v>1101</v>
      </c>
      <c r="M2223" s="192" t="s">
        <v>2426</v>
      </c>
      <c r="N2223" s="192" t="s">
        <v>2427</v>
      </c>
    </row>
    <row r="2224" s="159" customFormat="1" ht="21" customHeight="1" spans="1:14">
      <c r="A2224" s="191"/>
      <c r="B2224" s="296" t="s">
        <v>954</v>
      </c>
      <c r="C2224" s="191" t="s">
        <v>953</v>
      </c>
      <c r="D2224" s="40" t="s">
        <v>41</v>
      </c>
      <c r="E2224" s="67">
        <v>40</v>
      </c>
      <c r="F2224" s="192">
        <v>211.5</v>
      </c>
      <c r="G2224" s="447">
        <f t="shared" si="98"/>
        <v>8460</v>
      </c>
      <c r="H2224" s="192" t="s">
        <v>2389</v>
      </c>
      <c r="I2224" s="192" t="s">
        <v>2389</v>
      </c>
      <c r="J2224" s="192" t="s">
        <v>953</v>
      </c>
      <c r="K2224" s="192" t="s">
        <v>2486</v>
      </c>
      <c r="L2224" s="69" t="s">
        <v>1101</v>
      </c>
      <c r="M2224" s="192" t="s">
        <v>2426</v>
      </c>
      <c r="N2224" s="192" t="s">
        <v>2427</v>
      </c>
    </row>
    <row r="2225" s="159" customFormat="1" ht="21" customHeight="1" spans="1:14">
      <c r="A2225" s="191"/>
      <c r="B2225" s="296" t="s">
        <v>954</v>
      </c>
      <c r="C2225" s="191" t="s">
        <v>953</v>
      </c>
      <c r="D2225" s="40" t="s">
        <v>41</v>
      </c>
      <c r="E2225" s="67">
        <v>40</v>
      </c>
      <c r="F2225" s="192">
        <v>51.8</v>
      </c>
      <c r="G2225" s="447">
        <f t="shared" si="98"/>
        <v>2072</v>
      </c>
      <c r="H2225" s="192" t="s">
        <v>2389</v>
      </c>
      <c r="I2225" s="192" t="s">
        <v>2389</v>
      </c>
      <c r="J2225" s="192" t="s">
        <v>953</v>
      </c>
      <c r="K2225" s="192" t="s">
        <v>2487</v>
      </c>
      <c r="L2225" s="69" t="s">
        <v>1097</v>
      </c>
      <c r="M2225" s="192" t="s">
        <v>2426</v>
      </c>
      <c r="N2225" s="192" t="s">
        <v>2427</v>
      </c>
    </row>
    <row r="2226" s="159" customFormat="1" ht="21" customHeight="1" spans="1:14">
      <c r="A2226" s="191"/>
      <c r="B2226" s="296" t="s">
        <v>954</v>
      </c>
      <c r="C2226" s="191" t="s">
        <v>953</v>
      </c>
      <c r="D2226" s="40" t="s">
        <v>41</v>
      </c>
      <c r="E2226" s="67">
        <v>40</v>
      </c>
      <c r="F2226" s="192">
        <v>72</v>
      </c>
      <c r="G2226" s="447">
        <f t="shared" ref="G2226:G2242" si="99">F2226*E2226</f>
        <v>2880</v>
      </c>
      <c r="H2226" s="192" t="s">
        <v>2389</v>
      </c>
      <c r="I2226" s="192" t="s">
        <v>2389</v>
      </c>
      <c r="J2226" s="192" t="s">
        <v>953</v>
      </c>
      <c r="K2226" s="192" t="s">
        <v>2488</v>
      </c>
      <c r="L2226" s="69" t="s">
        <v>1101</v>
      </c>
      <c r="M2226" s="192" t="s">
        <v>2426</v>
      </c>
      <c r="N2226" s="192" t="s">
        <v>2427</v>
      </c>
    </row>
    <row r="2227" s="159" customFormat="1" ht="21" customHeight="1" spans="1:14">
      <c r="A2227" s="191"/>
      <c r="B2227" s="296" t="s">
        <v>954</v>
      </c>
      <c r="C2227" s="191" t="s">
        <v>953</v>
      </c>
      <c r="D2227" s="40" t="s">
        <v>41</v>
      </c>
      <c r="E2227" s="67">
        <v>40</v>
      </c>
      <c r="F2227" s="192">
        <v>38.3</v>
      </c>
      <c r="G2227" s="447">
        <f t="shared" si="99"/>
        <v>1532</v>
      </c>
      <c r="H2227" s="192" t="s">
        <v>2389</v>
      </c>
      <c r="I2227" s="192" t="s">
        <v>2389</v>
      </c>
      <c r="J2227" s="192" t="s">
        <v>953</v>
      </c>
      <c r="K2227" s="192" t="s">
        <v>2489</v>
      </c>
      <c r="L2227" s="69" t="s">
        <v>1101</v>
      </c>
      <c r="M2227" s="192" t="s">
        <v>2426</v>
      </c>
      <c r="N2227" s="192" t="s">
        <v>2427</v>
      </c>
    </row>
    <row r="2228" s="159" customFormat="1" ht="21" customHeight="1" spans="1:14">
      <c r="A2228" s="191"/>
      <c r="B2228" s="296" t="s">
        <v>954</v>
      </c>
      <c r="C2228" s="191" t="s">
        <v>953</v>
      </c>
      <c r="D2228" s="40" t="s">
        <v>41</v>
      </c>
      <c r="E2228" s="67">
        <v>40</v>
      </c>
      <c r="F2228" s="192">
        <v>20.3</v>
      </c>
      <c r="G2228" s="447">
        <f t="shared" si="99"/>
        <v>812</v>
      </c>
      <c r="H2228" s="192" t="s">
        <v>2389</v>
      </c>
      <c r="I2228" s="192" t="s">
        <v>2389</v>
      </c>
      <c r="J2228" s="192" t="s">
        <v>953</v>
      </c>
      <c r="K2228" s="192" t="s">
        <v>2490</v>
      </c>
      <c r="L2228" s="69" t="s">
        <v>1097</v>
      </c>
      <c r="M2228" s="192" t="s">
        <v>2426</v>
      </c>
      <c r="N2228" s="192" t="s">
        <v>2427</v>
      </c>
    </row>
    <row r="2229" s="159" customFormat="1" ht="21" customHeight="1" spans="1:14">
      <c r="A2229" s="191"/>
      <c r="B2229" s="296" t="s">
        <v>954</v>
      </c>
      <c r="C2229" s="191" t="s">
        <v>953</v>
      </c>
      <c r="D2229" s="40" t="s">
        <v>41</v>
      </c>
      <c r="E2229" s="67">
        <v>40</v>
      </c>
      <c r="F2229" s="38">
        <v>57</v>
      </c>
      <c r="G2229" s="447">
        <f t="shared" si="99"/>
        <v>2280</v>
      </c>
      <c r="H2229" s="192" t="s">
        <v>2389</v>
      </c>
      <c r="I2229" s="192" t="s">
        <v>2389</v>
      </c>
      <c r="J2229" s="192" t="s">
        <v>953</v>
      </c>
      <c r="K2229" s="38" t="s">
        <v>1293</v>
      </c>
      <c r="L2229" s="38" t="s">
        <v>1284</v>
      </c>
      <c r="M2229" s="203" t="s">
        <v>1280</v>
      </c>
      <c r="N2229" s="203" t="s">
        <v>1277</v>
      </c>
    </row>
    <row r="2230" s="159" customFormat="1" ht="21" customHeight="1" spans="1:14">
      <c r="A2230" s="191"/>
      <c r="B2230" s="296" t="s">
        <v>954</v>
      </c>
      <c r="C2230" s="191" t="s">
        <v>953</v>
      </c>
      <c r="D2230" s="40" t="s">
        <v>41</v>
      </c>
      <c r="E2230" s="67">
        <v>40</v>
      </c>
      <c r="F2230" s="38">
        <v>65</v>
      </c>
      <c r="G2230" s="447">
        <f t="shared" si="99"/>
        <v>2600</v>
      </c>
      <c r="H2230" s="192" t="s">
        <v>2389</v>
      </c>
      <c r="I2230" s="192" t="s">
        <v>2389</v>
      </c>
      <c r="J2230" s="192" t="s">
        <v>953</v>
      </c>
      <c r="K2230" s="38" t="s">
        <v>1294</v>
      </c>
      <c r="L2230" s="38" t="s">
        <v>1284</v>
      </c>
      <c r="M2230" s="203" t="s">
        <v>1280</v>
      </c>
      <c r="N2230" s="203" t="s">
        <v>1277</v>
      </c>
    </row>
    <row r="2231" s="159" customFormat="1" ht="21" customHeight="1" spans="1:14">
      <c r="A2231" s="191"/>
      <c r="B2231" s="296" t="s">
        <v>954</v>
      </c>
      <c r="C2231" s="191" t="s">
        <v>953</v>
      </c>
      <c r="D2231" s="40" t="s">
        <v>41</v>
      </c>
      <c r="E2231" s="67">
        <v>40</v>
      </c>
      <c r="F2231" s="38">
        <v>48</v>
      </c>
      <c r="G2231" s="447">
        <f t="shared" si="99"/>
        <v>1920</v>
      </c>
      <c r="H2231" s="192" t="s">
        <v>2389</v>
      </c>
      <c r="I2231" s="192" t="s">
        <v>2389</v>
      </c>
      <c r="J2231" s="192" t="s">
        <v>953</v>
      </c>
      <c r="K2231" s="38" t="s">
        <v>1278</v>
      </c>
      <c r="L2231" s="69" t="s">
        <v>1279</v>
      </c>
      <c r="M2231" s="203" t="s">
        <v>1280</v>
      </c>
      <c r="N2231" s="203" t="s">
        <v>1277</v>
      </c>
    </row>
    <row r="2232" s="159" customFormat="1" ht="21" customHeight="1" spans="1:14">
      <c r="A2232" s="191"/>
      <c r="B2232" s="296" t="s">
        <v>954</v>
      </c>
      <c r="C2232" s="191" t="s">
        <v>953</v>
      </c>
      <c r="D2232" s="40" t="s">
        <v>41</v>
      </c>
      <c r="E2232" s="67">
        <v>40</v>
      </c>
      <c r="F2232" s="38">
        <v>73</v>
      </c>
      <c r="G2232" s="447">
        <f t="shared" si="99"/>
        <v>2920</v>
      </c>
      <c r="H2232" s="192" t="s">
        <v>2389</v>
      </c>
      <c r="I2232" s="192" t="s">
        <v>2389</v>
      </c>
      <c r="J2232" s="192" t="s">
        <v>953</v>
      </c>
      <c r="K2232" s="38" t="s">
        <v>1281</v>
      </c>
      <c r="L2232" s="69" t="s">
        <v>1279</v>
      </c>
      <c r="M2232" s="203" t="s">
        <v>1280</v>
      </c>
      <c r="N2232" s="203" t="s">
        <v>1277</v>
      </c>
    </row>
    <row r="2233" s="159" customFormat="1" ht="21" customHeight="1" spans="1:14">
      <c r="A2233" s="191"/>
      <c r="B2233" s="296" t="s">
        <v>954</v>
      </c>
      <c r="C2233" s="191" t="s">
        <v>953</v>
      </c>
      <c r="D2233" s="40" t="s">
        <v>41</v>
      </c>
      <c r="E2233" s="67">
        <v>40</v>
      </c>
      <c r="F2233" s="38">
        <v>58</v>
      </c>
      <c r="G2233" s="447">
        <f t="shared" si="99"/>
        <v>2320</v>
      </c>
      <c r="H2233" s="192" t="s">
        <v>2389</v>
      </c>
      <c r="I2233" s="192" t="s">
        <v>2389</v>
      </c>
      <c r="J2233" s="192" t="s">
        <v>953</v>
      </c>
      <c r="K2233" s="38" t="s">
        <v>1871</v>
      </c>
      <c r="L2233" s="69" t="s">
        <v>1279</v>
      </c>
      <c r="M2233" s="203" t="s">
        <v>1280</v>
      </c>
      <c r="N2233" s="203" t="s">
        <v>1277</v>
      </c>
    </row>
    <row r="2234" s="159" customFormat="1" ht="21" customHeight="1" spans="1:14">
      <c r="A2234" s="191"/>
      <c r="B2234" s="296" t="s">
        <v>954</v>
      </c>
      <c r="C2234" s="191" t="s">
        <v>953</v>
      </c>
      <c r="D2234" s="40" t="s">
        <v>41</v>
      </c>
      <c r="E2234" s="67">
        <v>40</v>
      </c>
      <c r="F2234" s="38">
        <v>50</v>
      </c>
      <c r="G2234" s="447">
        <f t="shared" si="99"/>
        <v>2000</v>
      </c>
      <c r="H2234" s="192" t="s">
        <v>2389</v>
      </c>
      <c r="I2234" s="192" t="s">
        <v>2389</v>
      </c>
      <c r="J2234" s="192" t="s">
        <v>953</v>
      </c>
      <c r="K2234" s="38" t="s">
        <v>1282</v>
      </c>
      <c r="L2234" s="69" t="s">
        <v>1279</v>
      </c>
      <c r="M2234" s="203" t="s">
        <v>1280</v>
      </c>
      <c r="N2234" s="203" t="s">
        <v>1277</v>
      </c>
    </row>
    <row r="2235" s="159" customFormat="1" ht="21" customHeight="1" spans="1:14">
      <c r="A2235" s="191"/>
      <c r="B2235" s="296" t="s">
        <v>954</v>
      </c>
      <c r="C2235" s="191" t="s">
        <v>953</v>
      </c>
      <c r="D2235" s="40" t="s">
        <v>41</v>
      </c>
      <c r="E2235" s="67">
        <v>40</v>
      </c>
      <c r="F2235" s="38">
        <v>25</v>
      </c>
      <c r="G2235" s="447">
        <f t="shared" si="99"/>
        <v>1000</v>
      </c>
      <c r="H2235" s="192" t="s">
        <v>2389</v>
      </c>
      <c r="I2235" s="192" t="s">
        <v>2389</v>
      </c>
      <c r="J2235" s="192" t="s">
        <v>953</v>
      </c>
      <c r="K2235" s="38" t="s">
        <v>1283</v>
      </c>
      <c r="L2235" s="38" t="s">
        <v>1284</v>
      </c>
      <c r="M2235" s="203" t="s">
        <v>1280</v>
      </c>
      <c r="N2235" s="203" t="s">
        <v>1277</v>
      </c>
    </row>
    <row r="2236" s="159" customFormat="1" ht="21" customHeight="1" spans="1:14">
      <c r="A2236" s="191"/>
      <c r="B2236" s="296" t="s">
        <v>954</v>
      </c>
      <c r="C2236" s="191" t="s">
        <v>953</v>
      </c>
      <c r="D2236" s="40" t="s">
        <v>41</v>
      </c>
      <c r="E2236" s="67">
        <v>40</v>
      </c>
      <c r="F2236" s="38">
        <v>58</v>
      </c>
      <c r="G2236" s="447">
        <f t="shared" si="99"/>
        <v>2320</v>
      </c>
      <c r="H2236" s="192" t="s">
        <v>2389</v>
      </c>
      <c r="I2236" s="192" t="s">
        <v>2389</v>
      </c>
      <c r="J2236" s="192" t="s">
        <v>953</v>
      </c>
      <c r="K2236" s="38" t="s">
        <v>1285</v>
      </c>
      <c r="L2236" s="69" t="s">
        <v>1279</v>
      </c>
      <c r="M2236" s="203" t="s">
        <v>1280</v>
      </c>
      <c r="N2236" s="203" t="s">
        <v>1277</v>
      </c>
    </row>
    <row r="2237" s="159" customFormat="1" ht="21" customHeight="1" spans="1:14">
      <c r="A2237" s="191"/>
      <c r="B2237" s="296" t="s">
        <v>954</v>
      </c>
      <c r="C2237" s="191" t="s">
        <v>953</v>
      </c>
      <c r="D2237" s="40" t="s">
        <v>41</v>
      </c>
      <c r="E2237" s="67">
        <v>40</v>
      </c>
      <c r="F2237" s="38">
        <v>46</v>
      </c>
      <c r="G2237" s="447">
        <f t="shared" si="99"/>
        <v>1840</v>
      </c>
      <c r="H2237" s="192" t="s">
        <v>2389</v>
      </c>
      <c r="I2237" s="192" t="s">
        <v>2389</v>
      </c>
      <c r="J2237" s="192" t="s">
        <v>953</v>
      </c>
      <c r="K2237" s="38" t="s">
        <v>1286</v>
      </c>
      <c r="L2237" s="69" t="s">
        <v>1279</v>
      </c>
      <c r="M2237" s="203" t="s">
        <v>1280</v>
      </c>
      <c r="N2237" s="203" t="s">
        <v>1277</v>
      </c>
    </row>
    <row r="2238" s="159" customFormat="1" ht="21" customHeight="1" spans="1:14">
      <c r="A2238" s="191"/>
      <c r="B2238" s="296" t="s">
        <v>954</v>
      </c>
      <c r="C2238" s="191" t="s">
        <v>953</v>
      </c>
      <c r="D2238" s="40" t="s">
        <v>41</v>
      </c>
      <c r="E2238" s="67">
        <v>40</v>
      </c>
      <c r="F2238" s="38">
        <v>47</v>
      </c>
      <c r="G2238" s="447">
        <f t="shared" si="99"/>
        <v>1880</v>
      </c>
      <c r="H2238" s="192" t="s">
        <v>2389</v>
      </c>
      <c r="I2238" s="192" t="s">
        <v>2389</v>
      </c>
      <c r="J2238" s="192" t="s">
        <v>953</v>
      </c>
      <c r="K2238" s="38" t="s">
        <v>1287</v>
      </c>
      <c r="L2238" s="69" t="s">
        <v>1279</v>
      </c>
      <c r="M2238" s="203" t="s">
        <v>1280</v>
      </c>
      <c r="N2238" s="203" t="s">
        <v>1277</v>
      </c>
    </row>
    <row r="2239" s="159" customFormat="1" ht="21" customHeight="1" spans="1:14">
      <c r="A2239" s="191"/>
      <c r="B2239" s="296" t="s">
        <v>954</v>
      </c>
      <c r="C2239" s="191" t="s">
        <v>953</v>
      </c>
      <c r="D2239" s="40" t="s">
        <v>41</v>
      </c>
      <c r="E2239" s="67">
        <v>40</v>
      </c>
      <c r="F2239" s="38">
        <v>39</v>
      </c>
      <c r="G2239" s="447">
        <f t="shared" si="99"/>
        <v>1560</v>
      </c>
      <c r="H2239" s="192" t="s">
        <v>2389</v>
      </c>
      <c r="I2239" s="192" t="s">
        <v>2389</v>
      </c>
      <c r="J2239" s="192" t="s">
        <v>953</v>
      </c>
      <c r="K2239" s="38" t="s">
        <v>1295</v>
      </c>
      <c r="L2239" s="38" t="s">
        <v>1284</v>
      </c>
      <c r="M2239" s="203" t="s">
        <v>1280</v>
      </c>
      <c r="N2239" s="203" t="s">
        <v>1277</v>
      </c>
    </row>
    <row r="2240" s="159" customFormat="1" ht="21" customHeight="1" spans="1:14">
      <c r="A2240" s="191"/>
      <c r="B2240" s="296" t="s">
        <v>954</v>
      </c>
      <c r="C2240" s="191" t="s">
        <v>953</v>
      </c>
      <c r="D2240" s="40" t="s">
        <v>41</v>
      </c>
      <c r="E2240" s="67">
        <v>40</v>
      </c>
      <c r="F2240" s="38">
        <v>68</v>
      </c>
      <c r="G2240" s="447">
        <f t="shared" si="99"/>
        <v>2720</v>
      </c>
      <c r="H2240" s="192" t="s">
        <v>2389</v>
      </c>
      <c r="I2240" s="192" t="s">
        <v>2389</v>
      </c>
      <c r="J2240" s="192" t="s">
        <v>953</v>
      </c>
      <c r="K2240" s="38" t="s">
        <v>1296</v>
      </c>
      <c r="L2240" s="69" t="s">
        <v>1279</v>
      </c>
      <c r="M2240" s="203" t="s">
        <v>1280</v>
      </c>
      <c r="N2240" s="203" t="s">
        <v>1277</v>
      </c>
    </row>
    <row r="2241" s="159" customFormat="1" ht="21" customHeight="1" spans="1:14">
      <c r="A2241" s="191"/>
      <c r="B2241" s="296" t="s">
        <v>954</v>
      </c>
      <c r="C2241" s="191" t="s">
        <v>953</v>
      </c>
      <c r="D2241" s="40" t="s">
        <v>41</v>
      </c>
      <c r="E2241" s="67">
        <v>40</v>
      </c>
      <c r="F2241" s="38">
        <v>24</v>
      </c>
      <c r="G2241" s="447">
        <f t="shared" si="99"/>
        <v>960</v>
      </c>
      <c r="H2241" s="192" t="s">
        <v>2389</v>
      </c>
      <c r="I2241" s="192" t="s">
        <v>2389</v>
      </c>
      <c r="J2241" s="192" t="s">
        <v>953</v>
      </c>
      <c r="K2241" s="38" t="s">
        <v>1297</v>
      </c>
      <c r="L2241" s="69" t="s">
        <v>1279</v>
      </c>
      <c r="M2241" s="203" t="s">
        <v>1280</v>
      </c>
      <c r="N2241" s="203" t="s">
        <v>1277</v>
      </c>
    </row>
    <row r="2242" s="159" customFormat="1" ht="21" customHeight="1" spans="1:14">
      <c r="A2242" s="191"/>
      <c r="B2242" s="296" t="s">
        <v>954</v>
      </c>
      <c r="C2242" s="191" t="s">
        <v>953</v>
      </c>
      <c r="D2242" s="40" t="s">
        <v>41</v>
      </c>
      <c r="E2242" s="67">
        <v>40</v>
      </c>
      <c r="F2242" s="38">
        <v>53</v>
      </c>
      <c r="G2242" s="447">
        <f t="shared" si="99"/>
        <v>2120</v>
      </c>
      <c r="H2242" s="192" t="s">
        <v>2389</v>
      </c>
      <c r="I2242" s="192" t="s">
        <v>2389</v>
      </c>
      <c r="J2242" s="192" t="s">
        <v>953</v>
      </c>
      <c r="K2242" s="38" t="s">
        <v>1288</v>
      </c>
      <c r="L2242" s="69" t="s">
        <v>1279</v>
      </c>
      <c r="M2242" s="203" t="s">
        <v>1280</v>
      </c>
      <c r="N2242" s="203" t="s">
        <v>1277</v>
      </c>
    </row>
    <row r="2243" s="166" customFormat="1" ht="21" customHeight="1" spans="1:14">
      <c r="A2243" s="195"/>
      <c r="B2243" s="362" t="s">
        <v>1112</v>
      </c>
      <c r="C2243" s="299"/>
      <c r="D2243" s="196"/>
      <c r="E2243" s="197"/>
      <c r="F2243" s="188">
        <f>SUM(F2129:F2242)</f>
        <v>4608.8</v>
      </c>
      <c r="G2243" s="448">
        <f>SUM(G2129:G2242)</f>
        <v>184352</v>
      </c>
      <c r="H2243" s="188"/>
      <c r="I2243" s="195"/>
      <c r="J2243" s="188"/>
      <c r="K2243" s="188"/>
      <c r="L2243" s="233"/>
      <c r="M2243" s="188"/>
      <c r="N2243" s="188"/>
    </row>
    <row r="2244" s="166" customFormat="1" ht="21" customHeight="1" spans="1:14">
      <c r="A2244" s="422"/>
      <c r="B2244" s="296" t="s">
        <v>958</v>
      </c>
      <c r="C2244" s="191" t="s">
        <v>959</v>
      </c>
      <c r="D2244" s="40" t="s">
        <v>41</v>
      </c>
      <c r="E2244" s="67">
        <v>40</v>
      </c>
      <c r="F2244" s="192">
        <v>1218</v>
      </c>
      <c r="G2244" s="447">
        <f>F2244*E2244</f>
        <v>48720</v>
      </c>
      <c r="H2244" s="192" t="s">
        <v>2389</v>
      </c>
      <c r="I2244" s="192" t="s">
        <v>2389</v>
      </c>
      <c r="J2244" s="192" t="s">
        <v>953</v>
      </c>
      <c r="K2244" s="192" t="s">
        <v>1113</v>
      </c>
      <c r="L2244" s="192" t="s">
        <v>1097</v>
      </c>
      <c r="M2244" s="192" t="s">
        <v>2491</v>
      </c>
      <c r="N2244" s="192" t="s">
        <v>2492</v>
      </c>
    </row>
    <row r="2245" s="166" customFormat="1" ht="21" customHeight="1" spans="1:14">
      <c r="A2245" s="422"/>
      <c r="B2245" s="296" t="s">
        <v>958</v>
      </c>
      <c r="C2245" s="191" t="s">
        <v>959</v>
      </c>
      <c r="D2245" s="40" t="s">
        <v>41</v>
      </c>
      <c r="E2245" s="67">
        <v>40</v>
      </c>
      <c r="F2245" s="192">
        <v>1308</v>
      </c>
      <c r="G2245" s="447">
        <f>F2245*E2245</f>
        <v>52320</v>
      </c>
      <c r="H2245" s="192" t="s">
        <v>2389</v>
      </c>
      <c r="I2245" s="192" t="s">
        <v>2389</v>
      </c>
      <c r="J2245" s="192" t="s">
        <v>953</v>
      </c>
      <c r="K2245" s="192" t="s">
        <v>1116</v>
      </c>
      <c r="L2245" s="192" t="s">
        <v>1101</v>
      </c>
      <c r="M2245" s="192" t="s">
        <v>2491</v>
      </c>
      <c r="N2245" s="192" t="s">
        <v>2492</v>
      </c>
    </row>
    <row r="2246" s="166" customFormat="1" ht="21" customHeight="1" spans="1:14">
      <c r="A2246" s="422"/>
      <c r="B2246" s="362" t="s">
        <v>1112</v>
      </c>
      <c r="C2246" s="299"/>
      <c r="D2246" s="196"/>
      <c r="E2246" s="197"/>
      <c r="F2246" s="188">
        <f>SUM(F2244:F2245)</f>
        <v>2526</v>
      </c>
      <c r="G2246" s="448">
        <f>SUM(G2244:G2245)</f>
        <v>101040</v>
      </c>
      <c r="H2246" s="188"/>
      <c r="I2246" s="195"/>
      <c r="J2246" s="188"/>
      <c r="K2246" s="188"/>
      <c r="L2246" s="233"/>
      <c r="M2246" s="188"/>
      <c r="N2246" s="188"/>
    </row>
    <row r="2247" s="166" customFormat="1" ht="21" customHeight="1" spans="1:14">
      <c r="A2247" s="422"/>
      <c r="B2247" s="86" t="s">
        <v>960</v>
      </c>
      <c r="C2247" s="483" t="s">
        <v>961</v>
      </c>
      <c r="D2247" s="196"/>
      <c r="E2247" s="197"/>
      <c r="F2247" s="188"/>
      <c r="G2247" s="199"/>
      <c r="H2247" s="188"/>
      <c r="I2247" s="195"/>
      <c r="J2247" s="188"/>
      <c r="K2247" s="188"/>
      <c r="L2247" s="233"/>
      <c r="M2247" s="188"/>
      <c r="N2247" s="188"/>
    </row>
    <row r="2248" s="166" customFormat="1" ht="21" customHeight="1" spans="1:14">
      <c r="A2248" s="422"/>
      <c r="B2248" s="234" t="s">
        <v>962</v>
      </c>
      <c r="C2248" s="191" t="s">
        <v>2493</v>
      </c>
      <c r="D2248" s="40" t="s">
        <v>41</v>
      </c>
      <c r="E2248" s="67">
        <v>1069.58</v>
      </c>
      <c r="F2248" s="192">
        <v>9</v>
      </c>
      <c r="G2248" s="447">
        <f>F2248*E2248</f>
        <v>9626.22</v>
      </c>
      <c r="H2248" s="192" t="s">
        <v>2389</v>
      </c>
      <c r="I2248" s="192" t="s">
        <v>2389</v>
      </c>
      <c r="J2248" s="192" t="s">
        <v>2494</v>
      </c>
      <c r="K2248" s="192" t="s">
        <v>2390</v>
      </c>
      <c r="L2248" s="69" t="s">
        <v>1097</v>
      </c>
      <c r="M2248" s="192" t="s">
        <v>2391</v>
      </c>
      <c r="N2248" s="192" t="s">
        <v>2392</v>
      </c>
    </row>
    <row r="2249" s="166" customFormat="1" ht="21" customHeight="1" spans="1:14">
      <c r="A2249" s="422"/>
      <c r="B2249" s="234" t="s">
        <v>962</v>
      </c>
      <c r="C2249" s="191" t="s">
        <v>2493</v>
      </c>
      <c r="D2249" s="40" t="s">
        <v>41</v>
      </c>
      <c r="E2249" s="67">
        <v>1069.58</v>
      </c>
      <c r="F2249" s="192">
        <v>5</v>
      </c>
      <c r="G2249" s="447">
        <f t="shared" ref="G2249:G2282" si="100">F2249*E2249</f>
        <v>5347.9</v>
      </c>
      <c r="H2249" s="192" t="s">
        <v>2389</v>
      </c>
      <c r="I2249" s="192" t="s">
        <v>2389</v>
      </c>
      <c r="J2249" s="192" t="s">
        <v>2494</v>
      </c>
      <c r="K2249" s="192" t="s">
        <v>2393</v>
      </c>
      <c r="L2249" s="69" t="s">
        <v>1097</v>
      </c>
      <c r="M2249" s="192" t="s">
        <v>2391</v>
      </c>
      <c r="N2249" s="192" t="s">
        <v>2392</v>
      </c>
    </row>
    <row r="2250" s="166" customFormat="1" ht="21" customHeight="1" spans="1:14">
      <c r="A2250" s="422"/>
      <c r="B2250" s="234" t="s">
        <v>962</v>
      </c>
      <c r="C2250" s="191" t="s">
        <v>2493</v>
      </c>
      <c r="D2250" s="40" t="s">
        <v>41</v>
      </c>
      <c r="E2250" s="67">
        <v>1069.58</v>
      </c>
      <c r="F2250" s="192">
        <v>2.3</v>
      </c>
      <c r="G2250" s="447">
        <f t="shared" si="100"/>
        <v>2460.034</v>
      </c>
      <c r="H2250" s="192" t="s">
        <v>2389</v>
      </c>
      <c r="I2250" s="192" t="s">
        <v>2389</v>
      </c>
      <c r="J2250" s="192" t="s">
        <v>2494</v>
      </c>
      <c r="K2250" s="192" t="s">
        <v>2394</v>
      </c>
      <c r="L2250" s="69" t="s">
        <v>1097</v>
      </c>
      <c r="M2250" s="192" t="s">
        <v>2391</v>
      </c>
      <c r="N2250" s="192" t="s">
        <v>2392</v>
      </c>
    </row>
    <row r="2251" s="166" customFormat="1" ht="21" customHeight="1" spans="1:14">
      <c r="A2251" s="422"/>
      <c r="B2251" s="234" t="s">
        <v>962</v>
      </c>
      <c r="C2251" s="191" t="s">
        <v>2493</v>
      </c>
      <c r="D2251" s="40" t="s">
        <v>41</v>
      </c>
      <c r="E2251" s="67">
        <v>1069.58</v>
      </c>
      <c r="F2251" s="192">
        <v>3.5</v>
      </c>
      <c r="G2251" s="447">
        <f t="shared" si="100"/>
        <v>3743.53</v>
      </c>
      <c r="H2251" s="192" t="s">
        <v>2389</v>
      </c>
      <c r="I2251" s="192" t="s">
        <v>2389</v>
      </c>
      <c r="J2251" s="192" t="s">
        <v>2494</v>
      </c>
      <c r="K2251" s="192" t="s">
        <v>2395</v>
      </c>
      <c r="L2251" s="69" t="s">
        <v>1101</v>
      </c>
      <c r="M2251" s="192" t="s">
        <v>2391</v>
      </c>
      <c r="N2251" s="192" t="s">
        <v>2392</v>
      </c>
    </row>
    <row r="2252" s="166" customFormat="1" ht="21" customHeight="1" spans="1:14">
      <c r="A2252" s="422"/>
      <c r="B2252" s="234" t="s">
        <v>962</v>
      </c>
      <c r="C2252" s="191" t="s">
        <v>2493</v>
      </c>
      <c r="D2252" s="40" t="s">
        <v>41</v>
      </c>
      <c r="E2252" s="67">
        <v>1069.58</v>
      </c>
      <c r="F2252" s="192">
        <v>2.9</v>
      </c>
      <c r="G2252" s="447">
        <f t="shared" si="100"/>
        <v>3101.782</v>
      </c>
      <c r="H2252" s="192" t="s">
        <v>2389</v>
      </c>
      <c r="I2252" s="192" t="s">
        <v>2389</v>
      </c>
      <c r="J2252" s="192" t="s">
        <v>2494</v>
      </c>
      <c r="K2252" s="192" t="s">
        <v>2396</v>
      </c>
      <c r="L2252" s="69" t="s">
        <v>1101</v>
      </c>
      <c r="M2252" s="192" t="s">
        <v>2391</v>
      </c>
      <c r="N2252" s="192" t="s">
        <v>2392</v>
      </c>
    </row>
    <row r="2253" s="166" customFormat="1" ht="21" customHeight="1" spans="1:14">
      <c r="A2253" s="422"/>
      <c r="B2253" s="234" t="s">
        <v>962</v>
      </c>
      <c r="C2253" s="191" t="s">
        <v>2493</v>
      </c>
      <c r="D2253" s="40" t="s">
        <v>41</v>
      </c>
      <c r="E2253" s="67">
        <v>1069.58</v>
      </c>
      <c r="F2253" s="192">
        <v>5.3</v>
      </c>
      <c r="G2253" s="447">
        <f t="shared" si="100"/>
        <v>5668.774</v>
      </c>
      <c r="H2253" s="192" t="s">
        <v>2389</v>
      </c>
      <c r="I2253" s="192" t="s">
        <v>2389</v>
      </c>
      <c r="J2253" s="192" t="s">
        <v>2494</v>
      </c>
      <c r="K2253" s="192" t="s">
        <v>2397</v>
      </c>
      <c r="L2253" s="69" t="s">
        <v>1101</v>
      </c>
      <c r="M2253" s="192" t="s">
        <v>2391</v>
      </c>
      <c r="N2253" s="192" t="s">
        <v>2392</v>
      </c>
    </row>
    <row r="2254" s="166" customFormat="1" ht="21" customHeight="1" spans="1:14">
      <c r="A2254" s="422"/>
      <c r="B2254" s="234" t="s">
        <v>962</v>
      </c>
      <c r="C2254" s="191" t="s">
        <v>2493</v>
      </c>
      <c r="D2254" s="40" t="s">
        <v>41</v>
      </c>
      <c r="E2254" s="67">
        <v>1069.58</v>
      </c>
      <c r="F2254" s="192">
        <v>3.3</v>
      </c>
      <c r="G2254" s="447">
        <f t="shared" si="100"/>
        <v>3529.614</v>
      </c>
      <c r="H2254" s="192" t="s">
        <v>2389</v>
      </c>
      <c r="I2254" s="192" t="s">
        <v>2389</v>
      </c>
      <c r="J2254" s="192" t="s">
        <v>2494</v>
      </c>
      <c r="K2254" s="192" t="s">
        <v>2398</v>
      </c>
      <c r="L2254" s="69" t="s">
        <v>1101</v>
      </c>
      <c r="M2254" s="192" t="s">
        <v>2391</v>
      </c>
      <c r="N2254" s="192" t="s">
        <v>2392</v>
      </c>
    </row>
    <row r="2255" s="166" customFormat="1" ht="21" customHeight="1" spans="1:14">
      <c r="A2255" s="422"/>
      <c r="B2255" s="234" t="s">
        <v>962</v>
      </c>
      <c r="C2255" s="191" t="s">
        <v>2493</v>
      </c>
      <c r="D2255" s="40" t="s">
        <v>41</v>
      </c>
      <c r="E2255" s="67">
        <v>1069.58</v>
      </c>
      <c r="F2255" s="192">
        <v>2.5</v>
      </c>
      <c r="G2255" s="447">
        <f t="shared" si="100"/>
        <v>2673.95</v>
      </c>
      <c r="H2255" s="192" t="s">
        <v>2389</v>
      </c>
      <c r="I2255" s="192" t="s">
        <v>2389</v>
      </c>
      <c r="J2255" s="192" t="s">
        <v>2494</v>
      </c>
      <c r="K2255" s="192" t="s">
        <v>2399</v>
      </c>
      <c r="L2255" s="69" t="s">
        <v>1097</v>
      </c>
      <c r="M2255" s="192" t="s">
        <v>2391</v>
      </c>
      <c r="N2255" s="192" t="s">
        <v>2392</v>
      </c>
    </row>
    <row r="2256" s="166" customFormat="1" ht="21" customHeight="1" spans="1:14">
      <c r="A2256" s="422"/>
      <c r="B2256" s="234" t="s">
        <v>962</v>
      </c>
      <c r="C2256" s="191" t="s">
        <v>2493</v>
      </c>
      <c r="D2256" s="40" t="s">
        <v>41</v>
      </c>
      <c r="E2256" s="67">
        <v>1069.58</v>
      </c>
      <c r="F2256" s="192">
        <v>3.8</v>
      </c>
      <c r="G2256" s="447">
        <f t="shared" si="100"/>
        <v>4064.404</v>
      </c>
      <c r="H2256" s="192" t="s">
        <v>2389</v>
      </c>
      <c r="I2256" s="192" t="s">
        <v>2389</v>
      </c>
      <c r="J2256" s="192" t="s">
        <v>2494</v>
      </c>
      <c r="K2256" s="192" t="s">
        <v>2400</v>
      </c>
      <c r="L2256" s="69" t="s">
        <v>1101</v>
      </c>
      <c r="M2256" s="192" t="s">
        <v>2391</v>
      </c>
      <c r="N2256" s="192" t="s">
        <v>2392</v>
      </c>
    </row>
    <row r="2257" s="166" customFormat="1" ht="21" customHeight="1" spans="1:14">
      <c r="A2257" s="422"/>
      <c r="B2257" s="234" t="s">
        <v>962</v>
      </c>
      <c r="C2257" s="191" t="s">
        <v>2493</v>
      </c>
      <c r="D2257" s="40" t="s">
        <v>41</v>
      </c>
      <c r="E2257" s="67">
        <v>1069.58</v>
      </c>
      <c r="F2257" s="192">
        <v>2.6</v>
      </c>
      <c r="G2257" s="447">
        <f t="shared" si="100"/>
        <v>2780.908</v>
      </c>
      <c r="H2257" s="192" t="s">
        <v>2389</v>
      </c>
      <c r="I2257" s="192" t="s">
        <v>2389</v>
      </c>
      <c r="J2257" s="192" t="s">
        <v>2494</v>
      </c>
      <c r="K2257" s="192" t="s">
        <v>2401</v>
      </c>
      <c r="L2257" s="69" t="s">
        <v>1101</v>
      </c>
      <c r="M2257" s="192" t="s">
        <v>2391</v>
      </c>
      <c r="N2257" s="192" t="s">
        <v>2392</v>
      </c>
    </row>
    <row r="2258" s="166" customFormat="1" ht="21" customHeight="1" spans="1:14">
      <c r="A2258" s="422"/>
      <c r="B2258" s="234" t="s">
        <v>962</v>
      </c>
      <c r="C2258" s="191" t="s">
        <v>2493</v>
      </c>
      <c r="D2258" s="40" t="s">
        <v>41</v>
      </c>
      <c r="E2258" s="67">
        <v>1069.58</v>
      </c>
      <c r="F2258" s="192">
        <v>1.7</v>
      </c>
      <c r="G2258" s="447">
        <f t="shared" si="100"/>
        <v>1818.286</v>
      </c>
      <c r="H2258" s="192" t="s">
        <v>2389</v>
      </c>
      <c r="I2258" s="192" t="s">
        <v>2389</v>
      </c>
      <c r="J2258" s="192" t="s">
        <v>2494</v>
      </c>
      <c r="K2258" s="192" t="s">
        <v>2402</v>
      </c>
      <c r="L2258" s="69" t="s">
        <v>1101</v>
      </c>
      <c r="M2258" s="192" t="s">
        <v>2391</v>
      </c>
      <c r="N2258" s="192" t="s">
        <v>2392</v>
      </c>
    </row>
    <row r="2259" s="166" customFormat="1" ht="21" customHeight="1" spans="1:14">
      <c r="A2259" s="422"/>
      <c r="B2259" s="234" t="s">
        <v>962</v>
      </c>
      <c r="C2259" s="191" t="s">
        <v>2493</v>
      </c>
      <c r="D2259" s="40" t="s">
        <v>41</v>
      </c>
      <c r="E2259" s="67">
        <v>1069.58</v>
      </c>
      <c r="F2259" s="192">
        <v>5.2</v>
      </c>
      <c r="G2259" s="447">
        <f t="shared" si="100"/>
        <v>5561.816</v>
      </c>
      <c r="H2259" s="192" t="s">
        <v>2389</v>
      </c>
      <c r="I2259" s="192" t="s">
        <v>2389</v>
      </c>
      <c r="J2259" s="192" t="s">
        <v>2494</v>
      </c>
      <c r="K2259" s="192" t="s">
        <v>2403</v>
      </c>
      <c r="L2259" s="69" t="s">
        <v>1101</v>
      </c>
      <c r="M2259" s="192" t="s">
        <v>2391</v>
      </c>
      <c r="N2259" s="192" t="s">
        <v>2392</v>
      </c>
    </row>
    <row r="2260" s="166" customFormat="1" ht="21" customHeight="1" spans="1:14">
      <c r="A2260" s="422"/>
      <c r="B2260" s="234" t="s">
        <v>962</v>
      </c>
      <c r="C2260" s="191" t="s">
        <v>2493</v>
      </c>
      <c r="D2260" s="40" t="s">
        <v>41</v>
      </c>
      <c r="E2260" s="67">
        <v>1069.58</v>
      </c>
      <c r="F2260" s="192">
        <v>0.8</v>
      </c>
      <c r="G2260" s="447">
        <f t="shared" si="100"/>
        <v>855.664</v>
      </c>
      <c r="H2260" s="192" t="s">
        <v>2389</v>
      </c>
      <c r="I2260" s="192" t="s">
        <v>2389</v>
      </c>
      <c r="J2260" s="192" t="s">
        <v>2494</v>
      </c>
      <c r="K2260" s="192" t="s">
        <v>2404</v>
      </c>
      <c r="L2260" s="69" t="s">
        <v>1101</v>
      </c>
      <c r="M2260" s="192" t="s">
        <v>2391</v>
      </c>
      <c r="N2260" s="192" t="s">
        <v>2392</v>
      </c>
    </row>
    <row r="2261" s="166" customFormat="1" ht="21" customHeight="1" spans="1:14">
      <c r="A2261" s="422"/>
      <c r="B2261" s="234" t="s">
        <v>962</v>
      </c>
      <c r="C2261" s="191" t="s">
        <v>2493</v>
      </c>
      <c r="D2261" s="40" t="s">
        <v>41</v>
      </c>
      <c r="E2261" s="67">
        <v>1069.58</v>
      </c>
      <c r="F2261" s="192">
        <v>1.1</v>
      </c>
      <c r="G2261" s="447">
        <f t="shared" si="100"/>
        <v>1176.538</v>
      </c>
      <c r="H2261" s="192" t="s">
        <v>2389</v>
      </c>
      <c r="I2261" s="192" t="s">
        <v>2389</v>
      </c>
      <c r="J2261" s="192" t="s">
        <v>2494</v>
      </c>
      <c r="K2261" s="192" t="s">
        <v>2405</v>
      </c>
      <c r="L2261" s="69" t="s">
        <v>1101</v>
      </c>
      <c r="M2261" s="192" t="s">
        <v>2391</v>
      </c>
      <c r="N2261" s="192" t="s">
        <v>2392</v>
      </c>
    </row>
    <row r="2262" s="166" customFormat="1" ht="21" customHeight="1" spans="1:14">
      <c r="A2262" s="422"/>
      <c r="B2262" s="234" t="s">
        <v>962</v>
      </c>
      <c r="C2262" s="191" t="s">
        <v>2493</v>
      </c>
      <c r="D2262" s="40" t="s">
        <v>41</v>
      </c>
      <c r="E2262" s="67">
        <v>1069.58</v>
      </c>
      <c r="F2262" s="192">
        <v>0.6</v>
      </c>
      <c r="G2262" s="447">
        <f t="shared" si="100"/>
        <v>641.748</v>
      </c>
      <c r="H2262" s="192" t="s">
        <v>2389</v>
      </c>
      <c r="I2262" s="192" t="s">
        <v>2389</v>
      </c>
      <c r="J2262" s="192" t="s">
        <v>2494</v>
      </c>
      <c r="K2262" s="192" t="s">
        <v>2406</v>
      </c>
      <c r="L2262" s="69" t="s">
        <v>1101</v>
      </c>
      <c r="M2262" s="192" t="s">
        <v>2391</v>
      </c>
      <c r="N2262" s="192" t="s">
        <v>2392</v>
      </c>
    </row>
    <row r="2263" s="166" customFormat="1" ht="21" customHeight="1" spans="1:14">
      <c r="A2263" s="422"/>
      <c r="B2263" s="234" t="s">
        <v>962</v>
      </c>
      <c r="C2263" s="191" t="s">
        <v>2493</v>
      </c>
      <c r="D2263" s="40" t="s">
        <v>41</v>
      </c>
      <c r="E2263" s="67">
        <v>1069.58</v>
      </c>
      <c r="F2263" s="406">
        <v>2</v>
      </c>
      <c r="G2263" s="447">
        <f t="shared" si="100"/>
        <v>2139.16</v>
      </c>
      <c r="H2263" s="192" t="s">
        <v>2389</v>
      </c>
      <c r="I2263" s="192" t="s">
        <v>2389</v>
      </c>
      <c r="J2263" s="192" t="s">
        <v>2494</v>
      </c>
      <c r="K2263" s="192" t="s">
        <v>2407</v>
      </c>
      <c r="L2263" s="69" t="s">
        <v>1101</v>
      </c>
      <c r="M2263" s="192" t="s">
        <v>2391</v>
      </c>
      <c r="N2263" s="192" t="s">
        <v>2392</v>
      </c>
    </row>
    <row r="2264" s="166" customFormat="1" ht="21" customHeight="1" spans="1:14">
      <c r="A2264" s="422"/>
      <c r="B2264" s="234" t="s">
        <v>962</v>
      </c>
      <c r="C2264" s="191" t="s">
        <v>2493</v>
      </c>
      <c r="D2264" s="40" t="s">
        <v>41</v>
      </c>
      <c r="E2264" s="67">
        <v>1069.58</v>
      </c>
      <c r="F2264" s="192">
        <v>7.1</v>
      </c>
      <c r="G2264" s="447">
        <f t="shared" si="100"/>
        <v>7594.018</v>
      </c>
      <c r="H2264" s="192" t="s">
        <v>2389</v>
      </c>
      <c r="I2264" s="192" t="s">
        <v>2389</v>
      </c>
      <c r="J2264" s="192" t="s">
        <v>2494</v>
      </c>
      <c r="K2264" s="192" t="s">
        <v>2408</v>
      </c>
      <c r="L2264" s="69" t="s">
        <v>1101</v>
      </c>
      <c r="M2264" s="192" t="s">
        <v>2391</v>
      </c>
      <c r="N2264" s="192" t="s">
        <v>2392</v>
      </c>
    </row>
    <row r="2265" s="166" customFormat="1" ht="21" customHeight="1" spans="1:14">
      <c r="A2265" s="422"/>
      <c r="B2265" s="234" t="s">
        <v>962</v>
      </c>
      <c r="C2265" s="191" t="s">
        <v>2493</v>
      </c>
      <c r="D2265" s="40" t="s">
        <v>41</v>
      </c>
      <c r="E2265" s="67">
        <v>1069.58</v>
      </c>
      <c r="F2265" s="192">
        <v>0.9</v>
      </c>
      <c r="G2265" s="447">
        <f t="shared" si="100"/>
        <v>962.622</v>
      </c>
      <c r="H2265" s="192" t="s">
        <v>2389</v>
      </c>
      <c r="I2265" s="192" t="s">
        <v>2389</v>
      </c>
      <c r="J2265" s="192" t="s">
        <v>2494</v>
      </c>
      <c r="K2265" s="192" t="s">
        <v>2409</v>
      </c>
      <c r="L2265" s="69" t="s">
        <v>1101</v>
      </c>
      <c r="M2265" s="192" t="s">
        <v>2391</v>
      </c>
      <c r="N2265" s="192" t="s">
        <v>2392</v>
      </c>
    </row>
    <row r="2266" s="166" customFormat="1" ht="21" customHeight="1" spans="1:14">
      <c r="A2266" s="422"/>
      <c r="B2266" s="234" t="s">
        <v>962</v>
      </c>
      <c r="C2266" s="191" t="s">
        <v>2493</v>
      </c>
      <c r="D2266" s="40" t="s">
        <v>41</v>
      </c>
      <c r="E2266" s="67">
        <v>1069.58</v>
      </c>
      <c r="F2266" s="192">
        <v>0.9</v>
      </c>
      <c r="G2266" s="447">
        <f t="shared" si="100"/>
        <v>962.622</v>
      </c>
      <c r="H2266" s="192" t="s">
        <v>2389</v>
      </c>
      <c r="I2266" s="192" t="s">
        <v>2389</v>
      </c>
      <c r="J2266" s="192" t="s">
        <v>2494</v>
      </c>
      <c r="K2266" s="192" t="s">
        <v>1802</v>
      </c>
      <c r="L2266" s="69" t="s">
        <v>1101</v>
      </c>
      <c r="M2266" s="192" t="s">
        <v>2391</v>
      </c>
      <c r="N2266" s="192" t="s">
        <v>2392</v>
      </c>
    </row>
    <row r="2267" s="166" customFormat="1" ht="21" customHeight="1" spans="1:14">
      <c r="A2267" s="422"/>
      <c r="B2267" s="234" t="s">
        <v>962</v>
      </c>
      <c r="C2267" s="191" t="s">
        <v>2493</v>
      </c>
      <c r="D2267" s="40" t="s">
        <v>41</v>
      </c>
      <c r="E2267" s="67">
        <v>1069.58</v>
      </c>
      <c r="F2267" s="192">
        <v>2.7</v>
      </c>
      <c r="G2267" s="447">
        <f t="shared" si="100"/>
        <v>2887.866</v>
      </c>
      <c r="H2267" s="192" t="s">
        <v>2389</v>
      </c>
      <c r="I2267" s="192" t="s">
        <v>2389</v>
      </c>
      <c r="J2267" s="192" t="s">
        <v>2494</v>
      </c>
      <c r="K2267" s="192" t="s">
        <v>2410</v>
      </c>
      <c r="L2267" s="69" t="s">
        <v>1101</v>
      </c>
      <c r="M2267" s="192" t="s">
        <v>2391</v>
      </c>
      <c r="N2267" s="192" t="s">
        <v>2392</v>
      </c>
    </row>
    <row r="2268" s="166" customFormat="1" ht="21" customHeight="1" spans="1:14">
      <c r="A2268" s="422"/>
      <c r="B2268" s="234" t="s">
        <v>962</v>
      </c>
      <c r="C2268" s="191" t="s">
        <v>2493</v>
      </c>
      <c r="D2268" s="40" t="s">
        <v>41</v>
      </c>
      <c r="E2268" s="67">
        <v>1069.58</v>
      </c>
      <c r="F2268" s="192">
        <v>2.5</v>
      </c>
      <c r="G2268" s="447">
        <f t="shared" si="100"/>
        <v>2673.95</v>
      </c>
      <c r="H2268" s="192" t="s">
        <v>2389</v>
      </c>
      <c r="I2268" s="192" t="s">
        <v>2389</v>
      </c>
      <c r="J2268" s="192" t="s">
        <v>2494</v>
      </c>
      <c r="K2268" s="192" t="s">
        <v>2411</v>
      </c>
      <c r="L2268" s="69" t="s">
        <v>1101</v>
      </c>
      <c r="M2268" s="192" t="s">
        <v>2391</v>
      </c>
      <c r="N2268" s="192" t="s">
        <v>2392</v>
      </c>
    </row>
    <row r="2269" s="166" customFormat="1" ht="21" customHeight="1" spans="1:14">
      <c r="A2269" s="422"/>
      <c r="B2269" s="234" t="s">
        <v>962</v>
      </c>
      <c r="C2269" s="191" t="s">
        <v>2493</v>
      </c>
      <c r="D2269" s="40" t="s">
        <v>41</v>
      </c>
      <c r="E2269" s="67">
        <v>1069.58</v>
      </c>
      <c r="F2269" s="192">
        <v>0.6</v>
      </c>
      <c r="G2269" s="447">
        <f t="shared" si="100"/>
        <v>641.748</v>
      </c>
      <c r="H2269" s="192" t="s">
        <v>2389</v>
      </c>
      <c r="I2269" s="192" t="s">
        <v>2389</v>
      </c>
      <c r="J2269" s="192" t="s">
        <v>2494</v>
      </c>
      <c r="K2269" s="192" t="s">
        <v>2412</v>
      </c>
      <c r="L2269" s="69" t="s">
        <v>1101</v>
      </c>
      <c r="M2269" s="192" t="s">
        <v>2391</v>
      </c>
      <c r="N2269" s="192" t="s">
        <v>2392</v>
      </c>
    </row>
    <row r="2270" s="166" customFormat="1" ht="21" customHeight="1" spans="1:14">
      <c r="A2270" s="422"/>
      <c r="B2270" s="234" t="s">
        <v>962</v>
      </c>
      <c r="C2270" s="191" t="s">
        <v>2493</v>
      </c>
      <c r="D2270" s="40" t="s">
        <v>41</v>
      </c>
      <c r="E2270" s="67">
        <v>1069.58</v>
      </c>
      <c r="F2270" s="192">
        <v>4.2</v>
      </c>
      <c r="G2270" s="447">
        <f t="shared" si="100"/>
        <v>4492.236</v>
      </c>
      <c r="H2270" s="192" t="s">
        <v>2389</v>
      </c>
      <c r="I2270" s="192" t="s">
        <v>2389</v>
      </c>
      <c r="J2270" s="192" t="s">
        <v>2494</v>
      </c>
      <c r="K2270" s="192" t="s">
        <v>2413</v>
      </c>
      <c r="L2270" s="69" t="s">
        <v>1101</v>
      </c>
      <c r="M2270" s="192" t="s">
        <v>2391</v>
      </c>
      <c r="N2270" s="192" t="s">
        <v>2392</v>
      </c>
    </row>
    <row r="2271" s="166" customFormat="1" ht="21" customHeight="1" spans="1:14">
      <c r="A2271" s="422"/>
      <c r="B2271" s="234" t="s">
        <v>962</v>
      </c>
      <c r="C2271" s="191" t="s">
        <v>2493</v>
      </c>
      <c r="D2271" s="40" t="s">
        <v>41</v>
      </c>
      <c r="E2271" s="67">
        <v>1069.58</v>
      </c>
      <c r="F2271" s="192">
        <v>1.7</v>
      </c>
      <c r="G2271" s="447">
        <f t="shared" si="100"/>
        <v>1818.286</v>
      </c>
      <c r="H2271" s="192" t="s">
        <v>2389</v>
      </c>
      <c r="I2271" s="192" t="s">
        <v>2389</v>
      </c>
      <c r="J2271" s="192" t="s">
        <v>2494</v>
      </c>
      <c r="K2271" s="192" t="s">
        <v>1808</v>
      </c>
      <c r="L2271" s="69" t="s">
        <v>1101</v>
      </c>
      <c r="M2271" s="192" t="s">
        <v>2391</v>
      </c>
      <c r="N2271" s="192" t="s">
        <v>2392</v>
      </c>
    </row>
    <row r="2272" s="166" customFormat="1" ht="21" customHeight="1" spans="1:14">
      <c r="A2272" s="422"/>
      <c r="B2272" s="234" t="s">
        <v>962</v>
      </c>
      <c r="C2272" s="191" t="s">
        <v>2493</v>
      </c>
      <c r="D2272" s="40" t="s">
        <v>41</v>
      </c>
      <c r="E2272" s="67">
        <v>1069.58</v>
      </c>
      <c r="F2272" s="192">
        <v>2.5</v>
      </c>
      <c r="G2272" s="447">
        <f t="shared" si="100"/>
        <v>2673.95</v>
      </c>
      <c r="H2272" s="192" t="s">
        <v>2389</v>
      </c>
      <c r="I2272" s="192" t="s">
        <v>2389</v>
      </c>
      <c r="J2272" s="192" t="s">
        <v>2494</v>
      </c>
      <c r="K2272" s="192" t="s">
        <v>2414</v>
      </c>
      <c r="L2272" s="69" t="s">
        <v>1101</v>
      </c>
      <c r="M2272" s="192" t="s">
        <v>2391</v>
      </c>
      <c r="N2272" s="192" t="s">
        <v>2392</v>
      </c>
    </row>
    <row r="2273" s="166" customFormat="1" ht="21" customHeight="1" spans="1:14">
      <c r="A2273" s="422"/>
      <c r="B2273" s="234" t="s">
        <v>962</v>
      </c>
      <c r="C2273" s="191" t="s">
        <v>2493</v>
      </c>
      <c r="D2273" s="40" t="s">
        <v>41</v>
      </c>
      <c r="E2273" s="67">
        <v>1069.58</v>
      </c>
      <c r="F2273" s="192">
        <v>3</v>
      </c>
      <c r="G2273" s="447">
        <f t="shared" si="100"/>
        <v>3208.74</v>
      </c>
      <c r="H2273" s="192" t="s">
        <v>2389</v>
      </c>
      <c r="I2273" s="192" t="s">
        <v>2389</v>
      </c>
      <c r="J2273" s="192" t="s">
        <v>2494</v>
      </c>
      <c r="K2273" s="192" t="s">
        <v>2415</v>
      </c>
      <c r="L2273" s="69" t="s">
        <v>1101</v>
      </c>
      <c r="M2273" s="192" t="s">
        <v>2391</v>
      </c>
      <c r="N2273" s="192" t="s">
        <v>2392</v>
      </c>
    </row>
    <row r="2274" s="166" customFormat="1" ht="21" customHeight="1" spans="1:14">
      <c r="A2274" s="422"/>
      <c r="B2274" s="234" t="s">
        <v>962</v>
      </c>
      <c r="C2274" s="191" t="s">
        <v>2493</v>
      </c>
      <c r="D2274" s="40" t="s">
        <v>41</v>
      </c>
      <c r="E2274" s="67">
        <v>1069.58</v>
      </c>
      <c r="F2274" s="192">
        <v>3.6</v>
      </c>
      <c r="G2274" s="447">
        <f t="shared" si="100"/>
        <v>3850.488</v>
      </c>
      <c r="H2274" s="192" t="s">
        <v>2389</v>
      </c>
      <c r="I2274" s="192" t="s">
        <v>2389</v>
      </c>
      <c r="J2274" s="192" t="s">
        <v>2494</v>
      </c>
      <c r="K2274" s="192" t="s">
        <v>2416</v>
      </c>
      <c r="L2274" s="69" t="s">
        <v>1101</v>
      </c>
      <c r="M2274" s="192" t="s">
        <v>2391</v>
      </c>
      <c r="N2274" s="192" t="s">
        <v>2392</v>
      </c>
    </row>
    <row r="2275" s="166" customFormat="1" ht="21" customHeight="1" spans="1:14">
      <c r="A2275" s="422"/>
      <c r="B2275" s="234" t="s">
        <v>962</v>
      </c>
      <c r="C2275" s="191" t="s">
        <v>2493</v>
      </c>
      <c r="D2275" s="40" t="s">
        <v>41</v>
      </c>
      <c r="E2275" s="67">
        <v>1069.58</v>
      </c>
      <c r="F2275" s="192">
        <v>1.1</v>
      </c>
      <c r="G2275" s="447">
        <f t="shared" si="100"/>
        <v>1176.538</v>
      </c>
      <c r="H2275" s="192" t="s">
        <v>2389</v>
      </c>
      <c r="I2275" s="192" t="s">
        <v>2389</v>
      </c>
      <c r="J2275" s="192" t="s">
        <v>2494</v>
      </c>
      <c r="K2275" s="192" t="s">
        <v>2417</v>
      </c>
      <c r="L2275" s="69" t="s">
        <v>1101</v>
      </c>
      <c r="M2275" s="192" t="s">
        <v>2391</v>
      </c>
      <c r="N2275" s="192" t="s">
        <v>2392</v>
      </c>
    </row>
    <row r="2276" s="166" customFormat="1" ht="21" customHeight="1" spans="1:14">
      <c r="A2276" s="422"/>
      <c r="B2276" s="234" t="s">
        <v>962</v>
      </c>
      <c r="C2276" s="191" t="s">
        <v>2493</v>
      </c>
      <c r="D2276" s="40" t="s">
        <v>41</v>
      </c>
      <c r="E2276" s="67">
        <v>1069.58</v>
      </c>
      <c r="F2276" s="192">
        <v>1.9</v>
      </c>
      <c r="G2276" s="447">
        <f t="shared" si="100"/>
        <v>2032.202</v>
      </c>
      <c r="H2276" s="192" t="s">
        <v>2389</v>
      </c>
      <c r="I2276" s="192" t="s">
        <v>2389</v>
      </c>
      <c r="J2276" s="192" t="s">
        <v>2494</v>
      </c>
      <c r="K2276" s="192" t="s">
        <v>2418</v>
      </c>
      <c r="L2276" s="69" t="s">
        <v>1101</v>
      </c>
      <c r="M2276" s="192" t="s">
        <v>2391</v>
      </c>
      <c r="N2276" s="192" t="s">
        <v>2392</v>
      </c>
    </row>
    <row r="2277" s="166" customFormat="1" ht="21" customHeight="1" spans="1:14">
      <c r="A2277" s="422"/>
      <c r="B2277" s="234" t="s">
        <v>962</v>
      </c>
      <c r="C2277" s="191" t="s">
        <v>2493</v>
      </c>
      <c r="D2277" s="40" t="s">
        <v>41</v>
      </c>
      <c r="E2277" s="67">
        <v>1069.58</v>
      </c>
      <c r="F2277" s="192">
        <v>1.6</v>
      </c>
      <c r="G2277" s="447">
        <f t="shared" si="100"/>
        <v>1711.328</v>
      </c>
      <c r="H2277" s="192" t="s">
        <v>2389</v>
      </c>
      <c r="I2277" s="192" t="s">
        <v>2389</v>
      </c>
      <c r="J2277" s="192" t="s">
        <v>2494</v>
      </c>
      <c r="K2277" s="192" t="s">
        <v>2419</v>
      </c>
      <c r="L2277" s="69" t="s">
        <v>1101</v>
      </c>
      <c r="M2277" s="192" t="s">
        <v>2391</v>
      </c>
      <c r="N2277" s="192" t="s">
        <v>2392</v>
      </c>
    </row>
    <row r="2278" s="166" customFormat="1" ht="21" customHeight="1" spans="1:14">
      <c r="A2278" s="422"/>
      <c r="B2278" s="234" t="s">
        <v>962</v>
      </c>
      <c r="C2278" s="191" t="s">
        <v>2493</v>
      </c>
      <c r="D2278" s="40" t="s">
        <v>41</v>
      </c>
      <c r="E2278" s="67">
        <v>1069.58</v>
      </c>
      <c r="F2278" s="192">
        <v>0.9</v>
      </c>
      <c r="G2278" s="447">
        <f t="shared" si="100"/>
        <v>962.622</v>
      </c>
      <c r="H2278" s="192" t="s">
        <v>2389</v>
      </c>
      <c r="I2278" s="192" t="s">
        <v>2389</v>
      </c>
      <c r="J2278" s="192" t="s">
        <v>2494</v>
      </c>
      <c r="K2278" s="192" t="s">
        <v>2420</v>
      </c>
      <c r="L2278" s="69" t="s">
        <v>1097</v>
      </c>
      <c r="M2278" s="192" t="s">
        <v>2391</v>
      </c>
      <c r="N2278" s="192" t="s">
        <v>2392</v>
      </c>
    </row>
    <row r="2279" s="166" customFormat="1" ht="21" customHeight="1" spans="1:14">
      <c r="A2279" s="422"/>
      <c r="B2279" s="234" t="s">
        <v>962</v>
      </c>
      <c r="C2279" s="191" t="s">
        <v>2493</v>
      </c>
      <c r="D2279" s="40" t="s">
        <v>41</v>
      </c>
      <c r="E2279" s="67">
        <v>1069.58</v>
      </c>
      <c r="F2279" s="192">
        <v>1.9</v>
      </c>
      <c r="G2279" s="447">
        <f t="shared" si="100"/>
        <v>2032.202</v>
      </c>
      <c r="H2279" s="192" t="s">
        <v>2389</v>
      </c>
      <c r="I2279" s="192" t="s">
        <v>2389</v>
      </c>
      <c r="J2279" s="192" t="s">
        <v>2494</v>
      </c>
      <c r="K2279" s="192" t="s">
        <v>2421</v>
      </c>
      <c r="L2279" s="69" t="s">
        <v>1101</v>
      </c>
      <c r="M2279" s="192" t="s">
        <v>2391</v>
      </c>
      <c r="N2279" s="192" t="s">
        <v>2392</v>
      </c>
    </row>
    <row r="2280" s="166" customFormat="1" ht="21" customHeight="1" spans="1:14">
      <c r="A2280" s="422"/>
      <c r="B2280" s="234" t="s">
        <v>962</v>
      </c>
      <c r="C2280" s="191" t="s">
        <v>2493</v>
      </c>
      <c r="D2280" s="40" t="s">
        <v>41</v>
      </c>
      <c r="E2280" s="67">
        <v>1069.58</v>
      </c>
      <c r="F2280" s="192">
        <v>4.3</v>
      </c>
      <c r="G2280" s="447">
        <f t="shared" si="100"/>
        <v>4599.194</v>
      </c>
      <c r="H2280" s="192" t="s">
        <v>2389</v>
      </c>
      <c r="I2280" s="192" t="s">
        <v>2389</v>
      </c>
      <c r="J2280" s="192" t="s">
        <v>2494</v>
      </c>
      <c r="K2280" s="192" t="s">
        <v>2422</v>
      </c>
      <c r="L2280" s="69" t="s">
        <v>1101</v>
      </c>
      <c r="M2280" s="192" t="s">
        <v>2391</v>
      </c>
      <c r="N2280" s="192" t="s">
        <v>2392</v>
      </c>
    </row>
    <row r="2281" s="166" customFormat="1" ht="21" customHeight="1" spans="1:14">
      <c r="A2281" s="422"/>
      <c r="B2281" s="234" t="s">
        <v>962</v>
      </c>
      <c r="C2281" s="191" t="s">
        <v>2493</v>
      </c>
      <c r="D2281" s="40" t="s">
        <v>41</v>
      </c>
      <c r="E2281" s="67">
        <v>1069.58</v>
      </c>
      <c r="F2281" s="192">
        <v>0.5</v>
      </c>
      <c r="G2281" s="447">
        <f t="shared" si="100"/>
        <v>534.79</v>
      </c>
      <c r="H2281" s="192" t="s">
        <v>2389</v>
      </c>
      <c r="I2281" s="192" t="s">
        <v>2389</v>
      </c>
      <c r="J2281" s="192" t="s">
        <v>2494</v>
      </c>
      <c r="K2281" s="192" t="s">
        <v>2423</v>
      </c>
      <c r="L2281" s="69" t="s">
        <v>1097</v>
      </c>
      <c r="M2281" s="192" t="s">
        <v>2391</v>
      </c>
      <c r="N2281" s="192" t="s">
        <v>2392</v>
      </c>
    </row>
    <row r="2282" s="166" customFormat="1" ht="21" customHeight="1" spans="1:14">
      <c r="A2282" s="422"/>
      <c r="B2282" s="234" t="s">
        <v>962</v>
      </c>
      <c r="C2282" s="191" t="s">
        <v>2493</v>
      </c>
      <c r="D2282" s="40" t="s">
        <v>41</v>
      </c>
      <c r="E2282" s="67">
        <v>1069.58</v>
      </c>
      <c r="F2282" s="192">
        <v>6.6</v>
      </c>
      <c r="G2282" s="447">
        <f t="shared" si="100"/>
        <v>7059.228</v>
      </c>
      <c r="H2282" s="192" t="s">
        <v>2389</v>
      </c>
      <c r="I2282" s="192" t="s">
        <v>2389</v>
      </c>
      <c r="J2282" s="192" t="s">
        <v>2494</v>
      </c>
      <c r="K2282" s="192" t="s">
        <v>2424</v>
      </c>
      <c r="L2282" s="69" t="s">
        <v>1101</v>
      </c>
      <c r="M2282" s="192" t="s">
        <v>2391</v>
      </c>
      <c r="N2282" s="192" t="s">
        <v>2392</v>
      </c>
    </row>
    <row r="2283" s="166" customFormat="1" ht="21" customHeight="1" spans="1:14">
      <c r="A2283" s="195"/>
      <c r="B2283" s="362" t="s">
        <v>1112</v>
      </c>
      <c r="C2283" s="299"/>
      <c r="D2283" s="196"/>
      <c r="E2283" s="197"/>
      <c r="F2283" s="188">
        <f>SUM(F2248:F2282)</f>
        <v>100.1</v>
      </c>
      <c r="G2283" s="448">
        <f>SUM(G2248:G2282)</f>
        <v>107064.958</v>
      </c>
      <c r="H2283" s="188"/>
      <c r="I2283" s="195"/>
      <c r="J2283" s="188"/>
      <c r="K2283" s="188"/>
      <c r="L2283" s="233"/>
      <c r="M2283" s="188"/>
      <c r="N2283" s="188"/>
    </row>
    <row r="2284" s="159" customFormat="1" ht="21" customHeight="1" spans="1:14">
      <c r="A2284" s="191"/>
      <c r="B2284" s="437">
        <v>703</v>
      </c>
      <c r="C2284" s="201" t="s">
        <v>964</v>
      </c>
      <c r="D2284" s="40"/>
      <c r="E2284" s="67"/>
      <c r="F2284" s="192"/>
      <c r="G2284" s="194"/>
      <c r="H2284" s="192"/>
      <c r="I2284" s="191"/>
      <c r="J2284" s="192"/>
      <c r="K2284" s="192"/>
      <c r="L2284" s="69"/>
      <c r="M2284" s="192"/>
      <c r="N2284" s="192"/>
    </row>
    <row r="2285" s="159" customFormat="1" ht="21" customHeight="1" spans="1:14">
      <c r="A2285" s="191"/>
      <c r="B2285" s="484" t="s">
        <v>965</v>
      </c>
      <c r="C2285" s="484" t="s">
        <v>1059</v>
      </c>
      <c r="D2285" s="60" t="s">
        <v>1060</v>
      </c>
      <c r="E2285" s="188"/>
      <c r="F2285" s="199"/>
      <c r="G2285" s="188"/>
      <c r="H2285" s="195"/>
      <c r="I2285" s="188"/>
      <c r="J2285" s="188"/>
      <c r="K2285" s="233"/>
      <c r="L2285" s="188"/>
      <c r="M2285" s="188"/>
      <c r="N2285" s="188"/>
    </row>
    <row r="2286" s="159" customFormat="1" ht="21" customHeight="1" spans="1:14">
      <c r="A2286" s="191"/>
      <c r="B2286" s="191" t="s">
        <v>967</v>
      </c>
      <c r="C2286" s="191" t="s">
        <v>2495</v>
      </c>
      <c r="D2286" s="40" t="s">
        <v>224</v>
      </c>
      <c r="E2286" s="192">
        <v>6.79</v>
      </c>
      <c r="F2286" s="192">
        <v>3045</v>
      </c>
      <c r="G2286" s="447">
        <f>F2286*E2286</f>
        <v>20675.55</v>
      </c>
      <c r="H2286" s="192" t="s">
        <v>2389</v>
      </c>
      <c r="I2286" s="192" t="s">
        <v>2389</v>
      </c>
      <c r="J2286" s="192" t="s">
        <v>972</v>
      </c>
      <c r="K2286" s="192" t="s">
        <v>1113</v>
      </c>
      <c r="L2286" s="192" t="s">
        <v>1097</v>
      </c>
      <c r="M2286" s="192" t="s">
        <v>2491</v>
      </c>
      <c r="N2286" s="192" t="s">
        <v>2492</v>
      </c>
    </row>
    <row r="2287" s="159" customFormat="1" ht="21" customHeight="1" spans="1:14">
      <c r="A2287" s="191"/>
      <c r="B2287" s="191" t="s">
        <v>967</v>
      </c>
      <c r="C2287" s="191" t="s">
        <v>2495</v>
      </c>
      <c r="D2287" s="40" t="s">
        <v>224</v>
      </c>
      <c r="E2287" s="192">
        <v>6.79</v>
      </c>
      <c r="F2287" s="192">
        <v>3270</v>
      </c>
      <c r="G2287" s="447">
        <f>F2287*E2287</f>
        <v>22203.3</v>
      </c>
      <c r="H2287" s="192" t="s">
        <v>2389</v>
      </c>
      <c r="I2287" s="192" t="s">
        <v>2389</v>
      </c>
      <c r="J2287" s="192" t="s">
        <v>972</v>
      </c>
      <c r="K2287" s="192" t="s">
        <v>1116</v>
      </c>
      <c r="L2287" s="192" t="s">
        <v>1101</v>
      </c>
      <c r="M2287" s="192" t="s">
        <v>2491</v>
      </c>
      <c r="N2287" s="192" t="s">
        <v>2492</v>
      </c>
    </row>
    <row r="2288" s="159" customFormat="1" ht="21" customHeight="1" spans="1:14">
      <c r="A2288" s="191"/>
      <c r="B2288" s="362" t="s">
        <v>1112</v>
      </c>
      <c r="C2288" s="299"/>
      <c r="D2288" s="40"/>
      <c r="E2288" s="67"/>
      <c r="F2288" s="188">
        <f>SUM(F2286:F2287)</f>
        <v>6315</v>
      </c>
      <c r="G2288" s="448">
        <f>SUM(G2286:G2287)</f>
        <v>42878.85</v>
      </c>
      <c r="H2288" s="192"/>
      <c r="I2288" s="191"/>
      <c r="J2288" s="192"/>
      <c r="K2288" s="192"/>
      <c r="L2288" s="69"/>
      <c r="M2288" s="192"/>
      <c r="N2288" s="192"/>
    </row>
    <row r="2289" s="159" customFormat="1" ht="21" customHeight="1" spans="1:14">
      <c r="A2289" s="191"/>
      <c r="B2289" s="435" t="s">
        <v>969</v>
      </c>
      <c r="C2289" s="293" t="s">
        <v>970</v>
      </c>
      <c r="D2289" s="40"/>
      <c r="E2289" s="67"/>
      <c r="F2289" s="192"/>
      <c r="G2289" s="194"/>
      <c r="H2289" s="192"/>
      <c r="I2289" s="191"/>
      <c r="J2289" s="192"/>
      <c r="K2289" s="192"/>
      <c r="L2289" s="69"/>
      <c r="M2289" s="192"/>
      <c r="N2289" s="192"/>
    </row>
    <row r="2290" s="159" customFormat="1" ht="21" customHeight="1" spans="1:14">
      <c r="A2290" s="191"/>
      <c r="B2290" s="435" t="s">
        <v>973</v>
      </c>
      <c r="C2290" s="191" t="s">
        <v>972</v>
      </c>
      <c r="D2290" s="40" t="s">
        <v>224</v>
      </c>
      <c r="E2290" s="67">
        <v>18.6</v>
      </c>
      <c r="F2290" s="406">
        <v>180</v>
      </c>
      <c r="G2290" s="447">
        <f>E2290*F2290</f>
        <v>3348</v>
      </c>
      <c r="H2290" s="192" t="s">
        <v>2389</v>
      </c>
      <c r="I2290" s="192" t="s">
        <v>2389</v>
      </c>
      <c r="J2290" s="192" t="s">
        <v>972</v>
      </c>
      <c r="K2290" s="192" t="s">
        <v>2390</v>
      </c>
      <c r="L2290" s="69" t="s">
        <v>1097</v>
      </c>
      <c r="M2290" s="192" t="s">
        <v>2391</v>
      </c>
      <c r="N2290" s="192" t="s">
        <v>2392</v>
      </c>
    </row>
    <row r="2291" s="159" customFormat="1" ht="21" customHeight="1" spans="1:14">
      <c r="A2291" s="191"/>
      <c r="B2291" s="435" t="s">
        <v>973</v>
      </c>
      <c r="C2291" s="191" t="s">
        <v>972</v>
      </c>
      <c r="D2291" s="40" t="s">
        <v>224</v>
      </c>
      <c r="E2291" s="67">
        <v>18.6</v>
      </c>
      <c r="F2291" s="192">
        <v>99</v>
      </c>
      <c r="G2291" s="447">
        <f t="shared" ref="G2291:G2324" si="101">E2291*F2291</f>
        <v>1841.4</v>
      </c>
      <c r="H2291" s="192" t="s">
        <v>2389</v>
      </c>
      <c r="I2291" s="192" t="s">
        <v>2389</v>
      </c>
      <c r="J2291" s="192" t="s">
        <v>972</v>
      </c>
      <c r="K2291" s="192" t="s">
        <v>2393</v>
      </c>
      <c r="L2291" s="69" t="s">
        <v>1097</v>
      </c>
      <c r="M2291" s="192" t="s">
        <v>2391</v>
      </c>
      <c r="N2291" s="192" t="s">
        <v>2392</v>
      </c>
    </row>
    <row r="2292" s="159" customFormat="1" ht="21" customHeight="1" spans="1:14">
      <c r="A2292" s="191"/>
      <c r="B2292" s="435" t="s">
        <v>973</v>
      </c>
      <c r="C2292" s="191" t="s">
        <v>972</v>
      </c>
      <c r="D2292" s="40" t="s">
        <v>224</v>
      </c>
      <c r="E2292" s="67">
        <v>18.6</v>
      </c>
      <c r="F2292" s="192">
        <v>45</v>
      </c>
      <c r="G2292" s="447">
        <f t="shared" si="101"/>
        <v>837</v>
      </c>
      <c r="H2292" s="192" t="s">
        <v>2389</v>
      </c>
      <c r="I2292" s="192" t="s">
        <v>2389</v>
      </c>
      <c r="J2292" s="192" t="s">
        <v>972</v>
      </c>
      <c r="K2292" s="192" t="s">
        <v>2394</v>
      </c>
      <c r="L2292" s="69" t="s">
        <v>1097</v>
      </c>
      <c r="M2292" s="192" t="s">
        <v>2391</v>
      </c>
      <c r="N2292" s="192" t="s">
        <v>2392</v>
      </c>
    </row>
    <row r="2293" s="159" customFormat="1" ht="21" customHeight="1" spans="1:14">
      <c r="A2293" s="191"/>
      <c r="B2293" s="435" t="s">
        <v>973</v>
      </c>
      <c r="C2293" s="191" t="s">
        <v>972</v>
      </c>
      <c r="D2293" s="40" t="s">
        <v>224</v>
      </c>
      <c r="E2293" s="67">
        <v>18.6</v>
      </c>
      <c r="F2293" s="192">
        <v>71</v>
      </c>
      <c r="G2293" s="447">
        <f t="shared" si="101"/>
        <v>1320.6</v>
      </c>
      <c r="H2293" s="192" t="s">
        <v>2389</v>
      </c>
      <c r="I2293" s="192" t="s">
        <v>2389</v>
      </c>
      <c r="J2293" s="192" t="s">
        <v>972</v>
      </c>
      <c r="K2293" s="192" t="s">
        <v>2395</v>
      </c>
      <c r="L2293" s="69" t="s">
        <v>1101</v>
      </c>
      <c r="M2293" s="192" t="s">
        <v>2391</v>
      </c>
      <c r="N2293" s="192" t="s">
        <v>2392</v>
      </c>
    </row>
    <row r="2294" s="159" customFormat="1" ht="21" customHeight="1" spans="1:14">
      <c r="A2294" s="191"/>
      <c r="B2294" s="435" t="s">
        <v>973</v>
      </c>
      <c r="C2294" s="191" t="s">
        <v>972</v>
      </c>
      <c r="D2294" s="40" t="s">
        <v>224</v>
      </c>
      <c r="E2294" s="67">
        <v>18.6</v>
      </c>
      <c r="F2294" s="192">
        <v>59</v>
      </c>
      <c r="G2294" s="447">
        <f t="shared" si="101"/>
        <v>1097.4</v>
      </c>
      <c r="H2294" s="192" t="s">
        <v>2389</v>
      </c>
      <c r="I2294" s="192" t="s">
        <v>2389</v>
      </c>
      <c r="J2294" s="192" t="s">
        <v>972</v>
      </c>
      <c r="K2294" s="192" t="s">
        <v>2396</v>
      </c>
      <c r="L2294" s="69" t="s">
        <v>1101</v>
      </c>
      <c r="M2294" s="192" t="s">
        <v>2391</v>
      </c>
      <c r="N2294" s="192" t="s">
        <v>2392</v>
      </c>
    </row>
    <row r="2295" s="159" customFormat="1" ht="21" customHeight="1" spans="1:14">
      <c r="A2295" s="191"/>
      <c r="B2295" s="435" t="s">
        <v>973</v>
      </c>
      <c r="C2295" s="191" t="s">
        <v>972</v>
      </c>
      <c r="D2295" s="40" t="s">
        <v>224</v>
      </c>
      <c r="E2295" s="67">
        <v>18.6</v>
      </c>
      <c r="F2295" s="406">
        <v>107</v>
      </c>
      <c r="G2295" s="447">
        <f t="shared" si="101"/>
        <v>1990.2</v>
      </c>
      <c r="H2295" s="192" t="s">
        <v>2389</v>
      </c>
      <c r="I2295" s="192" t="s">
        <v>2389</v>
      </c>
      <c r="J2295" s="192" t="s">
        <v>972</v>
      </c>
      <c r="K2295" s="192" t="s">
        <v>2397</v>
      </c>
      <c r="L2295" s="69" t="s">
        <v>1101</v>
      </c>
      <c r="M2295" s="192" t="s">
        <v>2391</v>
      </c>
      <c r="N2295" s="192" t="s">
        <v>2392</v>
      </c>
    </row>
    <row r="2296" s="159" customFormat="1" ht="21" customHeight="1" spans="1:14">
      <c r="A2296" s="191"/>
      <c r="B2296" s="435" t="s">
        <v>973</v>
      </c>
      <c r="C2296" s="191" t="s">
        <v>972</v>
      </c>
      <c r="D2296" s="40" t="s">
        <v>224</v>
      </c>
      <c r="E2296" s="67">
        <v>18.6</v>
      </c>
      <c r="F2296" s="192">
        <v>66</v>
      </c>
      <c r="G2296" s="447">
        <f t="shared" si="101"/>
        <v>1227.6</v>
      </c>
      <c r="H2296" s="192" t="s">
        <v>2389</v>
      </c>
      <c r="I2296" s="192" t="s">
        <v>2389</v>
      </c>
      <c r="J2296" s="192" t="s">
        <v>972</v>
      </c>
      <c r="K2296" s="192" t="s">
        <v>2398</v>
      </c>
      <c r="L2296" s="69" t="s">
        <v>1101</v>
      </c>
      <c r="M2296" s="192" t="s">
        <v>2391</v>
      </c>
      <c r="N2296" s="192" t="s">
        <v>2392</v>
      </c>
    </row>
    <row r="2297" s="159" customFormat="1" ht="21" customHeight="1" spans="1:14">
      <c r="A2297" s="191"/>
      <c r="B2297" s="435" t="s">
        <v>973</v>
      </c>
      <c r="C2297" s="191" t="s">
        <v>972</v>
      </c>
      <c r="D2297" s="40" t="s">
        <v>224</v>
      </c>
      <c r="E2297" s="67">
        <v>18.6</v>
      </c>
      <c r="F2297" s="192">
        <v>50</v>
      </c>
      <c r="G2297" s="447">
        <f t="shared" si="101"/>
        <v>930</v>
      </c>
      <c r="H2297" s="192" t="s">
        <v>2389</v>
      </c>
      <c r="I2297" s="192" t="s">
        <v>2389</v>
      </c>
      <c r="J2297" s="192" t="s">
        <v>972</v>
      </c>
      <c r="K2297" s="192" t="s">
        <v>2399</v>
      </c>
      <c r="L2297" s="69" t="s">
        <v>1097</v>
      </c>
      <c r="M2297" s="192" t="s">
        <v>2391</v>
      </c>
      <c r="N2297" s="192" t="s">
        <v>2392</v>
      </c>
    </row>
    <row r="2298" s="159" customFormat="1" ht="21" customHeight="1" spans="1:14">
      <c r="A2298" s="191"/>
      <c r="B2298" s="435" t="s">
        <v>973</v>
      </c>
      <c r="C2298" s="191" t="s">
        <v>972</v>
      </c>
      <c r="D2298" s="40" t="s">
        <v>224</v>
      </c>
      <c r="E2298" s="67">
        <v>18.6</v>
      </c>
      <c r="F2298" s="192">
        <v>75</v>
      </c>
      <c r="G2298" s="447">
        <f t="shared" si="101"/>
        <v>1395</v>
      </c>
      <c r="H2298" s="192" t="s">
        <v>2389</v>
      </c>
      <c r="I2298" s="192" t="s">
        <v>2389</v>
      </c>
      <c r="J2298" s="192" t="s">
        <v>972</v>
      </c>
      <c r="K2298" s="192" t="s">
        <v>2400</v>
      </c>
      <c r="L2298" s="69" t="s">
        <v>1101</v>
      </c>
      <c r="M2298" s="192" t="s">
        <v>2391</v>
      </c>
      <c r="N2298" s="192" t="s">
        <v>2392</v>
      </c>
    </row>
    <row r="2299" s="159" customFormat="1" ht="21" customHeight="1" spans="1:14">
      <c r="A2299" s="191"/>
      <c r="B2299" s="435" t="s">
        <v>973</v>
      </c>
      <c r="C2299" s="191" t="s">
        <v>972</v>
      </c>
      <c r="D2299" s="40" t="s">
        <v>224</v>
      </c>
      <c r="E2299" s="67">
        <v>18.6</v>
      </c>
      <c r="F2299" s="192">
        <v>53</v>
      </c>
      <c r="G2299" s="447">
        <f t="shared" si="101"/>
        <v>985.8</v>
      </c>
      <c r="H2299" s="192" t="s">
        <v>2389</v>
      </c>
      <c r="I2299" s="192" t="s">
        <v>2389</v>
      </c>
      <c r="J2299" s="192" t="s">
        <v>972</v>
      </c>
      <c r="K2299" s="192" t="s">
        <v>2401</v>
      </c>
      <c r="L2299" s="69" t="s">
        <v>1101</v>
      </c>
      <c r="M2299" s="192" t="s">
        <v>2391</v>
      </c>
      <c r="N2299" s="192" t="s">
        <v>2392</v>
      </c>
    </row>
    <row r="2300" s="159" customFormat="1" ht="21" customHeight="1" spans="1:14">
      <c r="A2300" s="191"/>
      <c r="B2300" s="435" t="s">
        <v>973</v>
      </c>
      <c r="C2300" s="191" t="s">
        <v>972</v>
      </c>
      <c r="D2300" s="40" t="s">
        <v>224</v>
      </c>
      <c r="E2300" s="67">
        <v>18.6</v>
      </c>
      <c r="F2300" s="406">
        <v>33</v>
      </c>
      <c r="G2300" s="447">
        <f t="shared" si="101"/>
        <v>613.8</v>
      </c>
      <c r="H2300" s="192" t="s">
        <v>2389</v>
      </c>
      <c r="I2300" s="192" t="s">
        <v>2389</v>
      </c>
      <c r="J2300" s="192" t="s">
        <v>972</v>
      </c>
      <c r="K2300" s="192" t="s">
        <v>2402</v>
      </c>
      <c r="L2300" s="69" t="s">
        <v>1101</v>
      </c>
      <c r="M2300" s="192" t="s">
        <v>2391</v>
      </c>
      <c r="N2300" s="192" t="s">
        <v>2392</v>
      </c>
    </row>
    <row r="2301" s="159" customFormat="1" ht="21" customHeight="1" spans="1:14">
      <c r="A2301" s="191"/>
      <c r="B2301" s="435" t="s">
        <v>973</v>
      </c>
      <c r="C2301" s="191" t="s">
        <v>972</v>
      </c>
      <c r="D2301" s="40" t="s">
        <v>224</v>
      </c>
      <c r="E2301" s="67">
        <v>18.6</v>
      </c>
      <c r="F2301" s="192">
        <v>104</v>
      </c>
      <c r="G2301" s="447">
        <f t="shared" si="101"/>
        <v>1934.4</v>
      </c>
      <c r="H2301" s="192" t="s">
        <v>2389</v>
      </c>
      <c r="I2301" s="192" t="s">
        <v>2389</v>
      </c>
      <c r="J2301" s="192" t="s">
        <v>972</v>
      </c>
      <c r="K2301" s="192" t="s">
        <v>2403</v>
      </c>
      <c r="L2301" s="69" t="s">
        <v>1101</v>
      </c>
      <c r="M2301" s="192" t="s">
        <v>2391</v>
      </c>
      <c r="N2301" s="192" t="s">
        <v>2392</v>
      </c>
    </row>
    <row r="2302" s="159" customFormat="1" ht="21" customHeight="1" spans="1:14">
      <c r="A2302" s="191"/>
      <c r="B2302" s="435" t="s">
        <v>973</v>
      </c>
      <c r="C2302" s="191" t="s">
        <v>972</v>
      </c>
      <c r="D2302" s="40" t="s">
        <v>224</v>
      </c>
      <c r="E2302" s="67">
        <v>18.6</v>
      </c>
      <c r="F2302" s="192">
        <v>15</v>
      </c>
      <c r="G2302" s="447">
        <f t="shared" si="101"/>
        <v>279</v>
      </c>
      <c r="H2302" s="192" t="s">
        <v>2389</v>
      </c>
      <c r="I2302" s="192" t="s">
        <v>2389</v>
      </c>
      <c r="J2302" s="192" t="s">
        <v>972</v>
      </c>
      <c r="K2302" s="192" t="s">
        <v>2404</v>
      </c>
      <c r="L2302" s="69" t="s">
        <v>1101</v>
      </c>
      <c r="M2302" s="192" t="s">
        <v>2391</v>
      </c>
      <c r="N2302" s="192" t="s">
        <v>2392</v>
      </c>
    </row>
    <row r="2303" s="159" customFormat="1" ht="21" customHeight="1" spans="1:14">
      <c r="A2303" s="191"/>
      <c r="B2303" s="435" t="s">
        <v>973</v>
      </c>
      <c r="C2303" s="191" t="s">
        <v>972</v>
      </c>
      <c r="D2303" s="40" t="s">
        <v>224</v>
      </c>
      <c r="E2303" s="67">
        <v>18.6</v>
      </c>
      <c r="F2303" s="192">
        <v>21</v>
      </c>
      <c r="G2303" s="447">
        <f t="shared" si="101"/>
        <v>390.6</v>
      </c>
      <c r="H2303" s="192" t="s">
        <v>2389</v>
      </c>
      <c r="I2303" s="192" t="s">
        <v>2389</v>
      </c>
      <c r="J2303" s="192" t="s">
        <v>972</v>
      </c>
      <c r="K2303" s="192" t="s">
        <v>2405</v>
      </c>
      <c r="L2303" s="69" t="s">
        <v>1101</v>
      </c>
      <c r="M2303" s="192" t="s">
        <v>2391</v>
      </c>
      <c r="N2303" s="192" t="s">
        <v>2392</v>
      </c>
    </row>
    <row r="2304" s="159" customFormat="1" ht="21" customHeight="1" spans="1:14">
      <c r="A2304" s="191"/>
      <c r="B2304" s="435" t="s">
        <v>973</v>
      </c>
      <c r="C2304" s="191" t="s">
        <v>972</v>
      </c>
      <c r="D2304" s="40" t="s">
        <v>224</v>
      </c>
      <c r="E2304" s="67">
        <v>18.6</v>
      </c>
      <c r="F2304" s="192">
        <v>12</v>
      </c>
      <c r="G2304" s="447">
        <f t="shared" si="101"/>
        <v>223.2</v>
      </c>
      <c r="H2304" s="192" t="s">
        <v>2389</v>
      </c>
      <c r="I2304" s="192" t="s">
        <v>2389</v>
      </c>
      <c r="J2304" s="192" t="s">
        <v>972</v>
      </c>
      <c r="K2304" s="192" t="s">
        <v>2406</v>
      </c>
      <c r="L2304" s="69" t="s">
        <v>1101</v>
      </c>
      <c r="M2304" s="192" t="s">
        <v>2391</v>
      </c>
      <c r="N2304" s="192" t="s">
        <v>2392</v>
      </c>
    </row>
    <row r="2305" s="159" customFormat="1" ht="21" customHeight="1" spans="1:14">
      <c r="A2305" s="191"/>
      <c r="B2305" s="435" t="s">
        <v>973</v>
      </c>
      <c r="C2305" s="191" t="s">
        <v>972</v>
      </c>
      <c r="D2305" s="40" t="s">
        <v>224</v>
      </c>
      <c r="E2305" s="67">
        <v>18.6</v>
      </c>
      <c r="F2305" s="192">
        <v>39</v>
      </c>
      <c r="G2305" s="447">
        <f t="shared" si="101"/>
        <v>725.4</v>
      </c>
      <c r="H2305" s="192" t="s">
        <v>2389</v>
      </c>
      <c r="I2305" s="192" t="s">
        <v>2389</v>
      </c>
      <c r="J2305" s="192" t="s">
        <v>972</v>
      </c>
      <c r="K2305" s="192" t="s">
        <v>2407</v>
      </c>
      <c r="L2305" s="69" t="s">
        <v>1101</v>
      </c>
      <c r="M2305" s="192" t="s">
        <v>2391</v>
      </c>
      <c r="N2305" s="192" t="s">
        <v>2392</v>
      </c>
    </row>
    <row r="2306" s="159" customFormat="1" ht="21" customHeight="1" spans="1:14">
      <c r="A2306" s="191"/>
      <c r="B2306" s="435" t="s">
        <v>973</v>
      </c>
      <c r="C2306" s="191" t="s">
        <v>972</v>
      </c>
      <c r="D2306" s="40" t="s">
        <v>224</v>
      </c>
      <c r="E2306" s="67">
        <v>18.6</v>
      </c>
      <c r="F2306" s="192">
        <v>143</v>
      </c>
      <c r="G2306" s="447">
        <f t="shared" si="101"/>
        <v>2659.8</v>
      </c>
      <c r="H2306" s="192" t="s">
        <v>2389</v>
      </c>
      <c r="I2306" s="192" t="s">
        <v>2389</v>
      </c>
      <c r="J2306" s="192" t="s">
        <v>972</v>
      </c>
      <c r="K2306" s="192" t="s">
        <v>2408</v>
      </c>
      <c r="L2306" s="69" t="s">
        <v>1101</v>
      </c>
      <c r="M2306" s="192" t="s">
        <v>2391</v>
      </c>
      <c r="N2306" s="192" t="s">
        <v>2392</v>
      </c>
    </row>
    <row r="2307" s="159" customFormat="1" ht="21" customHeight="1" spans="1:14">
      <c r="A2307" s="191"/>
      <c r="B2307" s="435" t="s">
        <v>973</v>
      </c>
      <c r="C2307" s="191" t="s">
        <v>972</v>
      </c>
      <c r="D2307" s="40" t="s">
        <v>224</v>
      </c>
      <c r="E2307" s="67">
        <v>18.6</v>
      </c>
      <c r="F2307" s="192">
        <v>18</v>
      </c>
      <c r="G2307" s="447">
        <f t="shared" si="101"/>
        <v>334.8</v>
      </c>
      <c r="H2307" s="192" t="s">
        <v>2389</v>
      </c>
      <c r="I2307" s="192" t="s">
        <v>2389</v>
      </c>
      <c r="J2307" s="192" t="s">
        <v>972</v>
      </c>
      <c r="K2307" s="192" t="s">
        <v>2409</v>
      </c>
      <c r="L2307" s="69" t="s">
        <v>1101</v>
      </c>
      <c r="M2307" s="192" t="s">
        <v>2391</v>
      </c>
      <c r="N2307" s="192" t="s">
        <v>2392</v>
      </c>
    </row>
    <row r="2308" s="159" customFormat="1" ht="21" customHeight="1" spans="1:14">
      <c r="A2308" s="191"/>
      <c r="B2308" s="435" t="s">
        <v>973</v>
      </c>
      <c r="C2308" s="191" t="s">
        <v>972</v>
      </c>
      <c r="D2308" s="40" t="s">
        <v>224</v>
      </c>
      <c r="E2308" s="67">
        <v>18.6</v>
      </c>
      <c r="F2308" s="192">
        <v>18</v>
      </c>
      <c r="G2308" s="447">
        <f t="shared" si="101"/>
        <v>334.8</v>
      </c>
      <c r="H2308" s="192" t="s">
        <v>2389</v>
      </c>
      <c r="I2308" s="192" t="s">
        <v>2389</v>
      </c>
      <c r="J2308" s="192" t="s">
        <v>972</v>
      </c>
      <c r="K2308" s="192" t="s">
        <v>1802</v>
      </c>
      <c r="L2308" s="69" t="s">
        <v>1101</v>
      </c>
      <c r="M2308" s="192" t="s">
        <v>2391</v>
      </c>
      <c r="N2308" s="192" t="s">
        <v>2392</v>
      </c>
    </row>
    <row r="2309" s="159" customFormat="1" ht="21" customHeight="1" spans="1:14">
      <c r="A2309" s="191"/>
      <c r="B2309" s="435" t="s">
        <v>973</v>
      </c>
      <c r="C2309" s="191" t="s">
        <v>972</v>
      </c>
      <c r="D2309" s="40" t="s">
        <v>224</v>
      </c>
      <c r="E2309" s="67">
        <v>18.6</v>
      </c>
      <c r="F2309" s="192">
        <v>54</v>
      </c>
      <c r="G2309" s="447">
        <f t="shared" si="101"/>
        <v>1004.4</v>
      </c>
      <c r="H2309" s="192" t="s">
        <v>2389</v>
      </c>
      <c r="I2309" s="192" t="s">
        <v>2389</v>
      </c>
      <c r="J2309" s="192" t="s">
        <v>972</v>
      </c>
      <c r="K2309" s="192" t="s">
        <v>2410</v>
      </c>
      <c r="L2309" s="69" t="s">
        <v>1101</v>
      </c>
      <c r="M2309" s="192" t="s">
        <v>2391</v>
      </c>
      <c r="N2309" s="192" t="s">
        <v>2392</v>
      </c>
    </row>
    <row r="2310" s="159" customFormat="1" ht="21" customHeight="1" spans="1:14">
      <c r="A2310" s="191"/>
      <c r="B2310" s="435" t="s">
        <v>973</v>
      </c>
      <c r="C2310" s="191" t="s">
        <v>972</v>
      </c>
      <c r="D2310" s="40" t="s">
        <v>224</v>
      </c>
      <c r="E2310" s="67">
        <v>18.6</v>
      </c>
      <c r="F2310" s="192">
        <v>50</v>
      </c>
      <c r="G2310" s="447">
        <f t="shared" si="101"/>
        <v>930</v>
      </c>
      <c r="H2310" s="192" t="s">
        <v>2389</v>
      </c>
      <c r="I2310" s="192" t="s">
        <v>2389</v>
      </c>
      <c r="J2310" s="192" t="s">
        <v>972</v>
      </c>
      <c r="K2310" s="192" t="s">
        <v>2411</v>
      </c>
      <c r="L2310" s="69" t="s">
        <v>1101</v>
      </c>
      <c r="M2310" s="192" t="s">
        <v>2391</v>
      </c>
      <c r="N2310" s="192" t="s">
        <v>2392</v>
      </c>
    </row>
    <row r="2311" s="159" customFormat="1" ht="21" customHeight="1" spans="1:14">
      <c r="A2311" s="191"/>
      <c r="B2311" s="435" t="s">
        <v>973</v>
      </c>
      <c r="C2311" s="191" t="s">
        <v>972</v>
      </c>
      <c r="D2311" s="40" t="s">
        <v>224</v>
      </c>
      <c r="E2311" s="67">
        <v>18.6</v>
      </c>
      <c r="F2311" s="192">
        <v>12</v>
      </c>
      <c r="G2311" s="447">
        <f t="shared" si="101"/>
        <v>223.2</v>
      </c>
      <c r="H2311" s="192" t="s">
        <v>2389</v>
      </c>
      <c r="I2311" s="192" t="s">
        <v>2389</v>
      </c>
      <c r="J2311" s="192" t="s">
        <v>972</v>
      </c>
      <c r="K2311" s="192" t="s">
        <v>2412</v>
      </c>
      <c r="L2311" s="69" t="s">
        <v>1101</v>
      </c>
      <c r="M2311" s="192" t="s">
        <v>2391</v>
      </c>
      <c r="N2311" s="192" t="s">
        <v>2392</v>
      </c>
    </row>
    <row r="2312" s="159" customFormat="1" ht="21" customHeight="1" spans="1:14">
      <c r="A2312" s="191"/>
      <c r="B2312" s="435" t="s">
        <v>973</v>
      </c>
      <c r="C2312" s="191" t="s">
        <v>972</v>
      </c>
      <c r="D2312" s="40" t="s">
        <v>224</v>
      </c>
      <c r="E2312" s="67">
        <v>18.6</v>
      </c>
      <c r="F2312" s="192">
        <v>84</v>
      </c>
      <c r="G2312" s="447">
        <f t="shared" si="101"/>
        <v>1562.4</v>
      </c>
      <c r="H2312" s="192" t="s">
        <v>2389</v>
      </c>
      <c r="I2312" s="192" t="s">
        <v>2389</v>
      </c>
      <c r="J2312" s="192" t="s">
        <v>972</v>
      </c>
      <c r="K2312" s="192" t="s">
        <v>2413</v>
      </c>
      <c r="L2312" s="69" t="s">
        <v>1101</v>
      </c>
      <c r="M2312" s="192" t="s">
        <v>2391</v>
      </c>
      <c r="N2312" s="192" t="s">
        <v>2392</v>
      </c>
    </row>
    <row r="2313" s="159" customFormat="1" ht="21" customHeight="1" spans="1:14">
      <c r="A2313" s="191"/>
      <c r="B2313" s="435" t="s">
        <v>973</v>
      </c>
      <c r="C2313" s="191" t="s">
        <v>972</v>
      </c>
      <c r="D2313" s="40" t="s">
        <v>224</v>
      </c>
      <c r="E2313" s="67">
        <v>18.6</v>
      </c>
      <c r="F2313" s="192">
        <v>35</v>
      </c>
      <c r="G2313" s="447">
        <f t="shared" si="101"/>
        <v>651</v>
      </c>
      <c r="H2313" s="192" t="s">
        <v>2389</v>
      </c>
      <c r="I2313" s="192" t="s">
        <v>2389</v>
      </c>
      <c r="J2313" s="192" t="s">
        <v>972</v>
      </c>
      <c r="K2313" s="192" t="s">
        <v>1808</v>
      </c>
      <c r="L2313" s="69" t="s">
        <v>1101</v>
      </c>
      <c r="M2313" s="192" t="s">
        <v>2391</v>
      </c>
      <c r="N2313" s="192" t="s">
        <v>2392</v>
      </c>
    </row>
    <row r="2314" s="159" customFormat="1" ht="21" customHeight="1" spans="1:14">
      <c r="A2314" s="191"/>
      <c r="B2314" s="435" t="s">
        <v>973</v>
      </c>
      <c r="C2314" s="191" t="s">
        <v>972</v>
      </c>
      <c r="D2314" s="40" t="s">
        <v>224</v>
      </c>
      <c r="E2314" s="67">
        <v>18.6</v>
      </c>
      <c r="F2314" s="192">
        <v>50</v>
      </c>
      <c r="G2314" s="447">
        <f t="shared" si="101"/>
        <v>930</v>
      </c>
      <c r="H2314" s="192" t="s">
        <v>2389</v>
      </c>
      <c r="I2314" s="192" t="s">
        <v>2389</v>
      </c>
      <c r="J2314" s="192" t="s">
        <v>972</v>
      </c>
      <c r="K2314" s="192" t="s">
        <v>2414</v>
      </c>
      <c r="L2314" s="69" t="s">
        <v>1101</v>
      </c>
      <c r="M2314" s="192" t="s">
        <v>2391</v>
      </c>
      <c r="N2314" s="192" t="s">
        <v>2392</v>
      </c>
    </row>
    <row r="2315" s="159" customFormat="1" ht="21" customHeight="1" spans="1:14">
      <c r="A2315" s="191"/>
      <c r="B2315" s="435" t="s">
        <v>973</v>
      </c>
      <c r="C2315" s="191" t="s">
        <v>972</v>
      </c>
      <c r="D2315" s="40" t="s">
        <v>224</v>
      </c>
      <c r="E2315" s="67">
        <v>18.6</v>
      </c>
      <c r="F2315" s="192">
        <v>60</v>
      </c>
      <c r="G2315" s="447">
        <f t="shared" si="101"/>
        <v>1116</v>
      </c>
      <c r="H2315" s="192" t="s">
        <v>2389</v>
      </c>
      <c r="I2315" s="192" t="s">
        <v>2389</v>
      </c>
      <c r="J2315" s="192" t="s">
        <v>972</v>
      </c>
      <c r="K2315" s="192" t="s">
        <v>2415</v>
      </c>
      <c r="L2315" s="69" t="s">
        <v>1101</v>
      </c>
      <c r="M2315" s="192" t="s">
        <v>2391</v>
      </c>
      <c r="N2315" s="192" t="s">
        <v>2392</v>
      </c>
    </row>
    <row r="2316" s="159" customFormat="1" ht="21" customHeight="1" spans="1:14">
      <c r="A2316" s="191"/>
      <c r="B2316" s="435" t="s">
        <v>973</v>
      </c>
      <c r="C2316" s="191" t="s">
        <v>972</v>
      </c>
      <c r="D2316" s="40" t="s">
        <v>224</v>
      </c>
      <c r="E2316" s="67">
        <v>18.6</v>
      </c>
      <c r="F2316" s="192">
        <v>72</v>
      </c>
      <c r="G2316" s="447">
        <f t="shared" si="101"/>
        <v>1339.2</v>
      </c>
      <c r="H2316" s="192" t="s">
        <v>2389</v>
      </c>
      <c r="I2316" s="192" t="s">
        <v>2389</v>
      </c>
      <c r="J2316" s="192" t="s">
        <v>972</v>
      </c>
      <c r="K2316" s="192" t="s">
        <v>2416</v>
      </c>
      <c r="L2316" s="69" t="s">
        <v>1101</v>
      </c>
      <c r="M2316" s="192" t="s">
        <v>2391</v>
      </c>
      <c r="N2316" s="192" t="s">
        <v>2392</v>
      </c>
    </row>
    <row r="2317" s="159" customFormat="1" ht="21" customHeight="1" spans="1:14">
      <c r="A2317" s="191"/>
      <c r="B2317" s="435" t="s">
        <v>973</v>
      </c>
      <c r="C2317" s="191" t="s">
        <v>972</v>
      </c>
      <c r="D2317" s="40" t="s">
        <v>224</v>
      </c>
      <c r="E2317" s="67">
        <v>18.6</v>
      </c>
      <c r="F2317" s="192">
        <v>23</v>
      </c>
      <c r="G2317" s="447">
        <f t="shared" si="101"/>
        <v>427.8</v>
      </c>
      <c r="H2317" s="192" t="s">
        <v>2389</v>
      </c>
      <c r="I2317" s="192" t="s">
        <v>2389</v>
      </c>
      <c r="J2317" s="192" t="s">
        <v>972</v>
      </c>
      <c r="K2317" s="192" t="s">
        <v>2417</v>
      </c>
      <c r="L2317" s="69" t="s">
        <v>1101</v>
      </c>
      <c r="M2317" s="192" t="s">
        <v>2391</v>
      </c>
      <c r="N2317" s="192" t="s">
        <v>2392</v>
      </c>
    </row>
    <row r="2318" s="159" customFormat="1" ht="21" customHeight="1" spans="1:14">
      <c r="A2318" s="191"/>
      <c r="B2318" s="435" t="s">
        <v>973</v>
      </c>
      <c r="C2318" s="191" t="s">
        <v>972</v>
      </c>
      <c r="D2318" s="40" t="s">
        <v>224</v>
      </c>
      <c r="E2318" s="67">
        <v>18.6</v>
      </c>
      <c r="F2318" s="192">
        <v>38</v>
      </c>
      <c r="G2318" s="447">
        <f t="shared" si="101"/>
        <v>706.8</v>
      </c>
      <c r="H2318" s="192" t="s">
        <v>2389</v>
      </c>
      <c r="I2318" s="192" t="s">
        <v>2389</v>
      </c>
      <c r="J2318" s="192" t="s">
        <v>972</v>
      </c>
      <c r="K2318" s="192" t="s">
        <v>2418</v>
      </c>
      <c r="L2318" s="69" t="s">
        <v>1101</v>
      </c>
      <c r="M2318" s="192" t="s">
        <v>2391</v>
      </c>
      <c r="N2318" s="192" t="s">
        <v>2392</v>
      </c>
    </row>
    <row r="2319" s="159" customFormat="1" ht="21" customHeight="1" spans="1:14">
      <c r="A2319" s="191"/>
      <c r="B2319" s="435" t="s">
        <v>973</v>
      </c>
      <c r="C2319" s="191" t="s">
        <v>972</v>
      </c>
      <c r="D2319" s="40" t="s">
        <v>224</v>
      </c>
      <c r="E2319" s="67">
        <v>18.6</v>
      </c>
      <c r="F2319" s="192">
        <v>32</v>
      </c>
      <c r="G2319" s="447">
        <f t="shared" si="101"/>
        <v>595.2</v>
      </c>
      <c r="H2319" s="192" t="s">
        <v>2389</v>
      </c>
      <c r="I2319" s="192" t="s">
        <v>2389</v>
      </c>
      <c r="J2319" s="192" t="s">
        <v>972</v>
      </c>
      <c r="K2319" s="192" t="s">
        <v>2419</v>
      </c>
      <c r="L2319" s="69" t="s">
        <v>1101</v>
      </c>
      <c r="M2319" s="192" t="s">
        <v>2391</v>
      </c>
      <c r="N2319" s="192" t="s">
        <v>2392</v>
      </c>
    </row>
    <row r="2320" s="159" customFormat="1" ht="21" customHeight="1" spans="1:14">
      <c r="A2320" s="191"/>
      <c r="B2320" s="435" t="s">
        <v>973</v>
      </c>
      <c r="C2320" s="191" t="s">
        <v>972</v>
      </c>
      <c r="D2320" s="40" t="s">
        <v>224</v>
      </c>
      <c r="E2320" s="67">
        <v>18.6</v>
      </c>
      <c r="F2320" s="192">
        <v>18</v>
      </c>
      <c r="G2320" s="447">
        <f t="shared" si="101"/>
        <v>334.8</v>
      </c>
      <c r="H2320" s="192" t="s">
        <v>2389</v>
      </c>
      <c r="I2320" s="192" t="s">
        <v>2389</v>
      </c>
      <c r="J2320" s="192" t="s">
        <v>972</v>
      </c>
      <c r="K2320" s="192" t="s">
        <v>2420</v>
      </c>
      <c r="L2320" s="69" t="s">
        <v>1097</v>
      </c>
      <c r="M2320" s="192" t="s">
        <v>2391</v>
      </c>
      <c r="N2320" s="192" t="s">
        <v>2392</v>
      </c>
    </row>
    <row r="2321" s="159" customFormat="1" ht="21" customHeight="1" spans="1:14">
      <c r="A2321" s="191"/>
      <c r="B2321" s="435" t="s">
        <v>973</v>
      </c>
      <c r="C2321" s="191" t="s">
        <v>972</v>
      </c>
      <c r="D2321" s="40" t="s">
        <v>224</v>
      </c>
      <c r="E2321" s="67">
        <v>18.6</v>
      </c>
      <c r="F2321" s="192">
        <v>38</v>
      </c>
      <c r="G2321" s="447">
        <f t="shared" si="101"/>
        <v>706.8</v>
      </c>
      <c r="H2321" s="192" t="s">
        <v>2389</v>
      </c>
      <c r="I2321" s="192" t="s">
        <v>2389</v>
      </c>
      <c r="J2321" s="192" t="s">
        <v>972</v>
      </c>
      <c r="K2321" s="192" t="s">
        <v>2421</v>
      </c>
      <c r="L2321" s="69" t="s">
        <v>1101</v>
      </c>
      <c r="M2321" s="192" t="s">
        <v>2391</v>
      </c>
      <c r="N2321" s="192" t="s">
        <v>2392</v>
      </c>
    </row>
    <row r="2322" s="159" customFormat="1" ht="21" customHeight="1" spans="1:14">
      <c r="A2322" s="191"/>
      <c r="B2322" s="435" t="s">
        <v>973</v>
      </c>
      <c r="C2322" s="191" t="s">
        <v>972</v>
      </c>
      <c r="D2322" s="40" t="s">
        <v>224</v>
      </c>
      <c r="E2322" s="67">
        <v>18.6</v>
      </c>
      <c r="F2322" s="192">
        <v>86</v>
      </c>
      <c r="G2322" s="447">
        <f t="shared" si="101"/>
        <v>1599.6</v>
      </c>
      <c r="H2322" s="192" t="s">
        <v>2389</v>
      </c>
      <c r="I2322" s="192" t="s">
        <v>2389</v>
      </c>
      <c r="J2322" s="192" t="s">
        <v>972</v>
      </c>
      <c r="K2322" s="192" t="s">
        <v>2422</v>
      </c>
      <c r="L2322" s="69" t="s">
        <v>1101</v>
      </c>
      <c r="M2322" s="192" t="s">
        <v>2391</v>
      </c>
      <c r="N2322" s="192" t="s">
        <v>2392</v>
      </c>
    </row>
    <row r="2323" s="159" customFormat="1" ht="21" customHeight="1" spans="1:14">
      <c r="A2323" s="191"/>
      <c r="B2323" s="435" t="s">
        <v>973</v>
      </c>
      <c r="C2323" s="191" t="s">
        <v>972</v>
      </c>
      <c r="D2323" s="40" t="s">
        <v>224</v>
      </c>
      <c r="E2323" s="67">
        <v>18.6</v>
      </c>
      <c r="F2323" s="192">
        <v>11</v>
      </c>
      <c r="G2323" s="447">
        <f t="shared" si="101"/>
        <v>204.6</v>
      </c>
      <c r="H2323" s="192" t="s">
        <v>2389</v>
      </c>
      <c r="I2323" s="192" t="s">
        <v>2389</v>
      </c>
      <c r="J2323" s="192" t="s">
        <v>972</v>
      </c>
      <c r="K2323" s="192" t="s">
        <v>2423</v>
      </c>
      <c r="L2323" s="69" t="s">
        <v>1097</v>
      </c>
      <c r="M2323" s="192" t="s">
        <v>2391</v>
      </c>
      <c r="N2323" s="192" t="s">
        <v>2392</v>
      </c>
    </row>
    <row r="2324" s="159" customFormat="1" ht="21" customHeight="1" spans="1:14">
      <c r="A2324" s="191"/>
      <c r="B2324" s="435" t="s">
        <v>973</v>
      </c>
      <c r="C2324" s="191" t="s">
        <v>972</v>
      </c>
      <c r="D2324" s="40" t="s">
        <v>224</v>
      </c>
      <c r="E2324" s="67">
        <v>18.6</v>
      </c>
      <c r="F2324" s="192">
        <v>132</v>
      </c>
      <c r="G2324" s="447">
        <f t="shared" si="101"/>
        <v>2455.2</v>
      </c>
      <c r="H2324" s="192" t="s">
        <v>2389</v>
      </c>
      <c r="I2324" s="192" t="s">
        <v>2389</v>
      </c>
      <c r="J2324" s="192" t="s">
        <v>972</v>
      </c>
      <c r="K2324" s="192" t="s">
        <v>2424</v>
      </c>
      <c r="L2324" s="69" t="s">
        <v>1101</v>
      </c>
      <c r="M2324" s="192" t="s">
        <v>2391</v>
      </c>
      <c r="N2324" s="192" t="s">
        <v>2392</v>
      </c>
    </row>
    <row r="2325" s="159" customFormat="1" ht="21" customHeight="1" spans="1:14">
      <c r="A2325" s="191"/>
      <c r="B2325" s="362" t="s">
        <v>1112</v>
      </c>
      <c r="C2325" s="299"/>
      <c r="D2325" s="196"/>
      <c r="E2325" s="197"/>
      <c r="F2325" s="188">
        <f>SUM(F2290:F2324)</f>
        <v>2003</v>
      </c>
      <c r="G2325" s="448">
        <f>SUM(G2290:G2324)</f>
        <v>37255.8</v>
      </c>
      <c r="H2325" s="192"/>
      <c r="I2325" s="192"/>
      <c r="J2325" s="192"/>
      <c r="K2325" s="192"/>
      <c r="L2325" s="69"/>
      <c r="M2325" s="192"/>
      <c r="N2325" s="192"/>
    </row>
    <row r="2326" s="159" customFormat="1" ht="21" customHeight="1" spans="1:14">
      <c r="A2326" s="191"/>
      <c r="B2326" s="435" t="s">
        <v>975</v>
      </c>
      <c r="C2326" s="191" t="s">
        <v>972</v>
      </c>
      <c r="D2326" s="40" t="s">
        <v>224</v>
      </c>
      <c r="E2326" s="67">
        <v>18.6</v>
      </c>
      <c r="F2326" s="38">
        <v>90</v>
      </c>
      <c r="G2326" s="447">
        <f>F2326*E2326</f>
        <v>1674</v>
      </c>
      <c r="H2326" s="192" t="s">
        <v>2389</v>
      </c>
      <c r="I2326" s="192" t="s">
        <v>2389</v>
      </c>
      <c r="J2326" s="192" t="s">
        <v>972</v>
      </c>
      <c r="K2326" s="38" t="s">
        <v>2425</v>
      </c>
      <c r="L2326" s="69" t="s">
        <v>1101</v>
      </c>
      <c r="M2326" s="192" t="s">
        <v>2426</v>
      </c>
      <c r="N2326" s="192" t="s">
        <v>2427</v>
      </c>
    </row>
    <row r="2327" s="159" customFormat="1" ht="21" customHeight="1" spans="1:14">
      <c r="A2327" s="191"/>
      <c r="B2327" s="435" t="s">
        <v>975</v>
      </c>
      <c r="C2327" s="191" t="s">
        <v>972</v>
      </c>
      <c r="D2327" s="40" t="s">
        <v>224</v>
      </c>
      <c r="E2327" s="67">
        <v>18.6</v>
      </c>
      <c r="F2327" s="38">
        <v>172.5</v>
      </c>
      <c r="G2327" s="447">
        <f t="shared" ref="G2327:G2358" si="102">F2327*E2327</f>
        <v>3208.5</v>
      </c>
      <c r="H2327" s="192" t="s">
        <v>2389</v>
      </c>
      <c r="I2327" s="192" t="s">
        <v>2389</v>
      </c>
      <c r="J2327" s="192" t="s">
        <v>972</v>
      </c>
      <c r="K2327" s="38" t="s">
        <v>2428</v>
      </c>
      <c r="L2327" s="69" t="s">
        <v>1101</v>
      </c>
      <c r="M2327" s="192" t="s">
        <v>2426</v>
      </c>
      <c r="N2327" s="192" t="s">
        <v>2427</v>
      </c>
    </row>
    <row r="2328" s="159" customFormat="1" ht="21" customHeight="1" spans="1:14">
      <c r="A2328" s="191"/>
      <c r="B2328" s="435" t="s">
        <v>975</v>
      </c>
      <c r="C2328" s="191" t="s">
        <v>972</v>
      </c>
      <c r="D2328" s="40" t="s">
        <v>224</v>
      </c>
      <c r="E2328" s="67">
        <v>18.6</v>
      </c>
      <c r="F2328" s="192">
        <v>45</v>
      </c>
      <c r="G2328" s="447">
        <f t="shared" si="102"/>
        <v>837</v>
      </c>
      <c r="H2328" s="192" t="s">
        <v>2389</v>
      </c>
      <c r="I2328" s="192" t="s">
        <v>2389</v>
      </c>
      <c r="J2328" s="192" t="s">
        <v>972</v>
      </c>
      <c r="K2328" s="192" t="s">
        <v>2429</v>
      </c>
      <c r="L2328" s="69" t="s">
        <v>1097</v>
      </c>
      <c r="M2328" s="192" t="s">
        <v>2426</v>
      </c>
      <c r="N2328" s="192" t="s">
        <v>2427</v>
      </c>
    </row>
    <row r="2329" s="159" customFormat="1" ht="21" customHeight="1" spans="1:14">
      <c r="A2329" s="191"/>
      <c r="B2329" s="435" t="s">
        <v>975</v>
      </c>
      <c r="C2329" s="191" t="s">
        <v>972</v>
      </c>
      <c r="D2329" s="40" t="s">
        <v>224</v>
      </c>
      <c r="E2329" s="67">
        <v>18.6</v>
      </c>
      <c r="F2329" s="192">
        <v>330</v>
      </c>
      <c r="G2329" s="447">
        <f t="shared" si="102"/>
        <v>6138</v>
      </c>
      <c r="H2329" s="192" t="s">
        <v>2389</v>
      </c>
      <c r="I2329" s="192" t="s">
        <v>2389</v>
      </c>
      <c r="J2329" s="192" t="s">
        <v>972</v>
      </c>
      <c r="K2329" s="192" t="s">
        <v>2430</v>
      </c>
      <c r="L2329" s="69" t="s">
        <v>1101</v>
      </c>
      <c r="M2329" s="192" t="s">
        <v>2426</v>
      </c>
      <c r="N2329" s="192" t="s">
        <v>2427</v>
      </c>
    </row>
    <row r="2330" s="159" customFormat="1" ht="21" customHeight="1" spans="1:14">
      <c r="A2330" s="191"/>
      <c r="B2330" s="435" t="s">
        <v>975</v>
      </c>
      <c r="C2330" s="191" t="s">
        <v>972</v>
      </c>
      <c r="D2330" s="40" t="s">
        <v>224</v>
      </c>
      <c r="E2330" s="67">
        <v>18.6</v>
      </c>
      <c r="F2330" s="192">
        <v>288</v>
      </c>
      <c r="G2330" s="447">
        <f t="shared" si="102"/>
        <v>5356.8</v>
      </c>
      <c r="H2330" s="192" t="s">
        <v>2389</v>
      </c>
      <c r="I2330" s="192" t="s">
        <v>2389</v>
      </c>
      <c r="J2330" s="192" t="s">
        <v>972</v>
      </c>
      <c r="K2330" s="192" t="s">
        <v>2431</v>
      </c>
      <c r="L2330" s="69" t="s">
        <v>1097</v>
      </c>
      <c r="M2330" s="192" t="s">
        <v>2426</v>
      </c>
      <c r="N2330" s="192" t="s">
        <v>2427</v>
      </c>
    </row>
    <row r="2331" s="159" customFormat="1" ht="21" customHeight="1" spans="1:14">
      <c r="A2331" s="191"/>
      <c r="B2331" s="435" t="s">
        <v>975</v>
      </c>
      <c r="C2331" s="191" t="s">
        <v>972</v>
      </c>
      <c r="D2331" s="40" t="s">
        <v>224</v>
      </c>
      <c r="E2331" s="67">
        <v>18.6</v>
      </c>
      <c r="F2331" s="192">
        <v>105</v>
      </c>
      <c r="G2331" s="447">
        <f t="shared" si="102"/>
        <v>1953</v>
      </c>
      <c r="H2331" s="192" t="s">
        <v>2389</v>
      </c>
      <c r="I2331" s="192" t="s">
        <v>2389</v>
      </c>
      <c r="J2331" s="192" t="s">
        <v>972</v>
      </c>
      <c r="K2331" s="192" t="s">
        <v>2432</v>
      </c>
      <c r="L2331" s="69" t="s">
        <v>1097</v>
      </c>
      <c r="M2331" s="192" t="s">
        <v>2426</v>
      </c>
      <c r="N2331" s="192" t="s">
        <v>2427</v>
      </c>
    </row>
    <row r="2332" s="159" customFormat="1" ht="21" customHeight="1" spans="1:14">
      <c r="A2332" s="191"/>
      <c r="B2332" s="435" t="s">
        <v>975</v>
      </c>
      <c r="C2332" s="191" t="s">
        <v>972</v>
      </c>
      <c r="D2332" s="40" t="s">
        <v>224</v>
      </c>
      <c r="E2332" s="67">
        <v>18.6</v>
      </c>
      <c r="F2332" s="192">
        <v>105</v>
      </c>
      <c r="G2332" s="447">
        <f t="shared" si="102"/>
        <v>1953</v>
      </c>
      <c r="H2332" s="192" t="s">
        <v>2389</v>
      </c>
      <c r="I2332" s="192" t="s">
        <v>2389</v>
      </c>
      <c r="J2332" s="192" t="s">
        <v>972</v>
      </c>
      <c r="K2332" s="192" t="s">
        <v>2433</v>
      </c>
      <c r="L2332" s="69" t="s">
        <v>1101</v>
      </c>
      <c r="M2332" s="192" t="s">
        <v>2426</v>
      </c>
      <c r="N2332" s="192" t="s">
        <v>2427</v>
      </c>
    </row>
    <row r="2333" s="159" customFormat="1" ht="21" customHeight="1" spans="1:14">
      <c r="A2333" s="191"/>
      <c r="B2333" s="435" t="s">
        <v>975</v>
      </c>
      <c r="C2333" s="191" t="s">
        <v>972</v>
      </c>
      <c r="D2333" s="40" t="s">
        <v>224</v>
      </c>
      <c r="E2333" s="67">
        <v>18.6</v>
      </c>
      <c r="F2333" s="192">
        <v>60</v>
      </c>
      <c r="G2333" s="447">
        <f t="shared" si="102"/>
        <v>1116</v>
      </c>
      <c r="H2333" s="192" t="s">
        <v>2389</v>
      </c>
      <c r="I2333" s="192" t="s">
        <v>2389</v>
      </c>
      <c r="J2333" s="192" t="s">
        <v>972</v>
      </c>
      <c r="K2333" s="192" t="s">
        <v>2434</v>
      </c>
      <c r="L2333" s="69" t="s">
        <v>1097</v>
      </c>
      <c r="M2333" s="192" t="s">
        <v>2426</v>
      </c>
      <c r="N2333" s="192" t="s">
        <v>2427</v>
      </c>
    </row>
    <row r="2334" s="159" customFormat="1" ht="21" customHeight="1" spans="1:14">
      <c r="A2334" s="191"/>
      <c r="B2334" s="435" t="s">
        <v>975</v>
      </c>
      <c r="C2334" s="191" t="s">
        <v>972</v>
      </c>
      <c r="D2334" s="40" t="s">
        <v>224</v>
      </c>
      <c r="E2334" s="67">
        <v>18.6</v>
      </c>
      <c r="F2334" s="192">
        <v>67.5</v>
      </c>
      <c r="G2334" s="447">
        <f t="shared" si="102"/>
        <v>1255.5</v>
      </c>
      <c r="H2334" s="192" t="s">
        <v>2389</v>
      </c>
      <c r="I2334" s="192" t="s">
        <v>2389</v>
      </c>
      <c r="J2334" s="192" t="s">
        <v>972</v>
      </c>
      <c r="K2334" s="192" t="s">
        <v>2435</v>
      </c>
      <c r="L2334" s="69" t="s">
        <v>1101</v>
      </c>
      <c r="M2334" s="192" t="s">
        <v>2426</v>
      </c>
      <c r="N2334" s="192" t="s">
        <v>2427</v>
      </c>
    </row>
    <row r="2335" s="159" customFormat="1" ht="21" customHeight="1" spans="1:14">
      <c r="A2335" s="191"/>
      <c r="B2335" s="435" t="s">
        <v>975</v>
      </c>
      <c r="C2335" s="191" t="s">
        <v>972</v>
      </c>
      <c r="D2335" s="40" t="s">
        <v>224</v>
      </c>
      <c r="E2335" s="67">
        <v>18.6</v>
      </c>
      <c r="F2335" s="192">
        <v>37.5</v>
      </c>
      <c r="G2335" s="447">
        <f t="shared" si="102"/>
        <v>697.5</v>
      </c>
      <c r="H2335" s="192" t="s">
        <v>2389</v>
      </c>
      <c r="I2335" s="192" t="s">
        <v>2389</v>
      </c>
      <c r="J2335" s="192" t="s">
        <v>972</v>
      </c>
      <c r="K2335" s="192" t="s">
        <v>2436</v>
      </c>
      <c r="L2335" s="69" t="s">
        <v>1097</v>
      </c>
      <c r="M2335" s="192" t="s">
        <v>2426</v>
      </c>
      <c r="N2335" s="192" t="s">
        <v>2427</v>
      </c>
    </row>
    <row r="2336" s="159" customFormat="1" ht="21" customHeight="1" spans="1:14">
      <c r="A2336" s="191"/>
      <c r="B2336" s="435" t="s">
        <v>975</v>
      </c>
      <c r="C2336" s="191" t="s">
        <v>972</v>
      </c>
      <c r="D2336" s="40" t="s">
        <v>224</v>
      </c>
      <c r="E2336" s="67">
        <v>18.6</v>
      </c>
      <c r="F2336" s="192">
        <v>120</v>
      </c>
      <c r="G2336" s="447">
        <f t="shared" si="102"/>
        <v>2232</v>
      </c>
      <c r="H2336" s="192" t="s">
        <v>2389</v>
      </c>
      <c r="I2336" s="192" t="s">
        <v>2389</v>
      </c>
      <c r="J2336" s="192" t="s">
        <v>972</v>
      </c>
      <c r="K2336" s="192" t="s">
        <v>2437</v>
      </c>
      <c r="L2336" s="69" t="s">
        <v>1097</v>
      </c>
      <c r="M2336" s="192" t="s">
        <v>2426</v>
      </c>
      <c r="N2336" s="192" t="s">
        <v>2427</v>
      </c>
    </row>
    <row r="2337" s="159" customFormat="1" ht="21" customHeight="1" spans="1:14">
      <c r="A2337" s="191"/>
      <c r="B2337" s="435" t="s">
        <v>975</v>
      </c>
      <c r="C2337" s="191" t="s">
        <v>972</v>
      </c>
      <c r="D2337" s="40" t="s">
        <v>224</v>
      </c>
      <c r="E2337" s="67">
        <v>18.6</v>
      </c>
      <c r="F2337" s="192">
        <v>97.5</v>
      </c>
      <c r="G2337" s="447">
        <f t="shared" si="102"/>
        <v>1813.5</v>
      </c>
      <c r="H2337" s="192" t="s">
        <v>2389</v>
      </c>
      <c r="I2337" s="192" t="s">
        <v>2389</v>
      </c>
      <c r="J2337" s="192" t="s">
        <v>972</v>
      </c>
      <c r="K2337" s="192" t="s">
        <v>2438</v>
      </c>
      <c r="L2337" s="69" t="s">
        <v>1097</v>
      </c>
      <c r="M2337" s="192" t="s">
        <v>2426</v>
      </c>
      <c r="N2337" s="192" t="s">
        <v>2427</v>
      </c>
    </row>
    <row r="2338" s="159" customFormat="1" ht="21" customHeight="1" spans="1:14">
      <c r="A2338" s="191"/>
      <c r="B2338" s="435" t="s">
        <v>975</v>
      </c>
      <c r="C2338" s="191" t="s">
        <v>972</v>
      </c>
      <c r="D2338" s="40" t="s">
        <v>224</v>
      </c>
      <c r="E2338" s="67">
        <v>18.6</v>
      </c>
      <c r="F2338" s="192">
        <v>97.5</v>
      </c>
      <c r="G2338" s="447">
        <f t="shared" si="102"/>
        <v>1813.5</v>
      </c>
      <c r="H2338" s="192" t="s">
        <v>2389</v>
      </c>
      <c r="I2338" s="192" t="s">
        <v>2389</v>
      </c>
      <c r="J2338" s="192" t="s">
        <v>972</v>
      </c>
      <c r="K2338" s="192" t="s">
        <v>2438</v>
      </c>
      <c r="L2338" s="69" t="s">
        <v>1101</v>
      </c>
      <c r="M2338" s="192" t="s">
        <v>2426</v>
      </c>
      <c r="N2338" s="192" t="s">
        <v>2427</v>
      </c>
    </row>
    <row r="2339" s="159" customFormat="1" ht="21" customHeight="1" spans="1:14">
      <c r="A2339" s="191"/>
      <c r="B2339" s="435" t="s">
        <v>975</v>
      </c>
      <c r="C2339" s="191" t="s">
        <v>972</v>
      </c>
      <c r="D2339" s="40" t="s">
        <v>224</v>
      </c>
      <c r="E2339" s="67">
        <v>18.6</v>
      </c>
      <c r="F2339" s="192">
        <v>307.5</v>
      </c>
      <c r="G2339" s="447">
        <f t="shared" si="102"/>
        <v>5719.5</v>
      </c>
      <c r="H2339" s="192" t="s">
        <v>2389</v>
      </c>
      <c r="I2339" s="192" t="s">
        <v>2389</v>
      </c>
      <c r="J2339" s="192" t="s">
        <v>972</v>
      </c>
      <c r="K2339" s="192" t="s">
        <v>2439</v>
      </c>
      <c r="L2339" s="69" t="s">
        <v>1101</v>
      </c>
      <c r="M2339" s="192" t="s">
        <v>2426</v>
      </c>
      <c r="N2339" s="192" t="s">
        <v>2427</v>
      </c>
    </row>
    <row r="2340" s="159" customFormat="1" ht="21" customHeight="1" spans="1:14">
      <c r="A2340" s="191"/>
      <c r="B2340" s="435" t="s">
        <v>975</v>
      </c>
      <c r="C2340" s="191" t="s">
        <v>972</v>
      </c>
      <c r="D2340" s="40" t="s">
        <v>224</v>
      </c>
      <c r="E2340" s="67">
        <v>18.6</v>
      </c>
      <c r="F2340" s="192">
        <v>442.5</v>
      </c>
      <c r="G2340" s="447">
        <f t="shared" si="102"/>
        <v>8230.5</v>
      </c>
      <c r="H2340" s="192" t="s">
        <v>2389</v>
      </c>
      <c r="I2340" s="192" t="s">
        <v>2389</v>
      </c>
      <c r="J2340" s="192" t="s">
        <v>972</v>
      </c>
      <c r="K2340" s="192" t="s">
        <v>2440</v>
      </c>
      <c r="L2340" s="69" t="s">
        <v>1101</v>
      </c>
      <c r="M2340" s="192" t="s">
        <v>2426</v>
      </c>
      <c r="N2340" s="192" t="s">
        <v>2427</v>
      </c>
    </row>
    <row r="2341" s="159" customFormat="1" ht="21" customHeight="1" spans="1:14">
      <c r="A2341" s="191"/>
      <c r="B2341" s="435" t="s">
        <v>975</v>
      </c>
      <c r="C2341" s="191" t="s">
        <v>972</v>
      </c>
      <c r="D2341" s="40" t="s">
        <v>224</v>
      </c>
      <c r="E2341" s="67">
        <v>18.6</v>
      </c>
      <c r="F2341" s="192">
        <v>202.5</v>
      </c>
      <c r="G2341" s="447">
        <f t="shared" si="102"/>
        <v>3766.5</v>
      </c>
      <c r="H2341" s="192" t="s">
        <v>2389</v>
      </c>
      <c r="I2341" s="192" t="s">
        <v>2389</v>
      </c>
      <c r="J2341" s="192" t="s">
        <v>972</v>
      </c>
      <c r="K2341" s="192" t="s">
        <v>2441</v>
      </c>
      <c r="L2341" s="69" t="s">
        <v>1097</v>
      </c>
      <c r="M2341" s="192" t="s">
        <v>2426</v>
      </c>
      <c r="N2341" s="192" t="s">
        <v>2427</v>
      </c>
    </row>
    <row r="2342" s="159" customFormat="1" ht="21" customHeight="1" spans="1:14">
      <c r="A2342" s="191"/>
      <c r="B2342" s="435" t="s">
        <v>975</v>
      </c>
      <c r="C2342" s="191" t="s">
        <v>972</v>
      </c>
      <c r="D2342" s="40" t="s">
        <v>224</v>
      </c>
      <c r="E2342" s="67">
        <v>18.6</v>
      </c>
      <c r="F2342" s="192">
        <v>37.5</v>
      </c>
      <c r="G2342" s="447">
        <f t="shared" si="102"/>
        <v>697.5</v>
      </c>
      <c r="H2342" s="192" t="s">
        <v>2389</v>
      </c>
      <c r="I2342" s="192" t="s">
        <v>2389</v>
      </c>
      <c r="J2342" s="192" t="s">
        <v>972</v>
      </c>
      <c r="K2342" s="192" t="s">
        <v>2442</v>
      </c>
      <c r="L2342" s="69" t="s">
        <v>1101</v>
      </c>
      <c r="M2342" s="192" t="s">
        <v>2426</v>
      </c>
      <c r="N2342" s="192" t="s">
        <v>2427</v>
      </c>
    </row>
    <row r="2343" s="159" customFormat="1" ht="21" customHeight="1" spans="1:14">
      <c r="A2343" s="191"/>
      <c r="B2343" s="435" t="s">
        <v>975</v>
      </c>
      <c r="C2343" s="191" t="s">
        <v>972</v>
      </c>
      <c r="D2343" s="40" t="s">
        <v>224</v>
      </c>
      <c r="E2343" s="67">
        <v>18.6</v>
      </c>
      <c r="F2343" s="406">
        <v>195</v>
      </c>
      <c r="G2343" s="447">
        <f t="shared" si="102"/>
        <v>3627</v>
      </c>
      <c r="H2343" s="192" t="s">
        <v>2389</v>
      </c>
      <c r="I2343" s="192" t="s">
        <v>2389</v>
      </c>
      <c r="J2343" s="192" t="s">
        <v>972</v>
      </c>
      <c r="K2343" s="192" t="s">
        <v>2443</v>
      </c>
      <c r="L2343" s="69" t="s">
        <v>1101</v>
      </c>
      <c r="M2343" s="192" t="s">
        <v>2426</v>
      </c>
      <c r="N2343" s="192" t="s">
        <v>2427</v>
      </c>
    </row>
    <row r="2344" s="159" customFormat="1" ht="21" customHeight="1" spans="1:14">
      <c r="A2344" s="191"/>
      <c r="B2344" s="435" t="s">
        <v>975</v>
      </c>
      <c r="C2344" s="191" t="s">
        <v>972</v>
      </c>
      <c r="D2344" s="40" t="s">
        <v>224</v>
      </c>
      <c r="E2344" s="67">
        <v>18.6</v>
      </c>
      <c r="F2344" s="192">
        <v>82.5</v>
      </c>
      <c r="G2344" s="447">
        <f t="shared" si="102"/>
        <v>1534.5</v>
      </c>
      <c r="H2344" s="192" t="s">
        <v>2389</v>
      </c>
      <c r="I2344" s="192" t="s">
        <v>2389</v>
      </c>
      <c r="J2344" s="192" t="s">
        <v>972</v>
      </c>
      <c r="K2344" s="192" t="s">
        <v>2444</v>
      </c>
      <c r="L2344" s="69" t="s">
        <v>1097</v>
      </c>
      <c r="M2344" s="192" t="s">
        <v>2426</v>
      </c>
      <c r="N2344" s="192" t="s">
        <v>2427</v>
      </c>
    </row>
    <row r="2345" s="159" customFormat="1" ht="21" customHeight="1" spans="1:14">
      <c r="A2345" s="191"/>
      <c r="B2345" s="435" t="s">
        <v>975</v>
      </c>
      <c r="C2345" s="191" t="s">
        <v>972</v>
      </c>
      <c r="D2345" s="40" t="s">
        <v>224</v>
      </c>
      <c r="E2345" s="67">
        <v>18.6</v>
      </c>
      <c r="F2345" s="192">
        <v>97.5</v>
      </c>
      <c r="G2345" s="447">
        <f t="shared" si="102"/>
        <v>1813.5</v>
      </c>
      <c r="H2345" s="192" t="s">
        <v>2389</v>
      </c>
      <c r="I2345" s="192" t="s">
        <v>2389</v>
      </c>
      <c r="J2345" s="192" t="s">
        <v>972</v>
      </c>
      <c r="K2345" s="192" t="s">
        <v>2445</v>
      </c>
      <c r="L2345" s="69" t="s">
        <v>1101</v>
      </c>
      <c r="M2345" s="192" t="s">
        <v>2426</v>
      </c>
      <c r="N2345" s="192" t="s">
        <v>2427</v>
      </c>
    </row>
    <row r="2346" s="159" customFormat="1" ht="21" customHeight="1" spans="1:14">
      <c r="A2346" s="191"/>
      <c r="B2346" s="435" t="s">
        <v>975</v>
      </c>
      <c r="C2346" s="191" t="s">
        <v>972</v>
      </c>
      <c r="D2346" s="40" t="s">
        <v>224</v>
      </c>
      <c r="E2346" s="67">
        <v>18.6</v>
      </c>
      <c r="F2346" s="406">
        <v>30</v>
      </c>
      <c r="G2346" s="447">
        <f t="shared" si="102"/>
        <v>558</v>
      </c>
      <c r="H2346" s="192" t="s">
        <v>2389</v>
      </c>
      <c r="I2346" s="192" t="s">
        <v>2389</v>
      </c>
      <c r="J2346" s="192" t="s">
        <v>972</v>
      </c>
      <c r="K2346" s="192" t="s">
        <v>2446</v>
      </c>
      <c r="L2346" s="69" t="s">
        <v>1097</v>
      </c>
      <c r="M2346" s="192" t="s">
        <v>2426</v>
      </c>
      <c r="N2346" s="192" t="s">
        <v>2427</v>
      </c>
    </row>
    <row r="2347" s="159" customFormat="1" ht="21" customHeight="1" spans="1:14">
      <c r="A2347" s="191"/>
      <c r="B2347" s="435" t="s">
        <v>975</v>
      </c>
      <c r="C2347" s="191" t="s">
        <v>972</v>
      </c>
      <c r="D2347" s="40" t="s">
        <v>224</v>
      </c>
      <c r="E2347" s="67">
        <v>18.6</v>
      </c>
      <c r="F2347" s="406">
        <v>345</v>
      </c>
      <c r="G2347" s="447">
        <f t="shared" si="102"/>
        <v>6417</v>
      </c>
      <c r="H2347" s="192" t="s">
        <v>2389</v>
      </c>
      <c r="I2347" s="192" t="s">
        <v>2389</v>
      </c>
      <c r="J2347" s="192" t="s">
        <v>972</v>
      </c>
      <c r="K2347" s="192" t="s">
        <v>2447</v>
      </c>
      <c r="L2347" s="69" t="s">
        <v>1101</v>
      </c>
      <c r="M2347" s="192" t="s">
        <v>2426</v>
      </c>
      <c r="N2347" s="192" t="s">
        <v>2427</v>
      </c>
    </row>
    <row r="2348" s="159" customFormat="1" ht="21" customHeight="1" spans="1:14">
      <c r="A2348" s="191"/>
      <c r="B2348" s="435" t="s">
        <v>975</v>
      </c>
      <c r="C2348" s="191" t="s">
        <v>972</v>
      </c>
      <c r="D2348" s="40" t="s">
        <v>224</v>
      </c>
      <c r="E2348" s="67">
        <v>18.6</v>
      </c>
      <c r="F2348" s="406">
        <v>330</v>
      </c>
      <c r="G2348" s="447">
        <f t="shared" si="102"/>
        <v>6138</v>
      </c>
      <c r="H2348" s="192" t="s">
        <v>2389</v>
      </c>
      <c r="I2348" s="192" t="s">
        <v>2389</v>
      </c>
      <c r="J2348" s="192" t="s">
        <v>972</v>
      </c>
      <c r="K2348" s="192" t="s">
        <v>2448</v>
      </c>
      <c r="L2348" s="69" t="s">
        <v>1101</v>
      </c>
      <c r="M2348" s="192" t="s">
        <v>2426</v>
      </c>
      <c r="N2348" s="192" t="s">
        <v>2427</v>
      </c>
    </row>
    <row r="2349" s="159" customFormat="1" ht="21" customHeight="1" spans="1:14">
      <c r="A2349" s="191"/>
      <c r="B2349" s="435" t="s">
        <v>975</v>
      </c>
      <c r="C2349" s="191" t="s">
        <v>972</v>
      </c>
      <c r="D2349" s="40" t="s">
        <v>224</v>
      </c>
      <c r="E2349" s="67">
        <v>18.6</v>
      </c>
      <c r="F2349" s="192">
        <v>97.5</v>
      </c>
      <c r="G2349" s="447">
        <f t="shared" si="102"/>
        <v>1813.5</v>
      </c>
      <c r="H2349" s="192" t="s">
        <v>2389</v>
      </c>
      <c r="I2349" s="192" t="s">
        <v>2389</v>
      </c>
      <c r="J2349" s="192" t="s">
        <v>972</v>
      </c>
      <c r="K2349" s="192" t="s">
        <v>2449</v>
      </c>
      <c r="L2349" s="69" t="s">
        <v>1097</v>
      </c>
      <c r="M2349" s="192" t="s">
        <v>2426</v>
      </c>
      <c r="N2349" s="192" t="s">
        <v>2427</v>
      </c>
    </row>
    <row r="2350" s="159" customFormat="1" ht="21" customHeight="1" spans="1:14">
      <c r="A2350" s="191"/>
      <c r="B2350" s="435" t="s">
        <v>975</v>
      </c>
      <c r="C2350" s="191" t="s">
        <v>972</v>
      </c>
      <c r="D2350" s="40" t="s">
        <v>224</v>
      </c>
      <c r="E2350" s="67">
        <v>18.6</v>
      </c>
      <c r="F2350" s="406">
        <v>90</v>
      </c>
      <c r="G2350" s="447">
        <f t="shared" si="102"/>
        <v>1674</v>
      </c>
      <c r="H2350" s="192" t="s">
        <v>2389</v>
      </c>
      <c r="I2350" s="192" t="s">
        <v>2389</v>
      </c>
      <c r="J2350" s="192" t="s">
        <v>972</v>
      </c>
      <c r="K2350" s="192" t="s">
        <v>2450</v>
      </c>
      <c r="L2350" s="69" t="s">
        <v>1101</v>
      </c>
      <c r="M2350" s="192" t="s">
        <v>2426</v>
      </c>
      <c r="N2350" s="192" t="s">
        <v>2427</v>
      </c>
    </row>
    <row r="2351" s="159" customFormat="1" ht="21" customHeight="1" spans="1:14">
      <c r="A2351" s="191"/>
      <c r="B2351" s="435" t="s">
        <v>975</v>
      </c>
      <c r="C2351" s="191" t="s">
        <v>972</v>
      </c>
      <c r="D2351" s="40" t="s">
        <v>224</v>
      </c>
      <c r="E2351" s="67">
        <v>18.6</v>
      </c>
      <c r="F2351" s="192">
        <v>67.5</v>
      </c>
      <c r="G2351" s="447">
        <f t="shared" si="102"/>
        <v>1255.5</v>
      </c>
      <c r="H2351" s="192" t="s">
        <v>2389</v>
      </c>
      <c r="I2351" s="192" t="s">
        <v>2389</v>
      </c>
      <c r="J2351" s="192" t="s">
        <v>972</v>
      </c>
      <c r="K2351" s="192" t="s">
        <v>2451</v>
      </c>
      <c r="L2351" s="69" t="s">
        <v>1097</v>
      </c>
      <c r="M2351" s="192" t="s">
        <v>2426</v>
      </c>
      <c r="N2351" s="192" t="s">
        <v>2427</v>
      </c>
    </row>
    <row r="2352" s="159" customFormat="1" ht="21" customHeight="1" spans="1:14">
      <c r="A2352" s="191"/>
      <c r="B2352" s="435" t="s">
        <v>975</v>
      </c>
      <c r="C2352" s="191" t="s">
        <v>972</v>
      </c>
      <c r="D2352" s="40" t="s">
        <v>224</v>
      </c>
      <c r="E2352" s="67">
        <v>18.6</v>
      </c>
      <c r="F2352" s="406">
        <v>210</v>
      </c>
      <c r="G2352" s="447">
        <f t="shared" si="102"/>
        <v>3906</v>
      </c>
      <c r="H2352" s="192" t="s">
        <v>2389</v>
      </c>
      <c r="I2352" s="192" t="s">
        <v>2389</v>
      </c>
      <c r="J2352" s="192" t="s">
        <v>972</v>
      </c>
      <c r="K2352" s="192" t="s">
        <v>2452</v>
      </c>
      <c r="L2352" s="69" t="s">
        <v>1101</v>
      </c>
      <c r="M2352" s="192" t="s">
        <v>2426</v>
      </c>
      <c r="N2352" s="192" t="s">
        <v>2427</v>
      </c>
    </row>
    <row r="2353" s="159" customFormat="1" ht="21" customHeight="1" spans="1:14">
      <c r="A2353" s="191"/>
      <c r="B2353" s="435" t="s">
        <v>975</v>
      </c>
      <c r="C2353" s="191" t="s">
        <v>972</v>
      </c>
      <c r="D2353" s="40" t="s">
        <v>224</v>
      </c>
      <c r="E2353" s="67">
        <v>18.6</v>
      </c>
      <c r="F2353" s="192">
        <v>172.5</v>
      </c>
      <c r="G2353" s="447">
        <f t="shared" si="102"/>
        <v>3208.5</v>
      </c>
      <c r="H2353" s="192" t="s">
        <v>2389</v>
      </c>
      <c r="I2353" s="192" t="s">
        <v>2389</v>
      </c>
      <c r="J2353" s="192" t="s">
        <v>972</v>
      </c>
      <c r="K2353" s="192" t="s">
        <v>2453</v>
      </c>
      <c r="L2353" s="69" t="s">
        <v>1101</v>
      </c>
      <c r="M2353" s="192" t="s">
        <v>2426</v>
      </c>
      <c r="N2353" s="192" t="s">
        <v>2427</v>
      </c>
    </row>
    <row r="2354" s="159" customFormat="1" ht="21" customHeight="1" spans="1:14">
      <c r="A2354" s="191"/>
      <c r="B2354" s="435" t="s">
        <v>975</v>
      </c>
      <c r="C2354" s="191" t="s">
        <v>972</v>
      </c>
      <c r="D2354" s="40" t="s">
        <v>224</v>
      </c>
      <c r="E2354" s="67">
        <v>18.6</v>
      </c>
      <c r="F2354" s="192">
        <v>45</v>
      </c>
      <c r="G2354" s="447">
        <f t="shared" si="102"/>
        <v>837</v>
      </c>
      <c r="H2354" s="192" t="s">
        <v>2389</v>
      </c>
      <c r="I2354" s="192" t="s">
        <v>2389</v>
      </c>
      <c r="J2354" s="192" t="s">
        <v>972</v>
      </c>
      <c r="K2354" s="192" t="s">
        <v>2454</v>
      </c>
      <c r="L2354" s="69" t="s">
        <v>1097</v>
      </c>
      <c r="M2354" s="192" t="s">
        <v>2426</v>
      </c>
      <c r="N2354" s="192" t="s">
        <v>2427</v>
      </c>
    </row>
    <row r="2355" s="159" customFormat="1" ht="21" customHeight="1" spans="1:14">
      <c r="A2355" s="191"/>
      <c r="B2355" s="435" t="s">
        <v>975</v>
      </c>
      <c r="C2355" s="191" t="s">
        <v>972</v>
      </c>
      <c r="D2355" s="40" t="s">
        <v>224</v>
      </c>
      <c r="E2355" s="67">
        <v>18.6</v>
      </c>
      <c r="F2355" s="192">
        <v>67.5</v>
      </c>
      <c r="G2355" s="447">
        <f t="shared" si="102"/>
        <v>1255.5</v>
      </c>
      <c r="H2355" s="192" t="s">
        <v>2389</v>
      </c>
      <c r="I2355" s="192" t="s">
        <v>2389</v>
      </c>
      <c r="J2355" s="192" t="s">
        <v>972</v>
      </c>
      <c r="K2355" s="192" t="s">
        <v>2455</v>
      </c>
      <c r="L2355" s="69" t="s">
        <v>1101</v>
      </c>
      <c r="M2355" s="192" t="s">
        <v>2426</v>
      </c>
      <c r="N2355" s="192" t="s">
        <v>2427</v>
      </c>
    </row>
    <row r="2356" s="159" customFormat="1" ht="21" customHeight="1" spans="1:14">
      <c r="A2356" s="191"/>
      <c r="B2356" s="435" t="s">
        <v>975</v>
      </c>
      <c r="C2356" s="191" t="s">
        <v>972</v>
      </c>
      <c r="D2356" s="40" t="s">
        <v>224</v>
      </c>
      <c r="E2356" s="67">
        <v>18.6</v>
      </c>
      <c r="F2356" s="192">
        <v>60</v>
      </c>
      <c r="G2356" s="447">
        <f t="shared" si="102"/>
        <v>1116</v>
      </c>
      <c r="H2356" s="192" t="s">
        <v>2389</v>
      </c>
      <c r="I2356" s="192" t="s">
        <v>2389</v>
      </c>
      <c r="J2356" s="192" t="s">
        <v>972</v>
      </c>
      <c r="K2356" s="192" t="s">
        <v>2456</v>
      </c>
      <c r="L2356" s="69" t="s">
        <v>1097</v>
      </c>
      <c r="M2356" s="192" t="s">
        <v>2426</v>
      </c>
      <c r="N2356" s="192" t="s">
        <v>2427</v>
      </c>
    </row>
    <row r="2357" s="159" customFormat="1" ht="21" customHeight="1" spans="1:14">
      <c r="A2357" s="191"/>
      <c r="B2357" s="435" t="s">
        <v>975</v>
      </c>
      <c r="C2357" s="191" t="s">
        <v>972</v>
      </c>
      <c r="D2357" s="40" t="s">
        <v>224</v>
      </c>
      <c r="E2357" s="67">
        <v>18.6</v>
      </c>
      <c r="F2357" s="192">
        <v>270</v>
      </c>
      <c r="G2357" s="447">
        <f t="shared" si="102"/>
        <v>5022</v>
      </c>
      <c r="H2357" s="192" t="s">
        <v>2389</v>
      </c>
      <c r="I2357" s="192" t="s">
        <v>2389</v>
      </c>
      <c r="J2357" s="192" t="s">
        <v>972</v>
      </c>
      <c r="K2357" s="192" t="s">
        <v>2457</v>
      </c>
      <c r="L2357" s="69" t="s">
        <v>1101</v>
      </c>
      <c r="M2357" s="192" t="s">
        <v>2426</v>
      </c>
      <c r="N2357" s="192" t="s">
        <v>2427</v>
      </c>
    </row>
    <row r="2358" s="159" customFormat="1" ht="21" customHeight="1" spans="1:14">
      <c r="A2358" s="191"/>
      <c r="B2358" s="435" t="s">
        <v>975</v>
      </c>
      <c r="C2358" s="191" t="s">
        <v>972</v>
      </c>
      <c r="D2358" s="40" t="s">
        <v>224</v>
      </c>
      <c r="E2358" s="67">
        <v>18.6</v>
      </c>
      <c r="F2358" s="192">
        <v>75</v>
      </c>
      <c r="G2358" s="447">
        <f t="shared" si="102"/>
        <v>1395</v>
      </c>
      <c r="H2358" s="192" t="s">
        <v>2389</v>
      </c>
      <c r="I2358" s="192" t="s">
        <v>2389</v>
      </c>
      <c r="J2358" s="192" t="s">
        <v>972</v>
      </c>
      <c r="K2358" s="192" t="s">
        <v>2458</v>
      </c>
      <c r="L2358" s="69" t="s">
        <v>1097</v>
      </c>
      <c r="M2358" s="192" t="s">
        <v>2426</v>
      </c>
      <c r="N2358" s="192" t="s">
        <v>2427</v>
      </c>
    </row>
    <row r="2359" s="159" customFormat="1" ht="21" customHeight="1" spans="1:14">
      <c r="A2359" s="191"/>
      <c r="B2359" s="435" t="s">
        <v>975</v>
      </c>
      <c r="C2359" s="191" t="s">
        <v>972</v>
      </c>
      <c r="D2359" s="40" t="s">
        <v>224</v>
      </c>
      <c r="E2359" s="67">
        <v>18.6</v>
      </c>
      <c r="F2359" s="192">
        <v>150</v>
      </c>
      <c r="G2359" s="447">
        <f t="shared" ref="G2359:G2390" si="103">F2359*E2359</f>
        <v>2790</v>
      </c>
      <c r="H2359" s="192" t="s">
        <v>2389</v>
      </c>
      <c r="I2359" s="192" t="s">
        <v>2389</v>
      </c>
      <c r="J2359" s="192" t="s">
        <v>972</v>
      </c>
      <c r="K2359" s="192" t="s">
        <v>2459</v>
      </c>
      <c r="L2359" s="69" t="s">
        <v>1101</v>
      </c>
      <c r="M2359" s="192" t="s">
        <v>2426</v>
      </c>
      <c r="N2359" s="192" t="s">
        <v>2427</v>
      </c>
    </row>
    <row r="2360" s="159" customFormat="1" ht="21" customHeight="1" spans="1:14">
      <c r="A2360" s="191"/>
      <c r="B2360" s="435" t="s">
        <v>975</v>
      </c>
      <c r="C2360" s="191" t="s">
        <v>972</v>
      </c>
      <c r="D2360" s="40" t="s">
        <v>224</v>
      </c>
      <c r="E2360" s="67">
        <v>18.6</v>
      </c>
      <c r="F2360" s="192">
        <v>54</v>
      </c>
      <c r="G2360" s="447">
        <f t="shared" si="103"/>
        <v>1004.4</v>
      </c>
      <c r="H2360" s="192" t="s">
        <v>2389</v>
      </c>
      <c r="I2360" s="192" t="s">
        <v>2389</v>
      </c>
      <c r="J2360" s="192" t="s">
        <v>972</v>
      </c>
      <c r="K2360" s="192" t="s">
        <v>2460</v>
      </c>
      <c r="L2360" s="69" t="s">
        <v>1101</v>
      </c>
      <c r="M2360" s="192" t="s">
        <v>2426</v>
      </c>
      <c r="N2360" s="192" t="s">
        <v>2427</v>
      </c>
    </row>
    <row r="2361" s="159" customFormat="1" ht="21" customHeight="1" spans="1:14">
      <c r="A2361" s="191"/>
      <c r="B2361" s="435" t="s">
        <v>975</v>
      </c>
      <c r="C2361" s="191" t="s">
        <v>972</v>
      </c>
      <c r="D2361" s="40" t="s">
        <v>224</v>
      </c>
      <c r="E2361" s="67">
        <v>18.6</v>
      </c>
      <c r="F2361" s="192">
        <v>30</v>
      </c>
      <c r="G2361" s="447">
        <f t="shared" si="103"/>
        <v>558</v>
      </c>
      <c r="H2361" s="192" t="s">
        <v>2389</v>
      </c>
      <c r="I2361" s="192" t="s">
        <v>2389</v>
      </c>
      <c r="J2361" s="192" t="s">
        <v>972</v>
      </c>
      <c r="K2361" s="192" t="s">
        <v>2461</v>
      </c>
      <c r="L2361" s="69" t="s">
        <v>1101</v>
      </c>
      <c r="M2361" s="192" t="s">
        <v>2426</v>
      </c>
      <c r="N2361" s="192" t="s">
        <v>2427</v>
      </c>
    </row>
    <row r="2362" s="159" customFormat="1" ht="21" customHeight="1" spans="1:14">
      <c r="A2362" s="191"/>
      <c r="B2362" s="435" t="s">
        <v>975</v>
      </c>
      <c r="C2362" s="191" t="s">
        <v>972</v>
      </c>
      <c r="D2362" s="40" t="s">
        <v>224</v>
      </c>
      <c r="E2362" s="67">
        <v>18.6</v>
      </c>
      <c r="F2362" s="192">
        <v>135</v>
      </c>
      <c r="G2362" s="447">
        <f t="shared" si="103"/>
        <v>2511</v>
      </c>
      <c r="H2362" s="192" t="s">
        <v>2389</v>
      </c>
      <c r="I2362" s="192" t="s">
        <v>2389</v>
      </c>
      <c r="J2362" s="192" t="s">
        <v>972</v>
      </c>
      <c r="K2362" s="192" t="s">
        <v>2462</v>
      </c>
      <c r="L2362" s="69" t="s">
        <v>1101</v>
      </c>
      <c r="M2362" s="192" t="s">
        <v>2426</v>
      </c>
      <c r="N2362" s="192" t="s">
        <v>2427</v>
      </c>
    </row>
    <row r="2363" s="159" customFormat="1" ht="21" customHeight="1" spans="1:14">
      <c r="A2363" s="191"/>
      <c r="B2363" s="435" t="s">
        <v>975</v>
      </c>
      <c r="C2363" s="191" t="s">
        <v>972</v>
      </c>
      <c r="D2363" s="40" t="s">
        <v>224</v>
      </c>
      <c r="E2363" s="67">
        <v>18.6</v>
      </c>
      <c r="F2363" s="192">
        <v>75</v>
      </c>
      <c r="G2363" s="447">
        <f t="shared" si="103"/>
        <v>1395</v>
      </c>
      <c r="H2363" s="192" t="s">
        <v>2389</v>
      </c>
      <c r="I2363" s="192" t="s">
        <v>2389</v>
      </c>
      <c r="J2363" s="192" t="s">
        <v>972</v>
      </c>
      <c r="K2363" s="192" t="s">
        <v>2463</v>
      </c>
      <c r="L2363" s="69" t="s">
        <v>1101</v>
      </c>
      <c r="M2363" s="192" t="s">
        <v>2426</v>
      </c>
      <c r="N2363" s="192" t="s">
        <v>2427</v>
      </c>
    </row>
    <row r="2364" s="159" customFormat="1" ht="21" customHeight="1" spans="1:14">
      <c r="A2364" s="191"/>
      <c r="B2364" s="435" t="s">
        <v>975</v>
      </c>
      <c r="C2364" s="191" t="s">
        <v>972</v>
      </c>
      <c r="D2364" s="40" t="s">
        <v>224</v>
      </c>
      <c r="E2364" s="67">
        <v>18.6</v>
      </c>
      <c r="F2364" s="192">
        <v>510</v>
      </c>
      <c r="G2364" s="447">
        <f t="shared" si="103"/>
        <v>9486</v>
      </c>
      <c r="H2364" s="192" t="s">
        <v>2389</v>
      </c>
      <c r="I2364" s="192" t="s">
        <v>2389</v>
      </c>
      <c r="J2364" s="192" t="s">
        <v>972</v>
      </c>
      <c r="K2364" s="192" t="s">
        <v>2464</v>
      </c>
      <c r="L2364" s="69" t="s">
        <v>1101</v>
      </c>
      <c r="M2364" s="192" t="s">
        <v>2426</v>
      </c>
      <c r="N2364" s="192" t="s">
        <v>2427</v>
      </c>
    </row>
    <row r="2365" s="159" customFormat="1" ht="21" customHeight="1" spans="1:14">
      <c r="A2365" s="191"/>
      <c r="B2365" s="435" t="s">
        <v>975</v>
      </c>
      <c r="C2365" s="191" t="s">
        <v>972</v>
      </c>
      <c r="D2365" s="40" t="s">
        <v>224</v>
      </c>
      <c r="E2365" s="67">
        <v>18.6</v>
      </c>
      <c r="F2365" s="192">
        <v>375</v>
      </c>
      <c r="G2365" s="447">
        <f t="shared" si="103"/>
        <v>6975</v>
      </c>
      <c r="H2365" s="192" t="s">
        <v>2389</v>
      </c>
      <c r="I2365" s="192" t="s">
        <v>2389</v>
      </c>
      <c r="J2365" s="192" t="s">
        <v>972</v>
      </c>
      <c r="K2365" s="192" t="s">
        <v>2465</v>
      </c>
      <c r="L2365" s="69" t="s">
        <v>1101</v>
      </c>
      <c r="M2365" s="192" t="s">
        <v>2426</v>
      </c>
      <c r="N2365" s="192" t="s">
        <v>2427</v>
      </c>
    </row>
    <row r="2366" s="159" customFormat="1" ht="21" customHeight="1" spans="1:14">
      <c r="A2366" s="191"/>
      <c r="B2366" s="435" t="s">
        <v>975</v>
      </c>
      <c r="C2366" s="191" t="s">
        <v>972</v>
      </c>
      <c r="D2366" s="40" t="s">
        <v>224</v>
      </c>
      <c r="E2366" s="67">
        <v>18.6</v>
      </c>
      <c r="F2366" s="192">
        <v>180</v>
      </c>
      <c r="G2366" s="447">
        <f t="shared" si="103"/>
        <v>3348</v>
      </c>
      <c r="H2366" s="192" t="s">
        <v>2389</v>
      </c>
      <c r="I2366" s="192" t="s">
        <v>2389</v>
      </c>
      <c r="J2366" s="192" t="s">
        <v>972</v>
      </c>
      <c r="K2366" s="192" t="s">
        <v>2466</v>
      </c>
      <c r="L2366" s="69" t="s">
        <v>1097</v>
      </c>
      <c r="M2366" s="192" t="s">
        <v>2426</v>
      </c>
      <c r="N2366" s="192" t="s">
        <v>2427</v>
      </c>
    </row>
    <row r="2367" s="159" customFormat="1" ht="21" customHeight="1" spans="1:14">
      <c r="A2367" s="191"/>
      <c r="B2367" s="435" t="s">
        <v>975</v>
      </c>
      <c r="C2367" s="191" t="s">
        <v>972</v>
      </c>
      <c r="D2367" s="40" t="s">
        <v>224</v>
      </c>
      <c r="E2367" s="67">
        <v>18.6</v>
      </c>
      <c r="F2367" s="192">
        <v>135</v>
      </c>
      <c r="G2367" s="447">
        <f t="shared" si="103"/>
        <v>2511</v>
      </c>
      <c r="H2367" s="192" t="s">
        <v>2389</v>
      </c>
      <c r="I2367" s="192" t="s">
        <v>2389</v>
      </c>
      <c r="J2367" s="192" t="s">
        <v>972</v>
      </c>
      <c r="K2367" s="192" t="s">
        <v>2467</v>
      </c>
      <c r="L2367" s="69" t="s">
        <v>1097</v>
      </c>
      <c r="M2367" s="192" t="s">
        <v>2426</v>
      </c>
      <c r="N2367" s="192" t="s">
        <v>2427</v>
      </c>
    </row>
    <row r="2368" s="159" customFormat="1" ht="21" customHeight="1" spans="1:14">
      <c r="A2368" s="191"/>
      <c r="B2368" s="435" t="s">
        <v>975</v>
      </c>
      <c r="C2368" s="191" t="s">
        <v>972</v>
      </c>
      <c r="D2368" s="40" t="s">
        <v>224</v>
      </c>
      <c r="E2368" s="67">
        <v>18.6</v>
      </c>
      <c r="F2368" s="192">
        <v>585</v>
      </c>
      <c r="G2368" s="447">
        <f t="shared" si="103"/>
        <v>10881</v>
      </c>
      <c r="H2368" s="192" t="s">
        <v>2389</v>
      </c>
      <c r="I2368" s="192" t="s">
        <v>2389</v>
      </c>
      <c r="J2368" s="192" t="s">
        <v>972</v>
      </c>
      <c r="K2368" s="192" t="s">
        <v>2468</v>
      </c>
      <c r="L2368" s="69" t="s">
        <v>1101</v>
      </c>
      <c r="M2368" s="192" t="s">
        <v>2426</v>
      </c>
      <c r="N2368" s="192" t="s">
        <v>2427</v>
      </c>
    </row>
    <row r="2369" s="159" customFormat="1" ht="21" customHeight="1" spans="1:14">
      <c r="A2369" s="191"/>
      <c r="B2369" s="435" t="s">
        <v>975</v>
      </c>
      <c r="C2369" s="191" t="s">
        <v>972</v>
      </c>
      <c r="D2369" s="40" t="s">
        <v>224</v>
      </c>
      <c r="E2369" s="67">
        <v>18.6</v>
      </c>
      <c r="F2369" s="192">
        <v>240</v>
      </c>
      <c r="G2369" s="447">
        <f t="shared" si="103"/>
        <v>4464</v>
      </c>
      <c r="H2369" s="192" t="s">
        <v>2389</v>
      </c>
      <c r="I2369" s="192" t="s">
        <v>2389</v>
      </c>
      <c r="J2369" s="192" t="s">
        <v>972</v>
      </c>
      <c r="K2369" s="192" t="s">
        <v>2469</v>
      </c>
      <c r="L2369" s="69" t="s">
        <v>1101</v>
      </c>
      <c r="M2369" s="192" t="s">
        <v>2426</v>
      </c>
      <c r="N2369" s="192" t="s">
        <v>2427</v>
      </c>
    </row>
    <row r="2370" s="159" customFormat="1" ht="21" customHeight="1" spans="1:14">
      <c r="A2370" s="191"/>
      <c r="B2370" s="435" t="s">
        <v>975</v>
      </c>
      <c r="C2370" s="191" t="s">
        <v>972</v>
      </c>
      <c r="D2370" s="40" t="s">
        <v>224</v>
      </c>
      <c r="E2370" s="67">
        <v>18.6</v>
      </c>
      <c r="F2370" s="192">
        <v>127.5</v>
      </c>
      <c r="G2370" s="447">
        <f t="shared" si="103"/>
        <v>2371.5</v>
      </c>
      <c r="H2370" s="192" t="s">
        <v>2389</v>
      </c>
      <c r="I2370" s="192" t="s">
        <v>2389</v>
      </c>
      <c r="J2370" s="192" t="s">
        <v>972</v>
      </c>
      <c r="K2370" s="192" t="s">
        <v>2470</v>
      </c>
      <c r="L2370" s="69" t="s">
        <v>1097</v>
      </c>
      <c r="M2370" s="192" t="s">
        <v>2426</v>
      </c>
      <c r="N2370" s="192" t="s">
        <v>2427</v>
      </c>
    </row>
    <row r="2371" s="159" customFormat="1" ht="21" customHeight="1" spans="1:14">
      <c r="A2371" s="191"/>
      <c r="B2371" s="435" t="s">
        <v>975</v>
      </c>
      <c r="C2371" s="191" t="s">
        <v>972</v>
      </c>
      <c r="D2371" s="40" t="s">
        <v>224</v>
      </c>
      <c r="E2371" s="67">
        <v>18.6</v>
      </c>
      <c r="F2371" s="192">
        <v>112.5</v>
      </c>
      <c r="G2371" s="447">
        <f t="shared" si="103"/>
        <v>2092.5</v>
      </c>
      <c r="H2371" s="192" t="s">
        <v>2389</v>
      </c>
      <c r="I2371" s="192" t="s">
        <v>2389</v>
      </c>
      <c r="J2371" s="192" t="s">
        <v>972</v>
      </c>
      <c r="K2371" s="192" t="s">
        <v>2471</v>
      </c>
      <c r="L2371" s="69" t="s">
        <v>1101</v>
      </c>
      <c r="M2371" s="192" t="s">
        <v>2426</v>
      </c>
      <c r="N2371" s="192" t="s">
        <v>2427</v>
      </c>
    </row>
    <row r="2372" s="159" customFormat="1" ht="21" customHeight="1" spans="1:14">
      <c r="A2372" s="191"/>
      <c r="B2372" s="435" t="s">
        <v>975</v>
      </c>
      <c r="C2372" s="191" t="s">
        <v>972</v>
      </c>
      <c r="D2372" s="40" t="s">
        <v>224</v>
      </c>
      <c r="E2372" s="67">
        <v>18.6</v>
      </c>
      <c r="F2372" s="192">
        <v>105</v>
      </c>
      <c r="G2372" s="447">
        <f t="shared" si="103"/>
        <v>1953</v>
      </c>
      <c r="H2372" s="192" t="s">
        <v>2389</v>
      </c>
      <c r="I2372" s="192" t="s">
        <v>2389</v>
      </c>
      <c r="J2372" s="192" t="s">
        <v>972</v>
      </c>
      <c r="K2372" s="192" t="s">
        <v>2472</v>
      </c>
      <c r="L2372" s="69" t="s">
        <v>1101</v>
      </c>
      <c r="M2372" s="192" t="s">
        <v>2426</v>
      </c>
      <c r="N2372" s="192" t="s">
        <v>2427</v>
      </c>
    </row>
    <row r="2373" s="159" customFormat="1" ht="21" customHeight="1" spans="1:14">
      <c r="A2373" s="191"/>
      <c r="B2373" s="435" t="s">
        <v>975</v>
      </c>
      <c r="C2373" s="191" t="s">
        <v>972</v>
      </c>
      <c r="D2373" s="40" t="s">
        <v>224</v>
      </c>
      <c r="E2373" s="67">
        <v>18.6</v>
      </c>
      <c r="F2373" s="192">
        <v>67.5</v>
      </c>
      <c r="G2373" s="447">
        <f t="shared" si="103"/>
        <v>1255.5</v>
      </c>
      <c r="H2373" s="192" t="s">
        <v>2389</v>
      </c>
      <c r="I2373" s="192" t="s">
        <v>2389</v>
      </c>
      <c r="J2373" s="192" t="s">
        <v>972</v>
      </c>
      <c r="K2373" s="192" t="s">
        <v>2473</v>
      </c>
      <c r="L2373" s="69" t="s">
        <v>1097</v>
      </c>
      <c r="M2373" s="192" t="s">
        <v>2426</v>
      </c>
      <c r="N2373" s="192" t="s">
        <v>2427</v>
      </c>
    </row>
    <row r="2374" s="159" customFormat="1" ht="21" customHeight="1" spans="1:14">
      <c r="A2374" s="191"/>
      <c r="B2374" s="435" t="s">
        <v>975</v>
      </c>
      <c r="C2374" s="191" t="s">
        <v>972</v>
      </c>
      <c r="D2374" s="40" t="s">
        <v>224</v>
      </c>
      <c r="E2374" s="67">
        <v>18.6</v>
      </c>
      <c r="F2374" s="192">
        <v>67.5</v>
      </c>
      <c r="G2374" s="447">
        <f t="shared" si="103"/>
        <v>1255.5</v>
      </c>
      <c r="H2374" s="192" t="s">
        <v>2389</v>
      </c>
      <c r="I2374" s="192" t="s">
        <v>2389</v>
      </c>
      <c r="J2374" s="192" t="s">
        <v>972</v>
      </c>
      <c r="K2374" s="192" t="s">
        <v>2474</v>
      </c>
      <c r="L2374" s="69" t="s">
        <v>1101</v>
      </c>
      <c r="M2374" s="192" t="s">
        <v>2426</v>
      </c>
      <c r="N2374" s="192" t="s">
        <v>2427</v>
      </c>
    </row>
    <row r="2375" s="159" customFormat="1" ht="21" customHeight="1" spans="1:14">
      <c r="A2375" s="191"/>
      <c r="B2375" s="435" t="s">
        <v>975</v>
      </c>
      <c r="C2375" s="191" t="s">
        <v>972</v>
      </c>
      <c r="D2375" s="40" t="s">
        <v>224</v>
      </c>
      <c r="E2375" s="67">
        <v>18.6</v>
      </c>
      <c r="F2375" s="192">
        <v>112.5</v>
      </c>
      <c r="G2375" s="447">
        <f t="shared" si="103"/>
        <v>2092.5</v>
      </c>
      <c r="H2375" s="192" t="s">
        <v>2389</v>
      </c>
      <c r="I2375" s="192" t="s">
        <v>2389</v>
      </c>
      <c r="J2375" s="192" t="s">
        <v>972</v>
      </c>
      <c r="K2375" s="192" t="s">
        <v>2475</v>
      </c>
      <c r="L2375" s="69" t="s">
        <v>1097</v>
      </c>
      <c r="M2375" s="192" t="s">
        <v>2426</v>
      </c>
      <c r="N2375" s="192" t="s">
        <v>2427</v>
      </c>
    </row>
    <row r="2376" s="159" customFormat="1" ht="21" customHeight="1" spans="1:14">
      <c r="A2376" s="191"/>
      <c r="B2376" s="435" t="s">
        <v>975</v>
      </c>
      <c r="C2376" s="191" t="s">
        <v>972</v>
      </c>
      <c r="D2376" s="40" t="s">
        <v>224</v>
      </c>
      <c r="E2376" s="67">
        <v>18.6</v>
      </c>
      <c r="F2376" s="192">
        <v>330</v>
      </c>
      <c r="G2376" s="447">
        <f t="shared" si="103"/>
        <v>6138</v>
      </c>
      <c r="H2376" s="192" t="s">
        <v>2389</v>
      </c>
      <c r="I2376" s="192" t="s">
        <v>2389</v>
      </c>
      <c r="J2376" s="192" t="s">
        <v>972</v>
      </c>
      <c r="K2376" s="192" t="s">
        <v>2476</v>
      </c>
      <c r="L2376" s="69" t="s">
        <v>1097</v>
      </c>
      <c r="M2376" s="192" t="s">
        <v>2426</v>
      </c>
      <c r="N2376" s="192" t="s">
        <v>2427</v>
      </c>
    </row>
    <row r="2377" s="159" customFormat="1" ht="21" customHeight="1" spans="1:14">
      <c r="A2377" s="191"/>
      <c r="B2377" s="435" t="s">
        <v>975</v>
      </c>
      <c r="C2377" s="191" t="s">
        <v>972</v>
      </c>
      <c r="D2377" s="40" t="s">
        <v>224</v>
      </c>
      <c r="E2377" s="67">
        <v>18.6</v>
      </c>
      <c r="F2377" s="192">
        <v>67.5</v>
      </c>
      <c r="G2377" s="447">
        <f t="shared" si="103"/>
        <v>1255.5</v>
      </c>
      <c r="H2377" s="192" t="s">
        <v>2389</v>
      </c>
      <c r="I2377" s="192" t="s">
        <v>2389</v>
      </c>
      <c r="J2377" s="192" t="s">
        <v>972</v>
      </c>
      <c r="K2377" s="192" t="s">
        <v>2477</v>
      </c>
      <c r="L2377" s="69" t="s">
        <v>1097</v>
      </c>
      <c r="M2377" s="192" t="s">
        <v>2426</v>
      </c>
      <c r="N2377" s="192" t="s">
        <v>2427</v>
      </c>
    </row>
    <row r="2378" s="159" customFormat="1" ht="21" customHeight="1" spans="1:14">
      <c r="A2378" s="191"/>
      <c r="B2378" s="435" t="s">
        <v>975</v>
      </c>
      <c r="C2378" s="191" t="s">
        <v>972</v>
      </c>
      <c r="D2378" s="40" t="s">
        <v>224</v>
      </c>
      <c r="E2378" s="67">
        <v>18.6</v>
      </c>
      <c r="F2378" s="192">
        <v>300</v>
      </c>
      <c r="G2378" s="447">
        <f t="shared" si="103"/>
        <v>5580</v>
      </c>
      <c r="H2378" s="192" t="s">
        <v>2389</v>
      </c>
      <c r="I2378" s="192" t="s">
        <v>2389</v>
      </c>
      <c r="J2378" s="192" t="s">
        <v>972</v>
      </c>
      <c r="K2378" s="192" t="s">
        <v>2478</v>
      </c>
      <c r="L2378" s="69" t="s">
        <v>1101</v>
      </c>
      <c r="M2378" s="192" t="s">
        <v>2426</v>
      </c>
      <c r="N2378" s="192" t="s">
        <v>2427</v>
      </c>
    </row>
    <row r="2379" s="159" customFormat="1" ht="21" customHeight="1" spans="1:14">
      <c r="A2379" s="191"/>
      <c r="B2379" s="435" t="s">
        <v>975</v>
      </c>
      <c r="C2379" s="191" t="s">
        <v>972</v>
      </c>
      <c r="D2379" s="40" t="s">
        <v>224</v>
      </c>
      <c r="E2379" s="67">
        <v>18.6</v>
      </c>
      <c r="F2379" s="192">
        <v>112.5</v>
      </c>
      <c r="G2379" s="447">
        <f t="shared" si="103"/>
        <v>2092.5</v>
      </c>
      <c r="H2379" s="192" t="s">
        <v>2389</v>
      </c>
      <c r="I2379" s="192" t="s">
        <v>2389</v>
      </c>
      <c r="J2379" s="192" t="s">
        <v>972</v>
      </c>
      <c r="K2379" s="192" t="s">
        <v>2479</v>
      </c>
      <c r="L2379" s="69" t="s">
        <v>1097</v>
      </c>
      <c r="M2379" s="192" t="s">
        <v>2426</v>
      </c>
      <c r="N2379" s="192" t="s">
        <v>2427</v>
      </c>
    </row>
    <row r="2380" s="159" customFormat="1" ht="21" customHeight="1" spans="1:14">
      <c r="A2380" s="191"/>
      <c r="B2380" s="435" t="s">
        <v>975</v>
      </c>
      <c r="C2380" s="191" t="s">
        <v>972</v>
      </c>
      <c r="D2380" s="40" t="s">
        <v>224</v>
      </c>
      <c r="E2380" s="67">
        <v>18.6</v>
      </c>
      <c r="F2380" s="192">
        <v>90</v>
      </c>
      <c r="G2380" s="447">
        <f t="shared" si="103"/>
        <v>1674</v>
      </c>
      <c r="H2380" s="192" t="s">
        <v>2389</v>
      </c>
      <c r="I2380" s="192" t="s">
        <v>2389</v>
      </c>
      <c r="J2380" s="192" t="s">
        <v>972</v>
      </c>
      <c r="K2380" s="192" t="s">
        <v>2480</v>
      </c>
      <c r="L2380" s="69" t="s">
        <v>1101</v>
      </c>
      <c r="M2380" s="192" t="s">
        <v>2426</v>
      </c>
      <c r="N2380" s="192" t="s">
        <v>2427</v>
      </c>
    </row>
    <row r="2381" s="159" customFormat="1" ht="21" customHeight="1" spans="1:14">
      <c r="A2381" s="191"/>
      <c r="B2381" s="435" t="s">
        <v>975</v>
      </c>
      <c r="C2381" s="191" t="s">
        <v>972</v>
      </c>
      <c r="D2381" s="40" t="s">
        <v>224</v>
      </c>
      <c r="E2381" s="67">
        <v>18.6</v>
      </c>
      <c r="F2381" s="192">
        <v>405</v>
      </c>
      <c r="G2381" s="447">
        <f t="shared" si="103"/>
        <v>7533</v>
      </c>
      <c r="H2381" s="192" t="s">
        <v>2389</v>
      </c>
      <c r="I2381" s="192" t="s">
        <v>2389</v>
      </c>
      <c r="J2381" s="192" t="s">
        <v>972</v>
      </c>
      <c r="K2381" s="192" t="s">
        <v>2481</v>
      </c>
      <c r="L2381" s="69" t="s">
        <v>1101</v>
      </c>
      <c r="M2381" s="192" t="s">
        <v>2426</v>
      </c>
      <c r="N2381" s="192" t="s">
        <v>2427</v>
      </c>
    </row>
    <row r="2382" s="159" customFormat="1" ht="21" customHeight="1" spans="1:14">
      <c r="A2382" s="191"/>
      <c r="B2382" s="435" t="s">
        <v>975</v>
      </c>
      <c r="C2382" s="191" t="s">
        <v>972</v>
      </c>
      <c r="D2382" s="40" t="s">
        <v>224</v>
      </c>
      <c r="E2382" s="67">
        <v>18.6</v>
      </c>
      <c r="F2382" s="192">
        <v>517.5</v>
      </c>
      <c r="G2382" s="447">
        <f t="shared" si="103"/>
        <v>9625.5</v>
      </c>
      <c r="H2382" s="192" t="s">
        <v>2389</v>
      </c>
      <c r="I2382" s="192" t="s">
        <v>2389</v>
      </c>
      <c r="J2382" s="192" t="s">
        <v>972</v>
      </c>
      <c r="K2382" s="192" t="s">
        <v>2482</v>
      </c>
      <c r="L2382" s="69" t="s">
        <v>1097</v>
      </c>
      <c r="M2382" s="192" t="s">
        <v>2426</v>
      </c>
      <c r="N2382" s="192" t="s">
        <v>2427</v>
      </c>
    </row>
    <row r="2383" s="159" customFormat="1" ht="21" customHeight="1" spans="1:14">
      <c r="A2383" s="191"/>
      <c r="B2383" s="435" t="s">
        <v>975</v>
      </c>
      <c r="C2383" s="191" t="s">
        <v>972</v>
      </c>
      <c r="D2383" s="40" t="s">
        <v>224</v>
      </c>
      <c r="E2383" s="67">
        <v>18.6</v>
      </c>
      <c r="F2383" s="192">
        <v>330</v>
      </c>
      <c r="G2383" s="447">
        <f t="shared" si="103"/>
        <v>6138</v>
      </c>
      <c r="H2383" s="192" t="s">
        <v>2389</v>
      </c>
      <c r="I2383" s="192" t="s">
        <v>2389</v>
      </c>
      <c r="J2383" s="192" t="s">
        <v>972</v>
      </c>
      <c r="K2383" s="192" t="s">
        <v>2483</v>
      </c>
      <c r="L2383" s="69" t="s">
        <v>1101</v>
      </c>
      <c r="M2383" s="192" t="s">
        <v>2426</v>
      </c>
      <c r="N2383" s="192" t="s">
        <v>2427</v>
      </c>
    </row>
    <row r="2384" s="159" customFormat="1" ht="21" customHeight="1" spans="1:14">
      <c r="A2384" s="191"/>
      <c r="B2384" s="435" t="s">
        <v>975</v>
      </c>
      <c r="C2384" s="191" t="s">
        <v>972</v>
      </c>
      <c r="D2384" s="40" t="s">
        <v>224</v>
      </c>
      <c r="E2384" s="67">
        <v>18.6</v>
      </c>
      <c r="F2384" s="192">
        <v>555</v>
      </c>
      <c r="G2384" s="447">
        <f t="shared" si="103"/>
        <v>10323</v>
      </c>
      <c r="H2384" s="192" t="s">
        <v>2389</v>
      </c>
      <c r="I2384" s="192" t="s">
        <v>2389</v>
      </c>
      <c r="J2384" s="192" t="s">
        <v>972</v>
      </c>
      <c r="K2384" s="192" t="s">
        <v>2484</v>
      </c>
      <c r="L2384" s="69" t="s">
        <v>1097</v>
      </c>
      <c r="M2384" s="192" t="s">
        <v>2426</v>
      </c>
      <c r="N2384" s="192" t="s">
        <v>2427</v>
      </c>
    </row>
    <row r="2385" s="159" customFormat="1" ht="21" customHeight="1" spans="1:14">
      <c r="A2385" s="191"/>
      <c r="B2385" s="435" t="s">
        <v>975</v>
      </c>
      <c r="C2385" s="191" t="s">
        <v>972</v>
      </c>
      <c r="D2385" s="40" t="s">
        <v>224</v>
      </c>
      <c r="E2385" s="67">
        <v>18.6</v>
      </c>
      <c r="F2385" s="192">
        <v>67.5</v>
      </c>
      <c r="G2385" s="447">
        <f t="shared" si="103"/>
        <v>1255.5</v>
      </c>
      <c r="H2385" s="192" t="s">
        <v>2389</v>
      </c>
      <c r="I2385" s="192" t="s">
        <v>2389</v>
      </c>
      <c r="J2385" s="192" t="s">
        <v>972</v>
      </c>
      <c r="K2385" s="192" t="s">
        <v>2485</v>
      </c>
      <c r="L2385" s="69" t="s">
        <v>1101</v>
      </c>
      <c r="M2385" s="192" t="s">
        <v>2426</v>
      </c>
      <c r="N2385" s="192" t="s">
        <v>2427</v>
      </c>
    </row>
    <row r="2386" s="159" customFormat="1" ht="21" customHeight="1" spans="1:14">
      <c r="A2386" s="191"/>
      <c r="B2386" s="435" t="s">
        <v>975</v>
      </c>
      <c r="C2386" s="191" t="s">
        <v>972</v>
      </c>
      <c r="D2386" s="40" t="s">
        <v>224</v>
      </c>
      <c r="E2386" s="67">
        <v>18.6</v>
      </c>
      <c r="F2386" s="192">
        <v>705</v>
      </c>
      <c r="G2386" s="447">
        <f t="shared" si="103"/>
        <v>13113</v>
      </c>
      <c r="H2386" s="192" t="s">
        <v>2389</v>
      </c>
      <c r="I2386" s="192" t="s">
        <v>2389</v>
      </c>
      <c r="J2386" s="192" t="s">
        <v>972</v>
      </c>
      <c r="K2386" s="192" t="s">
        <v>2486</v>
      </c>
      <c r="L2386" s="69" t="s">
        <v>1101</v>
      </c>
      <c r="M2386" s="192" t="s">
        <v>2426</v>
      </c>
      <c r="N2386" s="192" t="s">
        <v>2427</v>
      </c>
    </row>
    <row r="2387" s="159" customFormat="1" ht="21" customHeight="1" spans="1:14">
      <c r="A2387" s="191"/>
      <c r="B2387" s="435" t="s">
        <v>975</v>
      </c>
      <c r="C2387" s="191" t="s">
        <v>972</v>
      </c>
      <c r="D2387" s="40" t="s">
        <v>224</v>
      </c>
      <c r="E2387" s="67">
        <v>18.6</v>
      </c>
      <c r="F2387" s="192">
        <v>172.5</v>
      </c>
      <c r="G2387" s="447">
        <f t="shared" si="103"/>
        <v>3208.5</v>
      </c>
      <c r="H2387" s="192" t="s">
        <v>2389</v>
      </c>
      <c r="I2387" s="192" t="s">
        <v>2389</v>
      </c>
      <c r="J2387" s="192" t="s">
        <v>972</v>
      </c>
      <c r="K2387" s="192" t="s">
        <v>2487</v>
      </c>
      <c r="L2387" s="69" t="s">
        <v>1097</v>
      </c>
      <c r="M2387" s="192" t="s">
        <v>2426</v>
      </c>
      <c r="N2387" s="192" t="s">
        <v>2427</v>
      </c>
    </row>
    <row r="2388" s="159" customFormat="1" ht="21" customHeight="1" spans="1:14">
      <c r="A2388" s="191"/>
      <c r="B2388" s="435" t="s">
        <v>975</v>
      </c>
      <c r="C2388" s="191" t="s">
        <v>972</v>
      </c>
      <c r="D2388" s="40" t="s">
        <v>224</v>
      </c>
      <c r="E2388" s="67">
        <v>18.6</v>
      </c>
      <c r="F2388" s="192">
        <v>240</v>
      </c>
      <c r="G2388" s="447">
        <f t="shared" si="103"/>
        <v>4464</v>
      </c>
      <c r="H2388" s="192" t="s">
        <v>2389</v>
      </c>
      <c r="I2388" s="192" t="s">
        <v>2389</v>
      </c>
      <c r="J2388" s="192" t="s">
        <v>972</v>
      </c>
      <c r="K2388" s="192" t="s">
        <v>2488</v>
      </c>
      <c r="L2388" s="69" t="s">
        <v>1101</v>
      </c>
      <c r="M2388" s="192" t="s">
        <v>2426</v>
      </c>
      <c r="N2388" s="192" t="s">
        <v>2427</v>
      </c>
    </row>
    <row r="2389" s="159" customFormat="1" ht="21" customHeight="1" spans="1:14">
      <c r="A2389" s="191"/>
      <c r="B2389" s="435" t="s">
        <v>975</v>
      </c>
      <c r="C2389" s="191" t="s">
        <v>972</v>
      </c>
      <c r="D2389" s="40" t="s">
        <v>224</v>
      </c>
      <c r="E2389" s="67">
        <v>18.6</v>
      </c>
      <c r="F2389" s="192">
        <v>127.5</v>
      </c>
      <c r="G2389" s="447">
        <f t="shared" si="103"/>
        <v>2371.5</v>
      </c>
      <c r="H2389" s="192" t="s">
        <v>2389</v>
      </c>
      <c r="I2389" s="192" t="s">
        <v>2389</v>
      </c>
      <c r="J2389" s="192" t="s">
        <v>972</v>
      </c>
      <c r="K2389" s="192" t="s">
        <v>2489</v>
      </c>
      <c r="L2389" s="69" t="s">
        <v>1101</v>
      </c>
      <c r="M2389" s="192" t="s">
        <v>2426</v>
      </c>
      <c r="N2389" s="192" t="s">
        <v>2427</v>
      </c>
    </row>
    <row r="2390" s="159" customFormat="1" ht="21" customHeight="1" spans="1:14">
      <c r="A2390" s="191"/>
      <c r="B2390" s="435" t="s">
        <v>975</v>
      </c>
      <c r="C2390" s="191" t="s">
        <v>972</v>
      </c>
      <c r="D2390" s="40" t="s">
        <v>224</v>
      </c>
      <c r="E2390" s="67">
        <v>18.6</v>
      </c>
      <c r="F2390" s="192">
        <v>67.5</v>
      </c>
      <c r="G2390" s="447">
        <f t="shared" si="103"/>
        <v>1255.5</v>
      </c>
      <c r="H2390" s="192" t="s">
        <v>2389</v>
      </c>
      <c r="I2390" s="192" t="s">
        <v>2389</v>
      </c>
      <c r="J2390" s="192" t="s">
        <v>972</v>
      </c>
      <c r="K2390" s="192" t="s">
        <v>2490</v>
      </c>
      <c r="L2390" s="69" t="s">
        <v>1097</v>
      </c>
      <c r="M2390" s="192" t="s">
        <v>2426</v>
      </c>
      <c r="N2390" s="192" t="s">
        <v>2427</v>
      </c>
    </row>
    <row r="2391" s="159" customFormat="1" ht="21" customHeight="1" spans="1:14">
      <c r="A2391" s="191"/>
      <c r="B2391" s="362" t="s">
        <v>1112</v>
      </c>
      <c r="C2391" s="299"/>
      <c r="D2391" s="196"/>
      <c r="E2391" s="197"/>
      <c r="F2391" s="188">
        <f>SUM(F2326:F2390)</f>
        <v>11989.5</v>
      </c>
      <c r="G2391" s="447">
        <f>SUM(G2326:G2390)</f>
        <v>223004.7</v>
      </c>
      <c r="H2391" s="192"/>
      <c r="I2391" s="192"/>
      <c r="J2391" s="192"/>
      <c r="K2391" s="192"/>
      <c r="L2391" s="69"/>
      <c r="M2391" s="192"/>
      <c r="N2391" s="192"/>
    </row>
    <row r="2392" s="159" customFormat="1" ht="21" customHeight="1" spans="1:14">
      <c r="A2392" s="191"/>
      <c r="B2392" s="435" t="s">
        <v>977</v>
      </c>
      <c r="C2392" s="191" t="s">
        <v>972</v>
      </c>
      <c r="D2392" s="40" t="s">
        <v>224</v>
      </c>
      <c r="E2392" s="67">
        <v>18.6</v>
      </c>
      <c r="F2392" s="38">
        <v>127</v>
      </c>
      <c r="G2392" s="447">
        <f>F2392*E2392</f>
        <v>2362.2</v>
      </c>
      <c r="H2392" s="192" t="s">
        <v>2389</v>
      </c>
      <c r="I2392" s="192" t="s">
        <v>2389</v>
      </c>
      <c r="J2392" s="192" t="s">
        <v>972</v>
      </c>
      <c r="K2392" s="38" t="s">
        <v>1293</v>
      </c>
      <c r="L2392" s="38" t="s">
        <v>1284</v>
      </c>
      <c r="M2392" s="203" t="s">
        <v>1280</v>
      </c>
      <c r="N2392" s="203" t="s">
        <v>1277</v>
      </c>
    </row>
    <row r="2393" s="159" customFormat="1" ht="21" customHeight="1" spans="1:14">
      <c r="A2393" s="191"/>
      <c r="B2393" s="435" t="s">
        <v>977</v>
      </c>
      <c r="C2393" s="191" t="s">
        <v>972</v>
      </c>
      <c r="D2393" s="40" t="s">
        <v>224</v>
      </c>
      <c r="E2393" s="67">
        <v>18.6</v>
      </c>
      <c r="F2393" s="38">
        <v>145</v>
      </c>
      <c r="G2393" s="447">
        <f t="shared" ref="G2393:G2405" si="104">F2393*E2393</f>
        <v>2697</v>
      </c>
      <c r="H2393" s="192" t="s">
        <v>2389</v>
      </c>
      <c r="I2393" s="192" t="s">
        <v>2389</v>
      </c>
      <c r="J2393" s="192" t="s">
        <v>972</v>
      </c>
      <c r="K2393" s="38" t="s">
        <v>1294</v>
      </c>
      <c r="L2393" s="38" t="s">
        <v>1284</v>
      </c>
      <c r="M2393" s="203" t="s">
        <v>1280</v>
      </c>
      <c r="N2393" s="203" t="s">
        <v>1277</v>
      </c>
    </row>
    <row r="2394" s="159" customFormat="1" ht="21" customHeight="1" spans="1:14">
      <c r="A2394" s="191"/>
      <c r="B2394" s="435" t="s">
        <v>977</v>
      </c>
      <c r="C2394" s="191" t="s">
        <v>972</v>
      </c>
      <c r="D2394" s="40" t="s">
        <v>224</v>
      </c>
      <c r="E2394" s="67">
        <v>18.6</v>
      </c>
      <c r="F2394" s="38">
        <v>106</v>
      </c>
      <c r="G2394" s="447">
        <f t="shared" si="104"/>
        <v>1971.6</v>
      </c>
      <c r="H2394" s="192" t="s">
        <v>2389</v>
      </c>
      <c r="I2394" s="192" t="s">
        <v>2389</v>
      </c>
      <c r="J2394" s="192" t="s">
        <v>972</v>
      </c>
      <c r="K2394" s="38" t="s">
        <v>1278</v>
      </c>
      <c r="L2394" s="69" t="s">
        <v>1279</v>
      </c>
      <c r="M2394" s="203" t="s">
        <v>1280</v>
      </c>
      <c r="N2394" s="203" t="s">
        <v>1277</v>
      </c>
    </row>
    <row r="2395" s="159" customFormat="1" ht="21" customHeight="1" spans="1:14">
      <c r="A2395" s="191"/>
      <c r="B2395" s="435" t="s">
        <v>977</v>
      </c>
      <c r="C2395" s="191" t="s">
        <v>972</v>
      </c>
      <c r="D2395" s="40" t="s">
        <v>224</v>
      </c>
      <c r="E2395" s="67">
        <v>18.6</v>
      </c>
      <c r="F2395" s="38">
        <v>162</v>
      </c>
      <c r="G2395" s="447">
        <f t="shared" si="104"/>
        <v>3013.2</v>
      </c>
      <c r="H2395" s="192" t="s">
        <v>2389</v>
      </c>
      <c r="I2395" s="192" t="s">
        <v>2389</v>
      </c>
      <c r="J2395" s="192" t="s">
        <v>972</v>
      </c>
      <c r="K2395" s="38" t="s">
        <v>1281</v>
      </c>
      <c r="L2395" s="69" t="s">
        <v>1279</v>
      </c>
      <c r="M2395" s="203" t="s">
        <v>1280</v>
      </c>
      <c r="N2395" s="203" t="s">
        <v>1277</v>
      </c>
    </row>
    <row r="2396" s="159" customFormat="1" ht="21" customHeight="1" spans="1:14">
      <c r="A2396" s="191"/>
      <c r="B2396" s="435" t="s">
        <v>977</v>
      </c>
      <c r="C2396" s="191" t="s">
        <v>972</v>
      </c>
      <c r="D2396" s="40" t="s">
        <v>224</v>
      </c>
      <c r="E2396" s="67">
        <v>18.6</v>
      </c>
      <c r="F2396" s="38">
        <v>129</v>
      </c>
      <c r="G2396" s="447">
        <f t="shared" si="104"/>
        <v>2399.4</v>
      </c>
      <c r="H2396" s="192" t="s">
        <v>2389</v>
      </c>
      <c r="I2396" s="192" t="s">
        <v>2389</v>
      </c>
      <c r="J2396" s="192" t="s">
        <v>972</v>
      </c>
      <c r="K2396" s="38" t="s">
        <v>1871</v>
      </c>
      <c r="L2396" s="69" t="s">
        <v>1279</v>
      </c>
      <c r="M2396" s="203" t="s">
        <v>1280</v>
      </c>
      <c r="N2396" s="203" t="s">
        <v>1277</v>
      </c>
    </row>
    <row r="2397" s="159" customFormat="1" ht="21" customHeight="1" spans="1:14">
      <c r="A2397" s="191"/>
      <c r="B2397" s="435" t="s">
        <v>977</v>
      </c>
      <c r="C2397" s="191" t="s">
        <v>972</v>
      </c>
      <c r="D2397" s="40" t="s">
        <v>224</v>
      </c>
      <c r="E2397" s="67">
        <v>18.6</v>
      </c>
      <c r="F2397" s="38">
        <v>110</v>
      </c>
      <c r="G2397" s="447">
        <f t="shared" si="104"/>
        <v>2046</v>
      </c>
      <c r="H2397" s="192" t="s">
        <v>2389</v>
      </c>
      <c r="I2397" s="192" t="s">
        <v>2389</v>
      </c>
      <c r="J2397" s="192" t="s">
        <v>972</v>
      </c>
      <c r="K2397" s="38" t="s">
        <v>1282</v>
      </c>
      <c r="L2397" s="69" t="s">
        <v>1279</v>
      </c>
      <c r="M2397" s="203" t="s">
        <v>1280</v>
      </c>
      <c r="N2397" s="203" t="s">
        <v>1277</v>
      </c>
    </row>
    <row r="2398" s="159" customFormat="1" ht="21" customHeight="1" spans="1:14">
      <c r="A2398" s="191"/>
      <c r="B2398" s="435" t="s">
        <v>977</v>
      </c>
      <c r="C2398" s="191" t="s">
        <v>972</v>
      </c>
      <c r="D2398" s="40" t="s">
        <v>224</v>
      </c>
      <c r="E2398" s="67">
        <v>18.6</v>
      </c>
      <c r="F2398" s="38">
        <v>54</v>
      </c>
      <c r="G2398" s="447">
        <f t="shared" si="104"/>
        <v>1004.4</v>
      </c>
      <c r="H2398" s="192" t="s">
        <v>2389</v>
      </c>
      <c r="I2398" s="192" t="s">
        <v>2389</v>
      </c>
      <c r="J2398" s="192" t="s">
        <v>972</v>
      </c>
      <c r="K2398" s="38" t="s">
        <v>1283</v>
      </c>
      <c r="L2398" s="38" t="s">
        <v>1284</v>
      </c>
      <c r="M2398" s="203" t="s">
        <v>1280</v>
      </c>
      <c r="N2398" s="203" t="s">
        <v>1277</v>
      </c>
    </row>
    <row r="2399" s="159" customFormat="1" ht="21" customHeight="1" spans="1:14">
      <c r="A2399" s="191"/>
      <c r="B2399" s="435" t="s">
        <v>977</v>
      </c>
      <c r="C2399" s="191" t="s">
        <v>972</v>
      </c>
      <c r="D2399" s="40" t="s">
        <v>224</v>
      </c>
      <c r="E2399" s="67">
        <v>18.6</v>
      </c>
      <c r="F2399" s="38">
        <v>130</v>
      </c>
      <c r="G2399" s="447">
        <f t="shared" si="104"/>
        <v>2418</v>
      </c>
      <c r="H2399" s="192" t="s">
        <v>2389</v>
      </c>
      <c r="I2399" s="192" t="s">
        <v>2389</v>
      </c>
      <c r="J2399" s="192" t="s">
        <v>972</v>
      </c>
      <c r="K2399" s="38" t="s">
        <v>1285</v>
      </c>
      <c r="L2399" s="69" t="s">
        <v>1279</v>
      </c>
      <c r="M2399" s="203" t="s">
        <v>1280</v>
      </c>
      <c r="N2399" s="203" t="s">
        <v>1277</v>
      </c>
    </row>
    <row r="2400" s="159" customFormat="1" ht="21" customHeight="1" spans="1:14">
      <c r="A2400" s="191"/>
      <c r="B2400" s="435" t="s">
        <v>977</v>
      </c>
      <c r="C2400" s="191" t="s">
        <v>972</v>
      </c>
      <c r="D2400" s="40" t="s">
        <v>224</v>
      </c>
      <c r="E2400" s="67">
        <v>18.6</v>
      </c>
      <c r="F2400" s="38">
        <v>103</v>
      </c>
      <c r="G2400" s="447">
        <f t="shared" si="104"/>
        <v>1915.8</v>
      </c>
      <c r="H2400" s="192" t="s">
        <v>2389</v>
      </c>
      <c r="I2400" s="192" t="s">
        <v>2389</v>
      </c>
      <c r="J2400" s="192" t="s">
        <v>972</v>
      </c>
      <c r="K2400" s="38" t="s">
        <v>1286</v>
      </c>
      <c r="L2400" s="69" t="s">
        <v>1279</v>
      </c>
      <c r="M2400" s="203" t="s">
        <v>1280</v>
      </c>
      <c r="N2400" s="203" t="s">
        <v>1277</v>
      </c>
    </row>
    <row r="2401" s="159" customFormat="1" ht="21" customHeight="1" spans="1:14">
      <c r="A2401" s="191"/>
      <c r="B2401" s="435" t="s">
        <v>977</v>
      </c>
      <c r="C2401" s="191" t="s">
        <v>972</v>
      </c>
      <c r="D2401" s="40" t="s">
        <v>224</v>
      </c>
      <c r="E2401" s="67">
        <v>18.6</v>
      </c>
      <c r="F2401" s="38">
        <v>103</v>
      </c>
      <c r="G2401" s="447">
        <f t="shared" si="104"/>
        <v>1915.8</v>
      </c>
      <c r="H2401" s="192" t="s">
        <v>2389</v>
      </c>
      <c r="I2401" s="192" t="s">
        <v>2389</v>
      </c>
      <c r="J2401" s="192" t="s">
        <v>972</v>
      </c>
      <c r="K2401" s="38" t="s">
        <v>1287</v>
      </c>
      <c r="L2401" s="69" t="s">
        <v>1279</v>
      </c>
      <c r="M2401" s="203" t="s">
        <v>1280</v>
      </c>
      <c r="N2401" s="203" t="s">
        <v>1277</v>
      </c>
    </row>
    <row r="2402" s="159" customFormat="1" ht="21" customHeight="1" spans="1:14">
      <c r="A2402" s="191"/>
      <c r="B2402" s="435" t="s">
        <v>977</v>
      </c>
      <c r="C2402" s="191" t="s">
        <v>972</v>
      </c>
      <c r="D2402" s="40" t="s">
        <v>224</v>
      </c>
      <c r="E2402" s="67">
        <v>18.6</v>
      </c>
      <c r="F2402" s="38">
        <v>86</v>
      </c>
      <c r="G2402" s="447">
        <f t="shared" si="104"/>
        <v>1599.6</v>
      </c>
      <c r="H2402" s="192" t="s">
        <v>2389</v>
      </c>
      <c r="I2402" s="192" t="s">
        <v>2389</v>
      </c>
      <c r="J2402" s="192" t="s">
        <v>972</v>
      </c>
      <c r="K2402" s="38" t="s">
        <v>1295</v>
      </c>
      <c r="L2402" s="38" t="s">
        <v>1284</v>
      </c>
      <c r="M2402" s="203" t="s">
        <v>1280</v>
      </c>
      <c r="N2402" s="203" t="s">
        <v>1277</v>
      </c>
    </row>
    <row r="2403" s="159" customFormat="1" ht="21" customHeight="1" spans="1:14">
      <c r="A2403" s="191"/>
      <c r="B2403" s="435" t="s">
        <v>977</v>
      </c>
      <c r="C2403" s="191" t="s">
        <v>972</v>
      </c>
      <c r="D2403" s="40" t="s">
        <v>224</v>
      </c>
      <c r="E2403" s="67">
        <v>18.6</v>
      </c>
      <c r="F2403" s="38">
        <v>152</v>
      </c>
      <c r="G2403" s="447">
        <f t="shared" si="104"/>
        <v>2827.2</v>
      </c>
      <c r="H2403" s="192" t="s">
        <v>2389</v>
      </c>
      <c r="I2403" s="192" t="s">
        <v>2389</v>
      </c>
      <c r="J2403" s="192" t="s">
        <v>972</v>
      </c>
      <c r="K2403" s="38" t="s">
        <v>1296</v>
      </c>
      <c r="L2403" s="69" t="s">
        <v>1279</v>
      </c>
      <c r="M2403" s="203" t="s">
        <v>1280</v>
      </c>
      <c r="N2403" s="203" t="s">
        <v>1277</v>
      </c>
    </row>
    <row r="2404" s="159" customFormat="1" ht="21" customHeight="1" spans="1:14">
      <c r="A2404" s="191"/>
      <c r="B2404" s="435" t="s">
        <v>977</v>
      </c>
      <c r="C2404" s="191" t="s">
        <v>972</v>
      </c>
      <c r="D2404" s="40" t="s">
        <v>224</v>
      </c>
      <c r="E2404" s="67">
        <v>18.6</v>
      </c>
      <c r="F2404" s="38">
        <v>54</v>
      </c>
      <c r="G2404" s="447">
        <f t="shared" si="104"/>
        <v>1004.4</v>
      </c>
      <c r="H2404" s="192" t="s">
        <v>2389</v>
      </c>
      <c r="I2404" s="192" t="s">
        <v>2389</v>
      </c>
      <c r="J2404" s="192" t="s">
        <v>972</v>
      </c>
      <c r="K2404" s="38" t="s">
        <v>1297</v>
      </c>
      <c r="L2404" s="69" t="s">
        <v>1279</v>
      </c>
      <c r="M2404" s="203" t="s">
        <v>1280</v>
      </c>
      <c r="N2404" s="203" t="s">
        <v>1277</v>
      </c>
    </row>
    <row r="2405" s="159" customFormat="1" ht="21" customHeight="1" spans="1:14">
      <c r="A2405" s="191"/>
      <c r="B2405" s="435" t="s">
        <v>977</v>
      </c>
      <c r="C2405" s="191" t="s">
        <v>972</v>
      </c>
      <c r="D2405" s="40" t="s">
        <v>224</v>
      </c>
      <c r="E2405" s="67">
        <v>18.6</v>
      </c>
      <c r="F2405" s="38">
        <v>118</v>
      </c>
      <c r="G2405" s="447">
        <f t="shared" si="104"/>
        <v>2194.8</v>
      </c>
      <c r="H2405" s="192" t="s">
        <v>2389</v>
      </c>
      <c r="I2405" s="192" t="s">
        <v>2389</v>
      </c>
      <c r="J2405" s="192" t="s">
        <v>972</v>
      </c>
      <c r="K2405" s="38" t="s">
        <v>1288</v>
      </c>
      <c r="L2405" s="69" t="s">
        <v>1279</v>
      </c>
      <c r="M2405" s="203" t="s">
        <v>1280</v>
      </c>
      <c r="N2405" s="203" t="s">
        <v>1277</v>
      </c>
    </row>
    <row r="2406" s="159" customFormat="1" ht="21" customHeight="1" spans="1:14">
      <c r="A2406" s="191"/>
      <c r="B2406" s="362" t="s">
        <v>1112</v>
      </c>
      <c r="C2406" s="299"/>
      <c r="D2406" s="196"/>
      <c r="E2406" s="197"/>
      <c r="F2406" s="188">
        <f>SUM(F2392:F2405)</f>
        <v>1579</v>
      </c>
      <c r="G2406" s="448">
        <f>SUM(G2392:G2405)</f>
        <v>29369.4</v>
      </c>
      <c r="H2406" s="192"/>
      <c r="I2406" s="192"/>
      <c r="J2406" s="192"/>
      <c r="K2406" s="192"/>
      <c r="L2406" s="69"/>
      <c r="M2406" s="192"/>
      <c r="N2406" s="192"/>
    </row>
    <row r="2407" s="159" customFormat="1" ht="21" customHeight="1" spans="1:14">
      <c r="A2407" s="191"/>
      <c r="B2407" s="435" t="s">
        <v>979</v>
      </c>
      <c r="C2407" s="191" t="s">
        <v>972</v>
      </c>
      <c r="D2407" s="40" t="s">
        <v>224</v>
      </c>
      <c r="E2407" s="67">
        <v>18.6</v>
      </c>
      <c r="F2407" s="192">
        <v>732</v>
      </c>
      <c r="G2407" s="447">
        <f>F2407*E2407</f>
        <v>13615.2</v>
      </c>
      <c r="H2407" s="192" t="s">
        <v>2389</v>
      </c>
      <c r="I2407" s="192" t="s">
        <v>2389</v>
      </c>
      <c r="J2407" s="192" t="s">
        <v>2496</v>
      </c>
      <c r="K2407" s="192" t="s">
        <v>2497</v>
      </c>
      <c r="L2407" s="69" t="s">
        <v>1101</v>
      </c>
      <c r="M2407" s="192" t="s">
        <v>2498</v>
      </c>
      <c r="N2407" s="192" t="s">
        <v>2496</v>
      </c>
    </row>
    <row r="2408" s="159" customFormat="1" ht="21" customHeight="1" spans="1:14">
      <c r="A2408" s="191"/>
      <c r="B2408" s="435" t="s">
        <v>979</v>
      </c>
      <c r="C2408" s="191" t="s">
        <v>972</v>
      </c>
      <c r="D2408" s="40" t="s">
        <v>224</v>
      </c>
      <c r="E2408" s="67">
        <v>18.6</v>
      </c>
      <c r="F2408" s="192">
        <v>1320</v>
      </c>
      <c r="G2408" s="447">
        <f t="shared" ref="G2408:G2442" si="105">F2408*E2408</f>
        <v>24552</v>
      </c>
      <c r="H2408" s="192" t="s">
        <v>2389</v>
      </c>
      <c r="I2408" s="192" t="s">
        <v>2389</v>
      </c>
      <c r="J2408" s="192" t="s">
        <v>2496</v>
      </c>
      <c r="K2408" s="192" t="s">
        <v>2499</v>
      </c>
      <c r="L2408" s="69" t="s">
        <v>1101</v>
      </c>
      <c r="M2408" s="192" t="s">
        <v>2498</v>
      </c>
      <c r="N2408" s="192" t="s">
        <v>2496</v>
      </c>
    </row>
    <row r="2409" s="159" customFormat="1" ht="21" customHeight="1" spans="1:14">
      <c r="A2409" s="191"/>
      <c r="B2409" s="435" t="s">
        <v>979</v>
      </c>
      <c r="C2409" s="191" t="s">
        <v>972</v>
      </c>
      <c r="D2409" s="40" t="s">
        <v>224</v>
      </c>
      <c r="E2409" s="67">
        <v>18.6</v>
      </c>
      <c r="F2409" s="192">
        <v>804</v>
      </c>
      <c r="G2409" s="447">
        <f t="shared" si="105"/>
        <v>14954.4</v>
      </c>
      <c r="H2409" s="192" t="s">
        <v>2389</v>
      </c>
      <c r="I2409" s="192" t="s">
        <v>2389</v>
      </c>
      <c r="J2409" s="192" t="s">
        <v>2496</v>
      </c>
      <c r="K2409" s="192" t="s">
        <v>2500</v>
      </c>
      <c r="L2409" s="69" t="s">
        <v>1101</v>
      </c>
      <c r="M2409" s="192" t="s">
        <v>2498</v>
      </c>
      <c r="N2409" s="192" t="s">
        <v>2496</v>
      </c>
    </row>
    <row r="2410" s="159" customFormat="1" ht="21" customHeight="1" spans="1:14">
      <c r="A2410" s="191"/>
      <c r="B2410" s="435" t="s">
        <v>979</v>
      </c>
      <c r="C2410" s="191" t="s">
        <v>972</v>
      </c>
      <c r="D2410" s="40" t="s">
        <v>224</v>
      </c>
      <c r="E2410" s="67">
        <v>18.6</v>
      </c>
      <c r="F2410" s="192">
        <v>96</v>
      </c>
      <c r="G2410" s="447">
        <f t="shared" si="105"/>
        <v>1785.6</v>
      </c>
      <c r="H2410" s="192" t="s">
        <v>2389</v>
      </c>
      <c r="I2410" s="192" t="s">
        <v>2389</v>
      </c>
      <c r="J2410" s="192" t="s">
        <v>2496</v>
      </c>
      <c r="K2410" s="192" t="s">
        <v>2501</v>
      </c>
      <c r="L2410" s="69" t="s">
        <v>1097</v>
      </c>
      <c r="M2410" s="192" t="s">
        <v>2498</v>
      </c>
      <c r="N2410" s="192" t="s">
        <v>2496</v>
      </c>
    </row>
    <row r="2411" s="159" customFormat="1" ht="21" customHeight="1" spans="1:14">
      <c r="A2411" s="191"/>
      <c r="B2411" s="435" t="s">
        <v>979</v>
      </c>
      <c r="C2411" s="191" t="s">
        <v>972</v>
      </c>
      <c r="D2411" s="40" t="s">
        <v>224</v>
      </c>
      <c r="E2411" s="67">
        <v>18.6</v>
      </c>
      <c r="F2411" s="192">
        <v>72</v>
      </c>
      <c r="G2411" s="447">
        <f t="shared" si="105"/>
        <v>1339.2</v>
      </c>
      <c r="H2411" s="192" t="s">
        <v>2389</v>
      </c>
      <c r="I2411" s="192" t="s">
        <v>2389</v>
      </c>
      <c r="J2411" s="192" t="s">
        <v>2496</v>
      </c>
      <c r="K2411" s="192" t="s">
        <v>2502</v>
      </c>
      <c r="L2411" s="69" t="s">
        <v>1101</v>
      </c>
      <c r="M2411" s="192" t="s">
        <v>2498</v>
      </c>
      <c r="N2411" s="192" t="s">
        <v>2496</v>
      </c>
    </row>
    <row r="2412" s="159" customFormat="1" ht="21" customHeight="1" spans="1:14">
      <c r="A2412" s="191"/>
      <c r="B2412" s="435" t="s">
        <v>979</v>
      </c>
      <c r="C2412" s="191" t="s">
        <v>972</v>
      </c>
      <c r="D2412" s="40" t="s">
        <v>224</v>
      </c>
      <c r="E2412" s="67">
        <v>18.6</v>
      </c>
      <c r="F2412" s="192">
        <v>144</v>
      </c>
      <c r="G2412" s="447">
        <f t="shared" si="105"/>
        <v>2678.4</v>
      </c>
      <c r="H2412" s="192" t="s">
        <v>2389</v>
      </c>
      <c r="I2412" s="192" t="s">
        <v>2389</v>
      </c>
      <c r="J2412" s="192" t="s">
        <v>2496</v>
      </c>
      <c r="K2412" s="192" t="s">
        <v>2503</v>
      </c>
      <c r="L2412" s="69" t="s">
        <v>1097</v>
      </c>
      <c r="M2412" s="192" t="s">
        <v>2498</v>
      </c>
      <c r="N2412" s="192" t="s">
        <v>2496</v>
      </c>
    </row>
    <row r="2413" s="159" customFormat="1" ht="21" customHeight="1" spans="1:14">
      <c r="A2413" s="191"/>
      <c r="B2413" s="435" t="s">
        <v>979</v>
      </c>
      <c r="C2413" s="191" t="s">
        <v>972</v>
      </c>
      <c r="D2413" s="40" t="s">
        <v>224</v>
      </c>
      <c r="E2413" s="67">
        <v>18.6</v>
      </c>
      <c r="F2413" s="192">
        <v>300</v>
      </c>
      <c r="G2413" s="447">
        <f t="shared" si="105"/>
        <v>5580</v>
      </c>
      <c r="H2413" s="192" t="s">
        <v>2389</v>
      </c>
      <c r="I2413" s="192" t="s">
        <v>2389</v>
      </c>
      <c r="J2413" s="192" t="s">
        <v>2496</v>
      </c>
      <c r="K2413" s="192" t="s">
        <v>2504</v>
      </c>
      <c r="L2413" s="69" t="s">
        <v>1097</v>
      </c>
      <c r="M2413" s="192" t="s">
        <v>2498</v>
      </c>
      <c r="N2413" s="192" t="s">
        <v>2496</v>
      </c>
    </row>
    <row r="2414" s="159" customFormat="1" ht="21" customHeight="1" spans="1:14">
      <c r="A2414" s="191"/>
      <c r="B2414" s="435" t="s">
        <v>979</v>
      </c>
      <c r="C2414" s="191" t="s">
        <v>972</v>
      </c>
      <c r="D2414" s="40" t="s">
        <v>224</v>
      </c>
      <c r="E2414" s="67">
        <v>18.6</v>
      </c>
      <c r="F2414" s="192">
        <v>163</v>
      </c>
      <c r="G2414" s="447">
        <f t="shared" si="105"/>
        <v>3031.8</v>
      </c>
      <c r="H2414" s="192" t="s">
        <v>2389</v>
      </c>
      <c r="I2414" s="192" t="s">
        <v>2389</v>
      </c>
      <c r="J2414" s="192" t="s">
        <v>2496</v>
      </c>
      <c r="K2414" s="192" t="s">
        <v>2505</v>
      </c>
      <c r="L2414" s="69" t="s">
        <v>1097</v>
      </c>
      <c r="M2414" s="192" t="s">
        <v>2498</v>
      </c>
      <c r="N2414" s="192" t="s">
        <v>2496</v>
      </c>
    </row>
    <row r="2415" s="159" customFormat="1" ht="21" customHeight="1" spans="1:14">
      <c r="A2415" s="191"/>
      <c r="B2415" s="435" t="s">
        <v>979</v>
      </c>
      <c r="C2415" s="191" t="s">
        <v>972</v>
      </c>
      <c r="D2415" s="40" t="s">
        <v>224</v>
      </c>
      <c r="E2415" s="67">
        <v>18.6</v>
      </c>
      <c r="F2415" s="192">
        <v>84</v>
      </c>
      <c r="G2415" s="447">
        <f t="shared" si="105"/>
        <v>1562.4</v>
      </c>
      <c r="H2415" s="192" t="s">
        <v>2389</v>
      </c>
      <c r="I2415" s="192" t="s">
        <v>2389</v>
      </c>
      <c r="J2415" s="192" t="s">
        <v>2496</v>
      </c>
      <c r="K2415" s="192" t="s">
        <v>2506</v>
      </c>
      <c r="L2415" s="69" t="s">
        <v>1097</v>
      </c>
      <c r="M2415" s="192" t="s">
        <v>2498</v>
      </c>
      <c r="N2415" s="192" t="s">
        <v>2496</v>
      </c>
    </row>
    <row r="2416" s="159" customFormat="1" ht="21" customHeight="1" spans="1:14">
      <c r="A2416" s="191"/>
      <c r="B2416" s="435" t="s">
        <v>979</v>
      </c>
      <c r="C2416" s="191" t="s">
        <v>972</v>
      </c>
      <c r="D2416" s="40" t="s">
        <v>224</v>
      </c>
      <c r="E2416" s="67">
        <v>18.6</v>
      </c>
      <c r="F2416" s="192">
        <v>216</v>
      </c>
      <c r="G2416" s="447">
        <f t="shared" si="105"/>
        <v>4017.6</v>
      </c>
      <c r="H2416" s="192" t="s">
        <v>2389</v>
      </c>
      <c r="I2416" s="192" t="s">
        <v>2389</v>
      </c>
      <c r="J2416" s="192" t="s">
        <v>2496</v>
      </c>
      <c r="K2416" s="192" t="s">
        <v>2507</v>
      </c>
      <c r="L2416" s="69" t="s">
        <v>1097</v>
      </c>
      <c r="M2416" s="192" t="s">
        <v>2498</v>
      </c>
      <c r="N2416" s="192" t="s">
        <v>2496</v>
      </c>
    </row>
    <row r="2417" s="159" customFormat="1" ht="21" customHeight="1" spans="1:14">
      <c r="A2417" s="191"/>
      <c r="B2417" s="435" t="s">
        <v>979</v>
      </c>
      <c r="C2417" s="191" t="s">
        <v>972</v>
      </c>
      <c r="D2417" s="40" t="s">
        <v>224</v>
      </c>
      <c r="E2417" s="67">
        <v>18.6</v>
      </c>
      <c r="F2417" s="192">
        <v>912</v>
      </c>
      <c r="G2417" s="447">
        <f t="shared" si="105"/>
        <v>16963.2</v>
      </c>
      <c r="H2417" s="192" t="s">
        <v>2389</v>
      </c>
      <c r="I2417" s="192" t="s">
        <v>2389</v>
      </c>
      <c r="J2417" s="192" t="s">
        <v>2496</v>
      </c>
      <c r="K2417" s="192" t="s">
        <v>2508</v>
      </c>
      <c r="L2417" s="69" t="s">
        <v>1097</v>
      </c>
      <c r="M2417" s="192" t="s">
        <v>2498</v>
      </c>
      <c r="N2417" s="192" t="s">
        <v>2496</v>
      </c>
    </row>
    <row r="2418" s="159" customFormat="1" ht="21" customHeight="1" spans="1:14">
      <c r="A2418" s="191"/>
      <c r="B2418" s="435" t="s">
        <v>979</v>
      </c>
      <c r="C2418" s="191" t="s">
        <v>972</v>
      </c>
      <c r="D2418" s="40" t="s">
        <v>224</v>
      </c>
      <c r="E2418" s="67">
        <v>18.6</v>
      </c>
      <c r="F2418" s="192">
        <v>108</v>
      </c>
      <c r="G2418" s="447">
        <f t="shared" si="105"/>
        <v>2008.8</v>
      </c>
      <c r="H2418" s="192" t="s">
        <v>2389</v>
      </c>
      <c r="I2418" s="192" t="s">
        <v>2389</v>
      </c>
      <c r="J2418" s="192" t="s">
        <v>2496</v>
      </c>
      <c r="K2418" s="192" t="s">
        <v>2509</v>
      </c>
      <c r="L2418" s="69" t="s">
        <v>1101</v>
      </c>
      <c r="M2418" s="192" t="s">
        <v>2498</v>
      </c>
      <c r="N2418" s="192" t="s">
        <v>2496</v>
      </c>
    </row>
    <row r="2419" s="159" customFormat="1" ht="21" customHeight="1" spans="1:14">
      <c r="A2419" s="191"/>
      <c r="B2419" s="435" t="s">
        <v>979</v>
      </c>
      <c r="C2419" s="191" t="s">
        <v>972</v>
      </c>
      <c r="D2419" s="40" t="s">
        <v>224</v>
      </c>
      <c r="E2419" s="67">
        <v>18.6</v>
      </c>
      <c r="F2419" s="192">
        <v>1272</v>
      </c>
      <c r="G2419" s="447">
        <f t="shared" si="105"/>
        <v>23659.2</v>
      </c>
      <c r="H2419" s="192" t="s">
        <v>2389</v>
      </c>
      <c r="I2419" s="192" t="s">
        <v>2389</v>
      </c>
      <c r="J2419" s="192" t="s">
        <v>2496</v>
      </c>
      <c r="K2419" s="192" t="s">
        <v>2510</v>
      </c>
      <c r="L2419" s="69" t="s">
        <v>1097</v>
      </c>
      <c r="M2419" s="192" t="s">
        <v>2498</v>
      </c>
      <c r="N2419" s="192" t="s">
        <v>2496</v>
      </c>
    </row>
    <row r="2420" s="159" customFormat="1" ht="21" customHeight="1" spans="1:14">
      <c r="A2420" s="191"/>
      <c r="B2420" s="435" t="s">
        <v>979</v>
      </c>
      <c r="C2420" s="191" t="s">
        <v>972</v>
      </c>
      <c r="D2420" s="40" t="s">
        <v>224</v>
      </c>
      <c r="E2420" s="67">
        <v>18.6</v>
      </c>
      <c r="F2420" s="192">
        <v>1512</v>
      </c>
      <c r="G2420" s="447">
        <f t="shared" si="105"/>
        <v>28123.2</v>
      </c>
      <c r="H2420" s="192" t="s">
        <v>2389</v>
      </c>
      <c r="I2420" s="192" t="s">
        <v>2389</v>
      </c>
      <c r="J2420" s="192" t="s">
        <v>2496</v>
      </c>
      <c r="K2420" s="192" t="s">
        <v>2511</v>
      </c>
      <c r="L2420" s="69" t="s">
        <v>1097</v>
      </c>
      <c r="M2420" s="192" t="s">
        <v>2498</v>
      </c>
      <c r="N2420" s="192" t="s">
        <v>2496</v>
      </c>
    </row>
    <row r="2421" s="159" customFormat="1" ht="21" customHeight="1" spans="1:14">
      <c r="A2421" s="191"/>
      <c r="B2421" s="435" t="s">
        <v>979</v>
      </c>
      <c r="C2421" s="191" t="s">
        <v>972</v>
      </c>
      <c r="D2421" s="40" t="s">
        <v>224</v>
      </c>
      <c r="E2421" s="67">
        <v>18.6</v>
      </c>
      <c r="F2421" s="192">
        <v>156</v>
      </c>
      <c r="G2421" s="447">
        <f t="shared" si="105"/>
        <v>2901.6</v>
      </c>
      <c r="H2421" s="192" t="s">
        <v>2389</v>
      </c>
      <c r="I2421" s="192" t="s">
        <v>2389</v>
      </c>
      <c r="J2421" s="192" t="s">
        <v>2496</v>
      </c>
      <c r="K2421" s="192" t="s">
        <v>2512</v>
      </c>
      <c r="L2421" s="69" t="s">
        <v>1097</v>
      </c>
      <c r="M2421" s="192" t="s">
        <v>2498</v>
      </c>
      <c r="N2421" s="192" t="s">
        <v>2496</v>
      </c>
    </row>
    <row r="2422" s="159" customFormat="1" ht="21" customHeight="1" spans="1:14">
      <c r="A2422" s="191"/>
      <c r="B2422" s="435" t="s">
        <v>979</v>
      </c>
      <c r="C2422" s="191" t="s">
        <v>972</v>
      </c>
      <c r="D2422" s="40" t="s">
        <v>224</v>
      </c>
      <c r="E2422" s="67">
        <v>18.6</v>
      </c>
      <c r="F2422" s="192">
        <v>132</v>
      </c>
      <c r="G2422" s="447">
        <f t="shared" si="105"/>
        <v>2455.2</v>
      </c>
      <c r="H2422" s="192" t="s">
        <v>2389</v>
      </c>
      <c r="I2422" s="192" t="s">
        <v>2389</v>
      </c>
      <c r="J2422" s="192" t="s">
        <v>2496</v>
      </c>
      <c r="K2422" s="192" t="s">
        <v>2513</v>
      </c>
      <c r="L2422" s="69" t="s">
        <v>1097</v>
      </c>
      <c r="M2422" s="192" t="s">
        <v>2498</v>
      </c>
      <c r="N2422" s="192" t="s">
        <v>2496</v>
      </c>
    </row>
    <row r="2423" s="159" customFormat="1" ht="21" customHeight="1" spans="1:14">
      <c r="A2423" s="191"/>
      <c r="B2423" s="435" t="s">
        <v>979</v>
      </c>
      <c r="C2423" s="191" t="s">
        <v>972</v>
      </c>
      <c r="D2423" s="40" t="s">
        <v>224</v>
      </c>
      <c r="E2423" s="67">
        <v>18.6</v>
      </c>
      <c r="F2423" s="192">
        <v>192</v>
      </c>
      <c r="G2423" s="447">
        <f t="shared" si="105"/>
        <v>3571.2</v>
      </c>
      <c r="H2423" s="192" t="s">
        <v>2389</v>
      </c>
      <c r="I2423" s="192" t="s">
        <v>2389</v>
      </c>
      <c r="J2423" s="192" t="s">
        <v>2496</v>
      </c>
      <c r="K2423" s="192" t="s">
        <v>2514</v>
      </c>
      <c r="L2423" s="69" t="s">
        <v>1097</v>
      </c>
      <c r="M2423" s="192" t="s">
        <v>2498</v>
      </c>
      <c r="N2423" s="192" t="s">
        <v>2496</v>
      </c>
    </row>
    <row r="2424" s="159" customFormat="1" ht="21" customHeight="1" spans="1:14">
      <c r="A2424" s="191"/>
      <c r="B2424" s="435" t="s">
        <v>979</v>
      </c>
      <c r="C2424" s="191" t="s">
        <v>972</v>
      </c>
      <c r="D2424" s="40" t="s">
        <v>224</v>
      </c>
      <c r="E2424" s="67">
        <v>18.6</v>
      </c>
      <c r="F2424" s="192">
        <v>240</v>
      </c>
      <c r="G2424" s="447">
        <f t="shared" si="105"/>
        <v>4464</v>
      </c>
      <c r="H2424" s="192" t="s">
        <v>2389</v>
      </c>
      <c r="I2424" s="192" t="s">
        <v>2389</v>
      </c>
      <c r="J2424" s="192" t="s">
        <v>2496</v>
      </c>
      <c r="K2424" s="192" t="s">
        <v>2515</v>
      </c>
      <c r="L2424" s="69" t="s">
        <v>1097</v>
      </c>
      <c r="M2424" s="192" t="s">
        <v>2498</v>
      </c>
      <c r="N2424" s="192" t="s">
        <v>2496</v>
      </c>
    </row>
    <row r="2425" s="159" customFormat="1" ht="21" customHeight="1" spans="1:14">
      <c r="A2425" s="191"/>
      <c r="B2425" s="435" t="s">
        <v>979</v>
      </c>
      <c r="C2425" s="191" t="s">
        <v>972</v>
      </c>
      <c r="D2425" s="40" t="s">
        <v>224</v>
      </c>
      <c r="E2425" s="67">
        <v>18.6</v>
      </c>
      <c r="F2425" s="192">
        <v>96</v>
      </c>
      <c r="G2425" s="447">
        <f t="shared" si="105"/>
        <v>1785.6</v>
      </c>
      <c r="H2425" s="192" t="s">
        <v>2389</v>
      </c>
      <c r="I2425" s="192" t="s">
        <v>2389</v>
      </c>
      <c r="J2425" s="192" t="s">
        <v>2496</v>
      </c>
      <c r="K2425" s="192" t="s">
        <v>2516</v>
      </c>
      <c r="L2425" s="69" t="s">
        <v>1101</v>
      </c>
      <c r="M2425" s="192" t="s">
        <v>2498</v>
      </c>
      <c r="N2425" s="192" t="s">
        <v>2496</v>
      </c>
    </row>
    <row r="2426" s="159" customFormat="1" ht="21" customHeight="1" spans="1:14">
      <c r="A2426" s="191"/>
      <c r="B2426" s="435" t="s">
        <v>979</v>
      </c>
      <c r="C2426" s="191" t="s">
        <v>972</v>
      </c>
      <c r="D2426" s="40" t="s">
        <v>224</v>
      </c>
      <c r="E2426" s="67">
        <v>18.6</v>
      </c>
      <c r="F2426" s="192">
        <v>264</v>
      </c>
      <c r="G2426" s="447">
        <f t="shared" si="105"/>
        <v>4910.4</v>
      </c>
      <c r="H2426" s="192" t="s">
        <v>2389</v>
      </c>
      <c r="I2426" s="192" t="s">
        <v>2389</v>
      </c>
      <c r="J2426" s="192" t="s">
        <v>2496</v>
      </c>
      <c r="K2426" s="192" t="s">
        <v>2517</v>
      </c>
      <c r="L2426" s="69" t="s">
        <v>1097</v>
      </c>
      <c r="M2426" s="192" t="s">
        <v>2498</v>
      </c>
      <c r="N2426" s="192" t="s">
        <v>2496</v>
      </c>
    </row>
    <row r="2427" s="159" customFormat="1" ht="21" customHeight="1" spans="1:14">
      <c r="A2427" s="191"/>
      <c r="B2427" s="435" t="s">
        <v>979</v>
      </c>
      <c r="C2427" s="191" t="s">
        <v>972</v>
      </c>
      <c r="D2427" s="40" t="s">
        <v>224</v>
      </c>
      <c r="E2427" s="67">
        <v>18.6</v>
      </c>
      <c r="F2427" s="192">
        <v>144</v>
      </c>
      <c r="G2427" s="447">
        <f t="shared" si="105"/>
        <v>2678.4</v>
      </c>
      <c r="H2427" s="192" t="s">
        <v>2389</v>
      </c>
      <c r="I2427" s="192" t="s">
        <v>2389</v>
      </c>
      <c r="J2427" s="192" t="s">
        <v>2496</v>
      </c>
      <c r="K2427" s="192" t="s">
        <v>2518</v>
      </c>
      <c r="L2427" s="69" t="s">
        <v>1097</v>
      </c>
      <c r="M2427" s="192" t="s">
        <v>2498</v>
      </c>
      <c r="N2427" s="192" t="s">
        <v>2496</v>
      </c>
    </row>
    <row r="2428" s="159" customFormat="1" ht="21" customHeight="1" spans="1:14">
      <c r="A2428" s="191"/>
      <c r="B2428" s="435" t="s">
        <v>979</v>
      </c>
      <c r="C2428" s="191" t="s">
        <v>972</v>
      </c>
      <c r="D2428" s="40" t="s">
        <v>224</v>
      </c>
      <c r="E2428" s="67">
        <v>18.6</v>
      </c>
      <c r="F2428" s="192">
        <v>588</v>
      </c>
      <c r="G2428" s="447">
        <f t="shared" si="105"/>
        <v>10936.8</v>
      </c>
      <c r="H2428" s="192" t="s">
        <v>2389</v>
      </c>
      <c r="I2428" s="192" t="s">
        <v>2389</v>
      </c>
      <c r="J2428" s="192" t="s">
        <v>2496</v>
      </c>
      <c r="K2428" s="192" t="s">
        <v>2519</v>
      </c>
      <c r="L2428" s="69" t="s">
        <v>1097</v>
      </c>
      <c r="M2428" s="192" t="s">
        <v>2498</v>
      </c>
      <c r="N2428" s="192" t="s">
        <v>2496</v>
      </c>
    </row>
    <row r="2429" s="159" customFormat="1" ht="21" customHeight="1" spans="1:14">
      <c r="A2429" s="191"/>
      <c r="B2429" s="435" t="s">
        <v>979</v>
      </c>
      <c r="C2429" s="191" t="s">
        <v>972</v>
      </c>
      <c r="D2429" s="40" t="s">
        <v>224</v>
      </c>
      <c r="E2429" s="67">
        <v>18.6</v>
      </c>
      <c r="F2429" s="192">
        <v>384</v>
      </c>
      <c r="G2429" s="447">
        <f t="shared" si="105"/>
        <v>7142.4</v>
      </c>
      <c r="H2429" s="192" t="s">
        <v>2389</v>
      </c>
      <c r="I2429" s="192" t="s">
        <v>2389</v>
      </c>
      <c r="J2429" s="192" t="s">
        <v>2496</v>
      </c>
      <c r="K2429" s="192" t="s">
        <v>2520</v>
      </c>
      <c r="L2429" s="69" t="s">
        <v>1097</v>
      </c>
      <c r="M2429" s="192" t="s">
        <v>2498</v>
      </c>
      <c r="N2429" s="192" t="s">
        <v>2496</v>
      </c>
    </row>
    <row r="2430" s="159" customFormat="1" ht="21" customHeight="1" spans="1:14">
      <c r="A2430" s="191"/>
      <c r="B2430" s="435" t="s">
        <v>979</v>
      </c>
      <c r="C2430" s="191" t="s">
        <v>972</v>
      </c>
      <c r="D2430" s="40" t="s">
        <v>224</v>
      </c>
      <c r="E2430" s="67">
        <v>18.6</v>
      </c>
      <c r="F2430" s="192">
        <v>264</v>
      </c>
      <c r="G2430" s="447">
        <f t="shared" si="105"/>
        <v>4910.4</v>
      </c>
      <c r="H2430" s="192" t="s">
        <v>2389</v>
      </c>
      <c r="I2430" s="192" t="s">
        <v>2389</v>
      </c>
      <c r="J2430" s="192" t="s">
        <v>2496</v>
      </c>
      <c r="K2430" s="192" t="s">
        <v>2521</v>
      </c>
      <c r="L2430" s="69" t="s">
        <v>1097</v>
      </c>
      <c r="M2430" s="192" t="s">
        <v>2498</v>
      </c>
      <c r="N2430" s="192" t="s">
        <v>2496</v>
      </c>
    </row>
    <row r="2431" s="159" customFormat="1" ht="21" customHeight="1" spans="1:14">
      <c r="A2431" s="191"/>
      <c r="B2431" s="435" t="s">
        <v>979</v>
      </c>
      <c r="C2431" s="191" t="s">
        <v>972</v>
      </c>
      <c r="D2431" s="40" t="s">
        <v>224</v>
      </c>
      <c r="E2431" s="67">
        <v>18.6</v>
      </c>
      <c r="F2431" s="192">
        <v>132</v>
      </c>
      <c r="G2431" s="447">
        <f t="shared" si="105"/>
        <v>2455.2</v>
      </c>
      <c r="H2431" s="192" t="s">
        <v>2389</v>
      </c>
      <c r="I2431" s="192" t="s">
        <v>2389</v>
      </c>
      <c r="J2431" s="192" t="s">
        <v>2496</v>
      </c>
      <c r="K2431" s="192" t="s">
        <v>2522</v>
      </c>
      <c r="L2431" s="69" t="s">
        <v>1097</v>
      </c>
      <c r="M2431" s="192" t="s">
        <v>2498</v>
      </c>
      <c r="N2431" s="192" t="s">
        <v>2496</v>
      </c>
    </row>
    <row r="2432" s="159" customFormat="1" ht="21" customHeight="1" spans="1:14">
      <c r="A2432" s="191"/>
      <c r="B2432" s="435" t="s">
        <v>979</v>
      </c>
      <c r="C2432" s="191" t="s">
        <v>972</v>
      </c>
      <c r="D2432" s="40" t="s">
        <v>224</v>
      </c>
      <c r="E2432" s="67">
        <v>18.6</v>
      </c>
      <c r="F2432" s="192">
        <v>120</v>
      </c>
      <c r="G2432" s="447">
        <f t="shared" si="105"/>
        <v>2232</v>
      </c>
      <c r="H2432" s="192" t="s">
        <v>2389</v>
      </c>
      <c r="I2432" s="192" t="s">
        <v>2389</v>
      </c>
      <c r="J2432" s="192" t="s">
        <v>2496</v>
      </c>
      <c r="K2432" s="192" t="s">
        <v>2523</v>
      </c>
      <c r="L2432" s="69" t="s">
        <v>1097</v>
      </c>
      <c r="M2432" s="192" t="s">
        <v>2498</v>
      </c>
      <c r="N2432" s="192" t="s">
        <v>2496</v>
      </c>
    </row>
    <row r="2433" s="159" customFormat="1" ht="21" customHeight="1" spans="1:14">
      <c r="A2433" s="191"/>
      <c r="B2433" s="435" t="s">
        <v>979</v>
      </c>
      <c r="C2433" s="191" t="s">
        <v>972</v>
      </c>
      <c r="D2433" s="40" t="s">
        <v>224</v>
      </c>
      <c r="E2433" s="67">
        <v>18.6</v>
      </c>
      <c r="F2433" s="192">
        <v>960</v>
      </c>
      <c r="G2433" s="447">
        <f t="shared" si="105"/>
        <v>17856</v>
      </c>
      <c r="H2433" s="192" t="s">
        <v>2389</v>
      </c>
      <c r="I2433" s="192" t="s">
        <v>2389</v>
      </c>
      <c r="J2433" s="192" t="s">
        <v>2496</v>
      </c>
      <c r="K2433" s="192" t="s">
        <v>2524</v>
      </c>
      <c r="L2433" s="69" t="s">
        <v>1097</v>
      </c>
      <c r="M2433" s="192" t="s">
        <v>2498</v>
      </c>
      <c r="N2433" s="192" t="s">
        <v>2496</v>
      </c>
    </row>
    <row r="2434" s="159" customFormat="1" ht="21" customHeight="1" spans="1:14">
      <c r="A2434" s="191"/>
      <c r="B2434" s="435" t="s">
        <v>979</v>
      </c>
      <c r="C2434" s="191" t="s">
        <v>972</v>
      </c>
      <c r="D2434" s="40" t="s">
        <v>224</v>
      </c>
      <c r="E2434" s="67">
        <v>18.6</v>
      </c>
      <c r="F2434" s="192">
        <v>864</v>
      </c>
      <c r="G2434" s="447">
        <f t="shared" si="105"/>
        <v>16070.4</v>
      </c>
      <c r="H2434" s="192" t="s">
        <v>2389</v>
      </c>
      <c r="I2434" s="192" t="s">
        <v>2389</v>
      </c>
      <c r="J2434" s="192" t="s">
        <v>2496</v>
      </c>
      <c r="K2434" s="192" t="s">
        <v>2525</v>
      </c>
      <c r="L2434" s="69" t="s">
        <v>1097</v>
      </c>
      <c r="M2434" s="192" t="s">
        <v>2498</v>
      </c>
      <c r="N2434" s="192" t="s">
        <v>2496</v>
      </c>
    </row>
    <row r="2435" s="159" customFormat="1" ht="21" customHeight="1" spans="1:14">
      <c r="A2435" s="191"/>
      <c r="B2435" s="435" t="s">
        <v>979</v>
      </c>
      <c r="C2435" s="191" t="s">
        <v>972</v>
      </c>
      <c r="D2435" s="40" t="s">
        <v>224</v>
      </c>
      <c r="E2435" s="67">
        <v>18.6</v>
      </c>
      <c r="F2435" s="192">
        <v>336</v>
      </c>
      <c r="G2435" s="447">
        <f t="shared" si="105"/>
        <v>6249.6</v>
      </c>
      <c r="H2435" s="192" t="s">
        <v>2389</v>
      </c>
      <c r="I2435" s="192" t="s">
        <v>2389</v>
      </c>
      <c r="J2435" s="192" t="s">
        <v>2496</v>
      </c>
      <c r="K2435" s="192" t="s">
        <v>2526</v>
      </c>
      <c r="L2435" s="69" t="s">
        <v>1097</v>
      </c>
      <c r="M2435" s="192" t="s">
        <v>2498</v>
      </c>
      <c r="N2435" s="192" t="s">
        <v>2496</v>
      </c>
    </row>
    <row r="2436" s="159" customFormat="1" ht="21" customHeight="1" spans="1:14">
      <c r="A2436" s="191"/>
      <c r="B2436" s="435" t="s">
        <v>979</v>
      </c>
      <c r="C2436" s="191" t="s">
        <v>972</v>
      </c>
      <c r="D2436" s="40" t="s">
        <v>224</v>
      </c>
      <c r="E2436" s="67">
        <v>18.6</v>
      </c>
      <c r="F2436" s="192">
        <v>720</v>
      </c>
      <c r="G2436" s="447">
        <f t="shared" si="105"/>
        <v>13392</v>
      </c>
      <c r="H2436" s="192" t="s">
        <v>2389</v>
      </c>
      <c r="I2436" s="192" t="s">
        <v>2389</v>
      </c>
      <c r="J2436" s="192" t="s">
        <v>2496</v>
      </c>
      <c r="K2436" s="192" t="s">
        <v>2527</v>
      </c>
      <c r="L2436" s="69" t="s">
        <v>1097</v>
      </c>
      <c r="M2436" s="192" t="s">
        <v>2498</v>
      </c>
      <c r="N2436" s="192" t="s">
        <v>2496</v>
      </c>
    </row>
    <row r="2437" s="159" customFormat="1" ht="21" customHeight="1" spans="1:14">
      <c r="A2437" s="191"/>
      <c r="B2437" s="435" t="s">
        <v>979</v>
      </c>
      <c r="C2437" s="191" t="s">
        <v>972</v>
      </c>
      <c r="D2437" s="40" t="s">
        <v>224</v>
      </c>
      <c r="E2437" s="67">
        <v>18.6</v>
      </c>
      <c r="F2437" s="192">
        <v>276</v>
      </c>
      <c r="G2437" s="447">
        <f t="shared" si="105"/>
        <v>5133.6</v>
      </c>
      <c r="H2437" s="192" t="s">
        <v>2389</v>
      </c>
      <c r="I2437" s="192" t="s">
        <v>2389</v>
      </c>
      <c r="J2437" s="192" t="s">
        <v>2496</v>
      </c>
      <c r="K2437" s="192" t="s">
        <v>2528</v>
      </c>
      <c r="L2437" s="69" t="s">
        <v>1097</v>
      </c>
      <c r="M2437" s="192" t="s">
        <v>2498</v>
      </c>
      <c r="N2437" s="192" t="s">
        <v>2496</v>
      </c>
    </row>
    <row r="2438" s="159" customFormat="1" ht="21" customHeight="1" spans="1:14">
      <c r="A2438" s="191"/>
      <c r="B2438" s="435" t="s">
        <v>979</v>
      </c>
      <c r="C2438" s="191" t="s">
        <v>972</v>
      </c>
      <c r="D2438" s="40" t="s">
        <v>224</v>
      </c>
      <c r="E2438" s="67">
        <v>18.6</v>
      </c>
      <c r="F2438" s="192">
        <v>288</v>
      </c>
      <c r="G2438" s="447">
        <f t="shared" si="105"/>
        <v>5356.8</v>
      </c>
      <c r="H2438" s="192" t="s">
        <v>2389</v>
      </c>
      <c r="I2438" s="192" t="s">
        <v>2389</v>
      </c>
      <c r="J2438" s="192" t="s">
        <v>2496</v>
      </c>
      <c r="K2438" s="192" t="s">
        <v>2529</v>
      </c>
      <c r="L2438" s="69" t="s">
        <v>1101</v>
      </c>
      <c r="M2438" s="192" t="s">
        <v>2498</v>
      </c>
      <c r="N2438" s="192" t="s">
        <v>2496</v>
      </c>
    </row>
    <row r="2439" s="159" customFormat="1" ht="21" customHeight="1" spans="1:14">
      <c r="A2439" s="191"/>
      <c r="B2439" s="435" t="s">
        <v>979</v>
      </c>
      <c r="C2439" s="191" t="s">
        <v>972</v>
      </c>
      <c r="D2439" s="40" t="s">
        <v>224</v>
      </c>
      <c r="E2439" s="67">
        <v>18.6</v>
      </c>
      <c r="F2439" s="192">
        <v>432</v>
      </c>
      <c r="G2439" s="447">
        <f t="shared" si="105"/>
        <v>8035.2</v>
      </c>
      <c r="H2439" s="192" t="s">
        <v>2389</v>
      </c>
      <c r="I2439" s="192" t="s">
        <v>2389</v>
      </c>
      <c r="J2439" s="192" t="s">
        <v>2496</v>
      </c>
      <c r="K2439" s="192" t="s">
        <v>2530</v>
      </c>
      <c r="L2439" s="69" t="s">
        <v>1101</v>
      </c>
      <c r="M2439" s="192" t="s">
        <v>2498</v>
      </c>
      <c r="N2439" s="192" t="s">
        <v>2496</v>
      </c>
    </row>
    <row r="2440" s="159" customFormat="1" ht="21" customHeight="1" spans="1:14">
      <c r="A2440" s="191"/>
      <c r="B2440" s="435" t="s">
        <v>979</v>
      </c>
      <c r="C2440" s="191" t="s">
        <v>972</v>
      </c>
      <c r="D2440" s="40" t="s">
        <v>224</v>
      </c>
      <c r="E2440" s="67">
        <v>18.6</v>
      </c>
      <c r="F2440" s="192">
        <v>408</v>
      </c>
      <c r="G2440" s="447">
        <f t="shared" si="105"/>
        <v>7588.8</v>
      </c>
      <c r="H2440" s="192" t="s">
        <v>2389</v>
      </c>
      <c r="I2440" s="192" t="s">
        <v>2389</v>
      </c>
      <c r="J2440" s="192" t="s">
        <v>2496</v>
      </c>
      <c r="K2440" s="192" t="s">
        <v>2531</v>
      </c>
      <c r="L2440" s="69" t="s">
        <v>1097</v>
      </c>
      <c r="M2440" s="192" t="s">
        <v>2498</v>
      </c>
      <c r="N2440" s="192" t="s">
        <v>2496</v>
      </c>
    </row>
    <row r="2441" s="159" customFormat="1" ht="21" customHeight="1" spans="1:14">
      <c r="A2441" s="191"/>
      <c r="B2441" s="435" t="s">
        <v>979</v>
      </c>
      <c r="C2441" s="191" t="s">
        <v>972</v>
      </c>
      <c r="D2441" s="40" t="s">
        <v>224</v>
      </c>
      <c r="E2441" s="67">
        <v>18.6</v>
      </c>
      <c r="F2441" s="192">
        <v>252</v>
      </c>
      <c r="G2441" s="447">
        <f t="shared" si="105"/>
        <v>4687.2</v>
      </c>
      <c r="H2441" s="192" t="s">
        <v>2389</v>
      </c>
      <c r="I2441" s="192" t="s">
        <v>2389</v>
      </c>
      <c r="J2441" s="192" t="s">
        <v>2496</v>
      </c>
      <c r="K2441" s="192" t="s">
        <v>2532</v>
      </c>
      <c r="L2441" s="69" t="s">
        <v>1097</v>
      </c>
      <c r="M2441" s="192" t="s">
        <v>2498</v>
      </c>
      <c r="N2441" s="192" t="s">
        <v>2496</v>
      </c>
    </row>
    <row r="2442" s="159" customFormat="1" ht="21" customHeight="1" spans="1:14">
      <c r="A2442" s="191"/>
      <c r="B2442" s="435" t="s">
        <v>979</v>
      </c>
      <c r="C2442" s="191" t="s">
        <v>972</v>
      </c>
      <c r="D2442" s="40" t="s">
        <v>224</v>
      </c>
      <c r="E2442" s="67">
        <v>18.6</v>
      </c>
      <c r="F2442" s="192">
        <v>504</v>
      </c>
      <c r="G2442" s="447">
        <f t="shared" si="105"/>
        <v>9374.4</v>
      </c>
      <c r="H2442" s="192" t="s">
        <v>2389</v>
      </c>
      <c r="I2442" s="192" t="s">
        <v>2389</v>
      </c>
      <c r="J2442" s="192" t="s">
        <v>2496</v>
      </c>
      <c r="K2442" s="192" t="s">
        <v>2533</v>
      </c>
      <c r="L2442" s="69" t="s">
        <v>1097</v>
      </c>
      <c r="M2442" s="192" t="s">
        <v>2498</v>
      </c>
      <c r="N2442" s="192" t="s">
        <v>2496</v>
      </c>
    </row>
    <row r="2443" s="159" customFormat="1" ht="21" customHeight="1" spans="1:14">
      <c r="A2443" s="191"/>
      <c r="B2443" s="362" t="s">
        <v>1112</v>
      </c>
      <c r="C2443" s="299"/>
      <c r="D2443" s="196"/>
      <c r="E2443" s="197"/>
      <c r="F2443" s="188">
        <f>SUM(F2407:F2442)</f>
        <v>15487</v>
      </c>
      <c r="G2443" s="448">
        <f>SUM(G2407:G2442)</f>
        <v>288058.2</v>
      </c>
      <c r="H2443" s="192"/>
      <c r="I2443" s="192"/>
      <c r="J2443" s="192"/>
      <c r="K2443" s="192"/>
      <c r="L2443" s="69"/>
      <c r="M2443" s="192"/>
      <c r="N2443" s="192"/>
    </row>
    <row r="2444" s="159" customFormat="1" ht="21" customHeight="1" spans="1:14">
      <c r="A2444" s="191"/>
      <c r="B2444" s="437">
        <v>704</v>
      </c>
      <c r="C2444" s="201" t="s">
        <v>981</v>
      </c>
      <c r="D2444" s="40"/>
      <c r="E2444" s="67"/>
      <c r="F2444" s="192"/>
      <c r="G2444" s="194"/>
      <c r="H2444" s="192"/>
      <c r="I2444" s="191"/>
      <c r="J2444" s="192"/>
      <c r="K2444" s="192"/>
      <c r="L2444" s="69"/>
      <c r="M2444" s="192"/>
      <c r="N2444" s="192"/>
    </row>
    <row r="2445" s="159" customFormat="1" ht="21" customHeight="1" spans="1:14">
      <c r="A2445" s="191"/>
      <c r="B2445" s="437" t="s">
        <v>982</v>
      </c>
      <c r="C2445" s="201" t="s">
        <v>983</v>
      </c>
      <c r="D2445" s="40"/>
      <c r="E2445" s="67"/>
      <c r="F2445" s="192"/>
      <c r="G2445" s="194"/>
      <c r="H2445" s="192"/>
      <c r="I2445" s="191"/>
      <c r="J2445" s="192"/>
      <c r="K2445" s="192"/>
      <c r="L2445" s="69"/>
      <c r="M2445" s="192"/>
      <c r="N2445" s="192"/>
    </row>
    <row r="2446" s="159" customFormat="1" ht="21" customHeight="1" spans="1:14">
      <c r="A2446" s="191"/>
      <c r="B2446" s="234" t="s">
        <v>1006</v>
      </c>
      <c r="C2446" s="191" t="s">
        <v>2534</v>
      </c>
      <c r="D2446" s="40" t="s">
        <v>221</v>
      </c>
      <c r="E2446" s="67">
        <v>1027.68</v>
      </c>
      <c r="F2446" s="38">
        <v>7</v>
      </c>
      <c r="G2446" s="447">
        <f>E2446*F2446</f>
        <v>7193.76</v>
      </c>
      <c r="H2446" s="192" t="s">
        <v>2389</v>
      </c>
      <c r="I2446" s="191" t="s">
        <v>983</v>
      </c>
      <c r="J2446" s="203" t="s">
        <v>990</v>
      </c>
      <c r="K2446" s="38" t="s">
        <v>1293</v>
      </c>
      <c r="L2446" s="38" t="s">
        <v>1284</v>
      </c>
      <c r="M2446" s="203" t="s">
        <v>1280</v>
      </c>
      <c r="N2446" s="203" t="s">
        <v>1277</v>
      </c>
    </row>
    <row r="2447" s="159" customFormat="1" ht="21" customHeight="1" spans="1:14">
      <c r="A2447" s="191"/>
      <c r="B2447" s="234" t="s">
        <v>1006</v>
      </c>
      <c r="C2447" s="191" t="s">
        <v>2534</v>
      </c>
      <c r="D2447" s="40" t="s">
        <v>221</v>
      </c>
      <c r="E2447" s="67">
        <v>1027.68</v>
      </c>
      <c r="F2447" s="38">
        <v>7</v>
      </c>
      <c r="G2447" s="447">
        <f t="shared" ref="G2447:G2459" si="106">E2447*F2447</f>
        <v>7193.76</v>
      </c>
      <c r="H2447" s="192" t="s">
        <v>2389</v>
      </c>
      <c r="I2447" s="191" t="s">
        <v>983</v>
      </c>
      <c r="J2447" s="203" t="s">
        <v>990</v>
      </c>
      <c r="K2447" s="38" t="s">
        <v>1294</v>
      </c>
      <c r="L2447" s="38" t="s">
        <v>1284</v>
      </c>
      <c r="M2447" s="203" t="s">
        <v>1280</v>
      </c>
      <c r="N2447" s="203" t="s">
        <v>1277</v>
      </c>
    </row>
    <row r="2448" s="159" customFormat="1" ht="21" customHeight="1" spans="1:14">
      <c r="A2448" s="191"/>
      <c r="B2448" s="234" t="s">
        <v>1006</v>
      </c>
      <c r="C2448" s="191" t="s">
        <v>2534</v>
      </c>
      <c r="D2448" s="40" t="s">
        <v>221</v>
      </c>
      <c r="E2448" s="67">
        <v>1027.68</v>
      </c>
      <c r="F2448" s="38">
        <v>5</v>
      </c>
      <c r="G2448" s="447">
        <f t="shared" si="106"/>
        <v>5138.4</v>
      </c>
      <c r="H2448" s="192" t="s">
        <v>2389</v>
      </c>
      <c r="I2448" s="191" t="s">
        <v>983</v>
      </c>
      <c r="J2448" s="203" t="s">
        <v>990</v>
      </c>
      <c r="K2448" s="38" t="s">
        <v>1278</v>
      </c>
      <c r="L2448" s="69" t="s">
        <v>1279</v>
      </c>
      <c r="M2448" s="203" t="s">
        <v>1280</v>
      </c>
      <c r="N2448" s="203" t="s">
        <v>1277</v>
      </c>
    </row>
    <row r="2449" s="159" customFormat="1" ht="21" customHeight="1" spans="1:14">
      <c r="A2449" s="191"/>
      <c r="B2449" s="234" t="s">
        <v>1006</v>
      </c>
      <c r="C2449" s="191" t="s">
        <v>2534</v>
      </c>
      <c r="D2449" s="40" t="s">
        <v>221</v>
      </c>
      <c r="E2449" s="67">
        <v>1027.68</v>
      </c>
      <c r="F2449" s="38">
        <v>8</v>
      </c>
      <c r="G2449" s="447">
        <f t="shared" si="106"/>
        <v>8221.44</v>
      </c>
      <c r="H2449" s="192" t="s">
        <v>2389</v>
      </c>
      <c r="I2449" s="191" t="s">
        <v>983</v>
      </c>
      <c r="J2449" s="203" t="s">
        <v>990</v>
      </c>
      <c r="K2449" s="38" t="s">
        <v>1281</v>
      </c>
      <c r="L2449" s="69" t="s">
        <v>1279</v>
      </c>
      <c r="M2449" s="203" t="s">
        <v>1280</v>
      </c>
      <c r="N2449" s="203" t="s">
        <v>1277</v>
      </c>
    </row>
    <row r="2450" s="159" customFormat="1" ht="21" customHeight="1" spans="1:14">
      <c r="A2450" s="191"/>
      <c r="B2450" s="234" t="s">
        <v>1006</v>
      </c>
      <c r="C2450" s="191" t="s">
        <v>2534</v>
      </c>
      <c r="D2450" s="40" t="s">
        <v>221</v>
      </c>
      <c r="E2450" s="67">
        <v>1027.68</v>
      </c>
      <c r="F2450" s="38">
        <v>7</v>
      </c>
      <c r="G2450" s="447">
        <f t="shared" si="106"/>
        <v>7193.76</v>
      </c>
      <c r="H2450" s="192" t="s">
        <v>2389</v>
      </c>
      <c r="I2450" s="191" t="s">
        <v>983</v>
      </c>
      <c r="J2450" s="203" t="s">
        <v>990</v>
      </c>
      <c r="K2450" s="38" t="s">
        <v>1871</v>
      </c>
      <c r="L2450" s="69" t="s">
        <v>1279</v>
      </c>
      <c r="M2450" s="203" t="s">
        <v>1280</v>
      </c>
      <c r="N2450" s="203" t="s">
        <v>1277</v>
      </c>
    </row>
    <row r="2451" s="159" customFormat="1" ht="21" customHeight="1" spans="1:14">
      <c r="A2451" s="191"/>
      <c r="B2451" s="234" t="s">
        <v>1006</v>
      </c>
      <c r="C2451" s="191" t="s">
        <v>2534</v>
      </c>
      <c r="D2451" s="40" t="s">
        <v>221</v>
      </c>
      <c r="E2451" s="67">
        <v>1027.68</v>
      </c>
      <c r="F2451" s="38">
        <v>3</v>
      </c>
      <c r="G2451" s="447">
        <f t="shared" si="106"/>
        <v>3083.04</v>
      </c>
      <c r="H2451" s="192" t="s">
        <v>2389</v>
      </c>
      <c r="I2451" s="191" t="s">
        <v>983</v>
      </c>
      <c r="J2451" s="203" t="s">
        <v>990</v>
      </c>
      <c r="K2451" s="38" t="s">
        <v>1282</v>
      </c>
      <c r="L2451" s="69" t="s">
        <v>1279</v>
      </c>
      <c r="M2451" s="203" t="s">
        <v>1280</v>
      </c>
      <c r="N2451" s="203" t="s">
        <v>1277</v>
      </c>
    </row>
    <row r="2452" s="159" customFormat="1" ht="21" customHeight="1" spans="1:14">
      <c r="A2452" s="191"/>
      <c r="B2452" s="234" t="s">
        <v>1006</v>
      </c>
      <c r="C2452" s="191" t="s">
        <v>2534</v>
      </c>
      <c r="D2452" s="40" t="s">
        <v>221</v>
      </c>
      <c r="E2452" s="67">
        <v>1027.68</v>
      </c>
      <c r="F2452" s="38">
        <v>6</v>
      </c>
      <c r="G2452" s="447">
        <f t="shared" si="106"/>
        <v>6166.08</v>
      </c>
      <c r="H2452" s="192" t="s">
        <v>2389</v>
      </c>
      <c r="I2452" s="191" t="s">
        <v>983</v>
      </c>
      <c r="J2452" s="203" t="s">
        <v>990</v>
      </c>
      <c r="K2452" s="38" t="s">
        <v>1283</v>
      </c>
      <c r="L2452" s="38" t="s">
        <v>1284</v>
      </c>
      <c r="M2452" s="203" t="s">
        <v>1280</v>
      </c>
      <c r="N2452" s="203" t="s">
        <v>1277</v>
      </c>
    </row>
    <row r="2453" s="159" customFormat="1" ht="21" customHeight="1" spans="1:14">
      <c r="A2453" s="191"/>
      <c r="B2453" s="234" t="s">
        <v>1006</v>
      </c>
      <c r="C2453" s="191" t="s">
        <v>2534</v>
      </c>
      <c r="D2453" s="40" t="s">
        <v>221</v>
      </c>
      <c r="E2453" s="67">
        <v>1027.68</v>
      </c>
      <c r="F2453" s="38">
        <v>7</v>
      </c>
      <c r="G2453" s="447">
        <f t="shared" si="106"/>
        <v>7193.76</v>
      </c>
      <c r="H2453" s="192" t="s">
        <v>2389</v>
      </c>
      <c r="I2453" s="191" t="s">
        <v>983</v>
      </c>
      <c r="J2453" s="203" t="s">
        <v>990</v>
      </c>
      <c r="K2453" s="38" t="s">
        <v>1285</v>
      </c>
      <c r="L2453" s="69" t="s">
        <v>1279</v>
      </c>
      <c r="M2453" s="203" t="s">
        <v>1280</v>
      </c>
      <c r="N2453" s="203" t="s">
        <v>1277</v>
      </c>
    </row>
    <row r="2454" s="159" customFormat="1" ht="21" customHeight="1" spans="1:14">
      <c r="A2454" s="191"/>
      <c r="B2454" s="234" t="s">
        <v>1006</v>
      </c>
      <c r="C2454" s="191" t="s">
        <v>2534</v>
      </c>
      <c r="D2454" s="40" t="s">
        <v>221</v>
      </c>
      <c r="E2454" s="67">
        <v>1027.68</v>
      </c>
      <c r="F2454" s="38">
        <v>7</v>
      </c>
      <c r="G2454" s="447">
        <f t="shared" si="106"/>
        <v>7193.76</v>
      </c>
      <c r="H2454" s="192" t="s">
        <v>2389</v>
      </c>
      <c r="I2454" s="191" t="s">
        <v>983</v>
      </c>
      <c r="J2454" s="203" t="s">
        <v>990</v>
      </c>
      <c r="K2454" s="38" t="s">
        <v>1286</v>
      </c>
      <c r="L2454" s="69" t="s">
        <v>1279</v>
      </c>
      <c r="M2454" s="203" t="s">
        <v>1280</v>
      </c>
      <c r="N2454" s="203" t="s">
        <v>1277</v>
      </c>
    </row>
    <row r="2455" s="159" customFormat="1" ht="21" customHeight="1" spans="1:14">
      <c r="A2455" s="191"/>
      <c r="B2455" s="234" t="s">
        <v>1006</v>
      </c>
      <c r="C2455" s="191" t="s">
        <v>2534</v>
      </c>
      <c r="D2455" s="40" t="s">
        <v>221</v>
      </c>
      <c r="E2455" s="67">
        <v>1027.68</v>
      </c>
      <c r="F2455" s="38">
        <v>7</v>
      </c>
      <c r="G2455" s="447">
        <f t="shared" si="106"/>
        <v>7193.76</v>
      </c>
      <c r="H2455" s="192" t="s">
        <v>2389</v>
      </c>
      <c r="I2455" s="191" t="s">
        <v>983</v>
      </c>
      <c r="J2455" s="203" t="s">
        <v>990</v>
      </c>
      <c r="K2455" s="38" t="s">
        <v>1287</v>
      </c>
      <c r="L2455" s="69" t="s">
        <v>1279</v>
      </c>
      <c r="M2455" s="203" t="s">
        <v>1280</v>
      </c>
      <c r="N2455" s="203" t="s">
        <v>1277</v>
      </c>
    </row>
    <row r="2456" s="159" customFormat="1" ht="21" customHeight="1" spans="1:14">
      <c r="A2456" s="191"/>
      <c r="B2456" s="234" t="s">
        <v>1006</v>
      </c>
      <c r="C2456" s="191" t="s">
        <v>2534</v>
      </c>
      <c r="D2456" s="40" t="s">
        <v>221</v>
      </c>
      <c r="E2456" s="67">
        <v>1027.68</v>
      </c>
      <c r="F2456" s="38">
        <v>5</v>
      </c>
      <c r="G2456" s="447">
        <f t="shared" si="106"/>
        <v>5138.4</v>
      </c>
      <c r="H2456" s="192" t="s">
        <v>2389</v>
      </c>
      <c r="I2456" s="191" t="s">
        <v>983</v>
      </c>
      <c r="J2456" s="203" t="s">
        <v>990</v>
      </c>
      <c r="K2456" s="38" t="s">
        <v>1295</v>
      </c>
      <c r="L2456" s="38" t="s">
        <v>1284</v>
      </c>
      <c r="M2456" s="203" t="s">
        <v>1280</v>
      </c>
      <c r="N2456" s="203" t="s">
        <v>1277</v>
      </c>
    </row>
    <row r="2457" s="159" customFormat="1" ht="21" customHeight="1" spans="1:14">
      <c r="A2457" s="191"/>
      <c r="B2457" s="234" t="s">
        <v>1006</v>
      </c>
      <c r="C2457" s="191" t="s">
        <v>2534</v>
      </c>
      <c r="D2457" s="40" t="s">
        <v>221</v>
      </c>
      <c r="E2457" s="67">
        <v>1027.68</v>
      </c>
      <c r="F2457" s="38">
        <v>8</v>
      </c>
      <c r="G2457" s="447">
        <f t="shared" si="106"/>
        <v>8221.44</v>
      </c>
      <c r="H2457" s="192" t="s">
        <v>2389</v>
      </c>
      <c r="I2457" s="191" t="s">
        <v>983</v>
      </c>
      <c r="J2457" s="203" t="s">
        <v>990</v>
      </c>
      <c r="K2457" s="38" t="s">
        <v>1296</v>
      </c>
      <c r="L2457" s="69" t="s">
        <v>1279</v>
      </c>
      <c r="M2457" s="203" t="s">
        <v>1280</v>
      </c>
      <c r="N2457" s="203" t="s">
        <v>1277</v>
      </c>
    </row>
    <row r="2458" s="159" customFormat="1" ht="21" customHeight="1" spans="1:14">
      <c r="A2458" s="191"/>
      <c r="B2458" s="234" t="s">
        <v>1006</v>
      </c>
      <c r="C2458" s="191" t="s">
        <v>2534</v>
      </c>
      <c r="D2458" s="40" t="s">
        <v>221</v>
      </c>
      <c r="E2458" s="67">
        <v>1027.68</v>
      </c>
      <c r="F2458" s="38">
        <v>6</v>
      </c>
      <c r="G2458" s="447">
        <f t="shared" si="106"/>
        <v>6166.08</v>
      </c>
      <c r="H2458" s="192" t="s">
        <v>2389</v>
      </c>
      <c r="I2458" s="191" t="s">
        <v>983</v>
      </c>
      <c r="J2458" s="203" t="s">
        <v>990</v>
      </c>
      <c r="K2458" s="38" t="s">
        <v>1297</v>
      </c>
      <c r="L2458" s="69" t="s">
        <v>1279</v>
      </c>
      <c r="M2458" s="203" t="s">
        <v>1280</v>
      </c>
      <c r="N2458" s="203" t="s">
        <v>1277</v>
      </c>
    </row>
    <row r="2459" s="159" customFormat="1" ht="21" customHeight="1" spans="1:14">
      <c r="A2459" s="191"/>
      <c r="B2459" s="234" t="s">
        <v>1006</v>
      </c>
      <c r="C2459" s="191" t="s">
        <v>2534</v>
      </c>
      <c r="D2459" s="40" t="s">
        <v>221</v>
      </c>
      <c r="E2459" s="67">
        <v>1027.68</v>
      </c>
      <c r="F2459" s="38">
        <v>5</v>
      </c>
      <c r="G2459" s="447">
        <f t="shared" si="106"/>
        <v>5138.4</v>
      </c>
      <c r="H2459" s="192" t="s">
        <v>2389</v>
      </c>
      <c r="I2459" s="191" t="s">
        <v>983</v>
      </c>
      <c r="J2459" s="203" t="s">
        <v>990</v>
      </c>
      <c r="K2459" s="38" t="s">
        <v>1288</v>
      </c>
      <c r="L2459" s="69" t="s">
        <v>1279</v>
      </c>
      <c r="M2459" s="203" t="s">
        <v>1280</v>
      </c>
      <c r="N2459" s="203" t="s">
        <v>1277</v>
      </c>
    </row>
    <row r="2460" s="166" customFormat="1" ht="21" customHeight="1" spans="1:14">
      <c r="A2460" s="195"/>
      <c r="B2460" s="362" t="s">
        <v>1112</v>
      </c>
      <c r="C2460" s="299"/>
      <c r="D2460" s="196"/>
      <c r="E2460" s="197"/>
      <c r="F2460" s="188">
        <f>SUM(F2444:F2459)</f>
        <v>88</v>
      </c>
      <c r="G2460" s="448">
        <f>SUM(G2446:G2459)</f>
        <v>90435.84</v>
      </c>
      <c r="H2460" s="188"/>
      <c r="I2460" s="195"/>
      <c r="J2460" s="188"/>
      <c r="K2460" s="188"/>
      <c r="L2460" s="233"/>
      <c r="M2460" s="188"/>
      <c r="N2460" s="188"/>
    </row>
    <row r="2461" s="159" customFormat="1" ht="21" customHeight="1" spans="1:14">
      <c r="A2461" s="191"/>
      <c r="B2461" s="234" t="s">
        <v>2535</v>
      </c>
      <c r="C2461" s="191" t="s">
        <v>2536</v>
      </c>
      <c r="D2461" s="40" t="s">
        <v>988</v>
      </c>
      <c r="E2461" s="67">
        <v>511.31</v>
      </c>
      <c r="F2461" s="406">
        <v>20</v>
      </c>
      <c r="G2461" s="447">
        <f>E2461*F2461</f>
        <v>10226.2</v>
      </c>
      <c r="H2461" s="192" t="s">
        <v>2389</v>
      </c>
      <c r="I2461" s="192" t="s">
        <v>2389</v>
      </c>
      <c r="J2461" s="192" t="s">
        <v>1007</v>
      </c>
      <c r="K2461" s="192" t="s">
        <v>2390</v>
      </c>
      <c r="L2461" s="192" t="s">
        <v>1097</v>
      </c>
      <c r="M2461" s="192" t="s">
        <v>2391</v>
      </c>
      <c r="N2461" s="192" t="s">
        <v>2392</v>
      </c>
    </row>
    <row r="2462" s="159" customFormat="1" ht="21" customHeight="1" spans="1:14">
      <c r="A2462" s="191"/>
      <c r="B2462" s="234" t="s">
        <v>2535</v>
      </c>
      <c r="C2462" s="191" t="s">
        <v>2536</v>
      </c>
      <c r="D2462" s="40" t="s">
        <v>988</v>
      </c>
      <c r="E2462" s="67">
        <v>511.31</v>
      </c>
      <c r="F2462" s="192">
        <v>11</v>
      </c>
      <c r="G2462" s="447">
        <f t="shared" ref="G2462:G2495" si="107">E2462*F2462</f>
        <v>5624.41</v>
      </c>
      <c r="H2462" s="192" t="s">
        <v>2389</v>
      </c>
      <c r="I2462" s="192" t="s">
        <v>2389</v>
      </c>
      <c r="J2462" s="192" t="s">
        <v>1007</v>
      </c>
      <c r="K2462" s="192" t="s">
        <v>2393</v>
      </c>
      <c r="L2462" s="192" t="s">
        <v>1097</v>
      </c>
      <c r="M2462" s="192" t="s">
        <v>2391</v>
      </c>
      <c r="N2462" s="192" t="s">
        <v>2392</v>
      </c>
    </row>
    <row r="2463" s="159" customFormat="1" ht="21" customHeight="1" spans="1:14">
      <c r="A2463" s="191"/>
      <c r="B2463" s="234" t="s">
        <v>2535</v>
      </c>
      <c r="C2463" s="191" t="s">
        <v>2536</v>
      </c>
      <c r="D2463" s="40" t="s">
        <v>988</v>
      </c>
      <c r="E2463" s="67">
        <v>511.31</v>
      </c>
      <c r="F2463" s="192">
        <v>5</v>
      </c>
      <c r="G2463" s="447">
        <f t="shared" si="107"/>
        <v>2556.55</v>
      </c>
      <c r="H2463" s="192" t="s">
        <v>2389</v>
      </c>
      <c r="I2463" s="192" t="s">
        <v>2389</v>
      </c>
      <c r="J2463" s="192" t="s">
        <v>1007</v>
      </c>
      <c r="K2463" s="192" t="s">
        <v>2394</v>
      </c>
      <c r="L2463" s="192" t="s">
        <v>1097</v>
      </c>
      <c r="M2463" s="192" t="s">
        <v>2391</v>
      </c>
      <c r="N2463" s="192" t="s">
        <v>2392</v>
      </c>
    </row>
    <row r="2464" s="159" customFormat="1" ht="21" customHeight="1" spans="1:14">
      <c r="A2464" s="191"/>
      <c r="B2464" s="234" t="s">
        <v>2535</v>
      </c>
      <c r="C2464" s="191" t="s">
        <v>2536</v>
      </c>
      <c r="D2464" s="40" t="s">
        <v>988</v>
      </c>
      <c r="E2464" s="67">
        <v>511.31</v>
      </c>
      <c r="F2464" s="192">
        <v>8</v>
      </c>
      <c r="G2464" s="447">
        <f t="shared" si="107"/>
        <v>4090.48</v>
      </c>
      <c r="H2464" s="192" t="s">
        <v>2389</v>
      </c>
      <c r="I2464" s="192" t="s">
        <v>2389</v>
      </c>
      <c r="J2464" s="192" t="s">
        <v>1007</v>
      </c>
      <c r="K2464" s="192" t="s">
        <v>2395</v>
      </c>
      <c r="L2464" s="192" t="s">
        <v>1101</v>
      </c>
      <c r="M2464" s="192" t="s">
        <v>2391</v>
      </c>
      <c r="N2464" s="192" t="s">
        <v>2392</v>
      </c>
    </row>
    <row r="2465" s="159" customFormat="1" ht="21" customHeight="1" spans="1:14">
      <c r="A2465" s="191"/>
      <c r="B2465" s="234" t="s">
        <v>2535</v>
      </c>
      <c r="C2465" s="191" t="s">
        <v>2536</v>
      </c>
      <c r="D2465" s="40" t="s">
        <v>988</v>
      </c>
      <c r="E2465" s="67">
        <v>511.31</v>
      </c>
      <c r="F2465" s="192">
        <v>7</v>
      </c>
      <c r="G2465" s="447">
        <f t="shared" si="107"/>
        <v>3579.17</v>
      </c>
      <c r="H2465" s="192" t="s">
        <v>2389</v>
      </c>
      <c r="I2465" s="192" t="s">
        <v>2389</v>
      </c>
      <c r="J2465" s="192" t="s">
        <v>1007</v>
      </c>
      <c r="K2465" s="192" t="s">
        <v>2396</v>
      </c>
      <c r="L2465" s="192" t="s">
        <v>1101</v>
      </c>
      <c r="M2465" s="192" t="s">
        <v>2391</v>
      </c>
      <c r="N2465" s="192" t="s">
        <v>2392</v>
      </c>
    </row>
    <row r="2466" s="159" customFormat="1" ht="21" customHeight="1" spans="1:14">
      <c r="A2466" s="191"/>
      <c r="B2466" s="234" t="s">
        <v>2535</v>
      </c>
      <c r="C2466" s="191" t="s">
        <v>2536</v>
      </c>
      <c r="D2466" s="40" t="s">
        <v>988</v>
      </c>
      <c r="E2466" s="67">
        <v>511.31</v>
      </c>
      <c r="F2466" s="406">
        <v>12</v>
      </c>
      <c r="G2466" s="447">
        <f t="shared" si="107"/>
        <v>6135.72</v>
      </c>
      <c r="H2466" s="192" t="s">
        <v>2389</v>
      </c>
      <c r="I2466" s="192" t="s">
        <v>2389</v>
      </c>
      <c r="J2466" s="192" t="s">
        <v>1007</v>
      </c>
      <c r="K2466" s="192" t="s">
        <v>2397</v>
      </c>
      <c r="L2466" s="192" t="s">
        <v>1101</v>
      </c>
      <c r="M2466" s="192" t="s">
        <v>2391</v>
      </c>
      <c r="N2466" s="192" t="s">
        <v>2392</v>
      </c>
    </row>
    <row r="2467" s="159" customFormat="1" ht="21" customHeight="1" spans="1:14">
      <c r="A2467" s="191"/>
      <c r="B2467" s="234" t="s">
        <v>2535</v>
      </c>
      <c r="C2467" s="191" t="s">
        <v>2536</v>
      </c>
      <c r="D2467" s="40" t="s">
        <v>988</v>
      </c>
      <c r="E2467" s="67">
        <v>511.31</v>
      </c>
      <c r="F2467" s="192">
        <v>7</v>
      </c>
      <c r="G2467" s="447">
        <f t="shared" si="107"/>
        <v>3579.17</v>
      </c>
      <c r="H2467" s="192" t="s">
        <v>2389</v>
      </c>
      <c r="I2467" s="192" t="s">
        <v>2389</v>
      </c>
      <c r="J2467" s="192" t="s">
        <v>1007</v>
      </c>
      <c r="K2467" s="192" t="s">
        <v>2398</v>
      </c>
      <c r="L2467" s="192" t="s">
        <v>1101</v>
      </c>
      <c r="M2467" s="192" t="s">
        <v>2391</v>
      </c>
      <c r="N2467" s="192" t="s">
        <v>2392</v>
      </c>
    </row>
    <row r="2468" s="159" customFormat="1" ht="21" customHeight="1" spans="1:14">
      <c r="A2468" s="191"/>
      <c r="B2468" s="234" t="s">
        <v>2535</v>
      </c>
      <c r="C2468" s="191" t="s">
        <v>2536</v>
      </c>
      <c r="D2468" s="40" t="s">
        <v>988</v>
      </c>
      <c r="E2468" s="67">
        <v>511.31</v>
      </c>
      <c r="F2468" s="192">
        <v>6</v>
      </c>
      <c r="G2468" s="447">
        <f t="shared" si="107"/>
        <v>3067.86</v>
      </c>
      <c r="H2468" s="192" t="s">
        <v>2389</v>
      </c>
      <c r="I2468" s="192" t="s">
        <v>2389</v>
      </c>
      <c r="J2468" s="192" t="s">
        <v>1007</v>
      </c>
      <c r="K2468" s="192" t="s">
        <v>2399</v>
      </c>
      <c r="L2468" s="192" t="s">
        <v>1097</v>
      </c>
      <c r="M2468" s="192" t="s">
        <v>2391</v>
      </c>
      <c r="N2468" s="192" t="s">
        <v>2392</v>
      </c>
    </row>
    <row r="2469" s="159" customFormat="1" ht="21" customHeight="1" spans="1:14">
      <c r="A2469" s="191"/>
      <c r="B2469" s="234" t="s">
        <v>2535</v>
      </c>
      <c r="C2469" s="191" t="s">
        <v>2536</v>
      </c>
      <c r="D2469" s="40" t="s">
        <v>988</v>
      </c>
      <c r="E2469" s="67">
        <v>511.31</v>
      </c>
      <c r="F2469" s="192">
        <v>8</v>
      </c>
      <c r="G2469" s="447">
        <f t="shared" si="107"/>
        <v>4090.48</v>
      </c>
      <c r="H2469" s="192" t="s">
        <v>2389</v>
      </c>
      <c r="I2469" s="192" t="s">
        <v>2389</v>
      </c>
      <c r="J2469" s="192" t="s">
        <v>1007</v>
      </c>
      <c r="K2469" s="192" t="s">
        <v>2400</v>
      </c>
      <c r="L2469" s="192" t="s">
        <v>1101</v>
      </c>
      <c r="M2469" s="192" t="s">
        <v>2391</v>
      </c>
      <c r="N2469" s="192" t="s">
        <v>2392</v>
      </c>
    </row>
    <row r="2470" s="159" customFormat="1" ht="21" customHeight="1" spans="1:14">
      <c r="A2470" s="191"/>
      <c r="B2470" s="234" t="s">
        <v>2535</v>
      </c>
      <c r="C2470" s="191" t="s">
        <v>2536</v>
      </c>
      <c r="D2470" s="40" t="s">
        <v>988</v>
      </c>
      <c r="E2470" s="67">
        <v>511.31</v>
      </c>
      <c r="F2470" s="192">
        <v>6</v>
      </c>
      <c r="G2470" s="447">
        <f t="shared" si="107"/>
        <v>3067.86</v>
      </c>
      <c r="H2470" s="192" t="s">
        <v>2389</v>
      </c>
      <c r="I2470" s="192" t="s">
        <v>2389</v>
      </c>
      <c r="J2470" s="192" t="s">
        <v>1007</v>
      </c>
      <c r="K2470" s="192" t="s">
        <v>2401</v>
      </c>
      <c r="L2470" s="192" t="s">
        <v>1101</v>
      </c>
      <c r="M2470" s="192" t="s">
        <v>2391</v>
      </c>
      <c r="N2470" s="192" t="s">
        <v>2392</v>
      </c>
    </row>
    <row r="2471" s="159" customFormat="1" ht="21" customHeight="1" spans="1:14">
      <c r="A2471" s="191"/>
      <c r="B2471" s="234" t="s">
        <v>2535</v>
      </c>
      <c r="C2471" s="191" t="s">
        <v>2536</v>
      </c>
      <c r="D2471" s="40" t="s">
        <v>988</v>
      </c>
      <c r="E2471" s="67">
        <v>511.31</v>
      </c>
      <c r="F2471" s="406">
        <v>4</v>
      </c>
      <c r="G2471" s="447">
        <f t="shared" si="107"/>
        <v>2045.24</v>
      </c>
      <c r="H2471" s="192" t="s">
        <v>2389</v>
      </c>
      <c r="I2471" s="192" t="s">
        <v>2389</v>
      </c>
      <c r="J2471" s="192" t="s">
        <v>1007</v>
      </c>
      <c r="K2471" s="192" t="s">
        <v>2402</v>
      </c>
      <c r="L2471" s="192" t="s">
        <v>1101</v>
      </c>
      <c r="M2471" s="192" t="s">
        <v>2391</v>
      </c>
      <c r="N2471" s="192" t="s">
        <v>2392</v>
      </c>
    </row>
    <row r="2472" s="159" customFormat="1" ht="21" customHeight="1" spans="1:14">
      <c r="A2472" s="191"/>
      <c r="B2472" s="234" t="s">
        <v>2535</v>
      </c>
      <c r="C2472" s="191" t="s">
        <v>2536</v>
      </c>
      <c r="D2472" s="40" t="s">
        <v>988</v>
      </c>
      <c r="E2472" s="67">
        <v>511.31</v>
      </c>
      <c r="F2472" s="192">
        <v>12</v>
      </c>
      <c r="G2472" s="447">
        <f t="shared" si="107"/>
        <v>6135.72</v>
      </c>
      <c r="H2472" s="192" t="s">
        <v>2389</v>
      </c>
      <c r="I2472" s="192" t="s">
        <v>2389</v>
      </c>
      <c r="J2472" s="192" t="s">
        <v>1007</v>
      </c>
      <c r="K2472" s="192" t="s">
        <v>2403</v>
      </c>
      <c r="L2472" s="192" t="s">
        <v>1101</v>
      </c>
      <c r="M2472" s="192" t="s">
        <v>2391</v>
      </c>
      <c r="N2472" s="192" t="s">
        <v>2392</v>
      </c>
    </row>
    <row r="2473" s="159" customFormat="1" ht="21" customHeight="1" spans="1:14">
      <c r="A2473" s="191"/>
      <c r="B2473" s="234" t="s">
        <v>2535</v>
      </c>
      <c r="C2473" s="191" t="s">
        <v>2536</v>
      </c>
      <c r="D2473" s="40" t="s">
        <v>988</v>
      </c>
      <c r="E2473" s="67">
        <v>511.31</v>
      </c>
      <c r="F2473" s="192">
        <v>2</v>
      </c>
      <c r="G2473" s="447">
        <f t="shared" si="107"/>
        <v>1022.62</v>
      </c>
      <c r="H2473" s="192" t="s">
        <v>2389</v>
      </c>
      <c r="I2473" s="192" t="s">
        <v>2389</v>
      </c>
      <c r="J2473" s="192" t="s">
        <v>1007</v>
      </c>
      <c r="K2473" s="192" t="s">
        <v>2404</v>
      </c>
      <c r="L2473" s="192" t="s">
        <v>1101</v>
      </c>
      <c r="M2473" s="192" t="s">
        <v>2391</v>
      </c>
      <c r="N2473" s="192" t="s">
        <v>2392</v>
      </c>
    </row>
    <row r="2474" s="159" customFormat="1" ht="21" customHeight="1" spans="1:14">
      <c r="A2474" s="191"/>
      <c r="B2474" s="234" t="s">
        <v>2535</v>
      </c>
      <c r="C2474" s="191" t="s">
        <v>2536</v>
      </c>
      <c r="D2474" s="40" t="s">
        <v>988</v>
      </c>
      <c r="E2474" s="67">
        <v>511.31</v>
      </c>
      <c r="F2474" s="192">
        <v>2</v>
      </c>
      <c r="G2474" s="447">
        <f t="shared" si="107"/>
        <v>1022.62</v>
      </c>
      <c r="H2474" s="192" t="s">
        <v>2389</v>
      </c>
      <c r="I2474" s="192" t="s">
        <v>2389</v>
      </c>
      <c r="J2474" s="192" t="s">
        <v>1007</v>
      </c>
      <c r="K2474" s="192" t="s">
        <v>2405</v>
      </c>
      <c r="L2474" s="192" t="s">
        <v>1101</v>
      </c>
      <c r="M2474" s="192" t="s">
        <v>2391</v>
      </c>
      <c r="N2474" s="192" t="s">
        <v>2392</v>
      </c>
    </row>
    <row r="2475" s="159" customFormat="1" ht="21" customHeight="1" spans="1:14">
      <c r="A2475" s="191"/>
      <c r="B2475" s="234" t="s">
        <v>2535</v>
      </c>
      <c r="C2475" s="191" t="s">
        <v>2536</v>
      </c>
      <c r="D2475" s="40" t="s">
        <v>988</v>
      </c>
      <c r="E2475" s="67">
        <v>511.31</v>
      </c>
      <c r="F2475" s="192">
        <v>1</v>
      </c>
      <c r="G2475" s="447">
        <f t="shared" si="107"/>
        <v>511.31</v>
      </c>
      <c r="H2475" s="192" t="s">
        <v>2389</v>
      </c>
      <c r="I2475" s="192" t="s">
        <v>2389</v>
      </c>
      <c r="J2475" s="192" t="s">
        <v>1007</v>
      </c>
      <c r="K2475" s="192" t="s">
        <v>2406</v>
      </c>
      <c r="L2475" s="192" t="s">
        <v>1101</v>
      </c>
      <c r="M2475" s="192" t="s">
        <v>2391</v>
      </c>
      <c r="N2475" s="192" t="s">
        <v>2392</v>
      </c>
    </row>
    <row r="2476" s="159" customFormat="1" ht="21" customHeight="1" spans="1:14">
      <c r="A2476" s="191"/>
      <c r="B2476" s="234" t="s">
        <v>2535</v>
      </c>
      <c r="C2476" s="191" t="s">
        <v>2536</v>
      </c>
      <c r="D2476" s="40" t="s">
        <v>988</v>
      </c>
      <c r="E2476" s="67">
        <v>511.31</v>
      </c>
      <c r="F2476" s="192">
        <v>4</v>
      </c>
      <c r="G2476" s="447">
        <f t="shared" si="107"/>
        <v>2045.24</v>
      </c>
      <c r="H2476" s="192" t="s">
        <v>2389</v>
      </c>
      <c r="I2476" s="192" t="s">
        <v>2389</v>
      </c>
      <c r="J2476" s="192" t="s">
        <v>1007</v>
      </c>
      <c r="K2476" s="192" t="s">
        <v>2407</v>
      </c>
      <c r="L2476" s="192" t="s">
        <v>1101</v>
      </c>
      <c r="M2476" s="192" t="s">
        <v>2391</v>
      </c>
      <c r="N2476" s="192" t="s">
        <v>2392</v>
      </c>
    </row>
    <row r="2477" s="159" customFormat="1" ht="21" customHeight="1" spans="1:14">
      <c r="A2477" s="191"/>
      <c r="B2477" s="234" t="s">
        <v>2535</v>
      </c>
      <c r="C2477" s="191" t="s">
        <v>2536</v>
      </c>
      <c r="D2477" s="40" t="s">
        <v>988</v>
      </c>
      <c r="E2477" s="67">
        <v>511.31</v>
      </c>
      <c r="F2477" s="192">
        <v>16</v>
      </c>
      <c r="G2477" s="447">
        <f t="shared" si="107"/>
        <v>8180.96</v>
      </c>
      <c r="H2477" s="192" t="s">
        <v>2389</v>
      </c>
      <c r="I2477" s="192" t="s">
        <v>2389</v>
      </c>
      <c r="J2477" s="192" t="s">
        <v>1007</v>
      </c>
      <c r="K2477" s="192" t="s">
        <v>2408</v>
      </c>
      <c r="L2477" s="192" t="s">
        <v>1101</v>
      </c>
      <c r="M2477" s="192" t="s">
        <v>2391</v>
      </c>
      <c r="N2477" s="192" t="s">
        <v>2392</v>
      </c>
    </row>
    <row r="2478" s="159" customFormat="1" ht="21" customHeight="1" spans="1:14">
      <c r="A2478" s="191"/>
      <c r="B2478" s="234" t="s">
        <v>2535</v>
      </c>
      <c r="C2478" s="191" t="s">
        <v>2536</v>
      </c>
      <c r="D2478" s="40" t="s">
        <v>988</v>
      </c>
      <c r="E2478" s="67">
        <v>511.31</v>
      </c>
      <c r="F2478" s="192">
        <v>2</v>
      </c>
      <c r="G2478" s="447">
        <f t="shared" si="107"/>
        <v>1022.62</v>
      </c>
      <c r="H2478" s="192" t="s">
        <v>2389</v>
      </c>
      <c r="I2478" s="192" t="s">
        <v>2389</v>
      </c>
      <c r="J2478" s="192" t="s">
        <v>1007</v>
      </c>
      <c r="K2478" s="192" t="s">
        <v>2409</v>
      </c>
      <c r="L2478" s="192" t="s">
        <v>1101</v>
      </c>
      <c r="M2478" s="192" t="s">
        <v>2391</v>
      </c>
      <c r="N2478" s="192" t="s">
        <v>2392</v>
      </c>
    </row>
    <row r="2479" s="159" customFormat="1" ht="21" customHeight="1" spans="1:14">
      <c r="A2479" s="191"/>
      <c r="B2479" s="234" t="s">
        <v>2535</v>
      </c>
      <c r="C2479" s="191" t="s">
        <v>2536</v>
      </c>
      <c r="D2479" s="40" t="s">
        <v>988</v>
      </c>
      <c r="E2479" s="67">
        <v>511.31</v>
      </c>
      <c r="F2479" s="192">
        <v>2</v>
      </c>
      <c r="G2479" s="447">
        <f t="shared" si="107"/>
        <v>1022.62</v>
      </c>
      <c r="H2479" s="192" t="s">
        <v>2389</v>
      </c>
      <c r="I2479" s="192" t="s">
        <v>2389</v>
      </c>
      <c r="J2479" s="192" t="s">
        <v>1007</v>
      </c>
      <c r="K2479" s="192" t="s">
        <v>1802</v>
      </c>
      <c r="L2479" s="192" t="s">
        <v>1101</v>
      </c>
      <c r="M2479" s="192" t="s">
        <v>2391</v>
      </c>
      <c r="N2479" s="192" t="s">
        <v>2392</v>
      </c>
    </row>
    <row r="2480" s="159" customFormat="1" ht="21" customHeight="1" spans="1:14">
      <c r="A2480" s="191"/>
      <c r="B2480" s="234" t="s">
        <v>2535</v>
      </c>
      <c r="C2480" s="191" t="s">
        <v>2536</v>
      </c>
      <c r="D2480" s="40" t="s">
        <v>988</v>
      </c>
      <c r="E2480" s="67">
        <v>511.31</v>
      </c>
      <c r="F2480" s="192">
        <v>6</v>
      </c>
      <c r="G2480" s="447">
        <f t="shared" si="107"/>
        <v>3067.86</v>
      </c>
      <c r="H2480" s="192" t="s">
        <v>2389</v>
      </c>
      <c r="I2480" s="192" t="s">
        <v>2389</v>
      </c>
      <c r="J2480" s="192" t="s">
        <v>1007</v>
      </c>
      <c r="K2480" s="192" t="s">
        <v>2410</v>
      </c>
      <c r="L2480" s="192" t="s">
        <v>1101</v>
      </c>
      <c r="M2480" s="192" t="s">
        <v>2391</v>
      </c>
      <c r="N2480" s="192" t="s">
        <v>2392</v>
      </c>
    </row>
    <row r="2481" s="159" customFormat="1" ht="21" customHeight="1" spans="1:14">
      <c r="A2481" s="191"/>
      <c r="B2481" s="234" t="s">
        <v>2535</v>
      </c>
      <c r="C2481" s="191" t="s">
        <v>2536</v>
      </c>
      <c r="D2481" s="40" t="s">
        <v>988</v>
      </c>
      <c r="E2481" s="67">
        <v>511.31</v>
      </c>
      <c r="F2481" s="192">
        <v>6</v>
      </c>
      <c r="G2481" s="447">
        <f t="shared" si="107"/>
        <v>3067.86</v>
      </c>
      <c r="H2481" s="192" t="s">
        <v>2389</v>
      </c>
      <c r="I2481" s="192" t="s">
        <v>2389</v>
      </c>
      <c r="J2481" s="192" t="s">
        <v>1007</v>
      </c>
      <c r="K2481" s="192" t="s">
        <v>2411</v>
      </c>
      <c r="L2481" s="192" t="s">
        <v>1101</v>
      </c>
      <c r="M2481" s="192" t="s">
        <v>2391</v>
      </c>
      <c r="N2481" s="192" t="s">
        <v>2392</v>
      </c>
    </row>
    <row r="2482" s="159" customFormat="1" ht="21" customHeight="1" spans="1:14">
      <c r="A2482" s="191"/>
      <c r="B2482" s="234" t="s">
        <v>2535</v>
      </c>
      <c r="C2482" s="191" t="s">
        <v>2536</v>
      </c>
      <c r="D2482" s="40" t="s">
        <v>988</v>
      </c>
      <c r="E2482" s="67">
        <v>511.31</v>
      </c>
      <c r="F2482" s="192">
        <v>1</v>
      </c>
      <c r="G2482" s="447">
        <f t="shared" si="107"/>
        <v>511.31</v>
      </c>
      <c r="H2482" s="192" t="s">
        <v>2389</v>
      </c>
      <c r="I2482" s="192" t="s">
        <v>2389</v>
      </c>
      <c r="J2482" s="192" t="s">
        <v>1007</v>
      </c>
      <c r="K2482" s="192" t="s">
        <v>2412</v>
      </c>
      <c r="L2482" s="192" t="s">
        <v>1101</v>
      </c>
      <c r="M2482" s="192" t="s">
        <v>2391</v>
      </c>
      <c r="N2482" s="192" t="s">
        <v>2392</v>
      </c>
    </row>
    <row r="2483" s="159" customFormat="1" ht="21" customHeight="1" spans="1:14">
      <c r="A2483" s="191"/>
      <c r="B2483" s="234" t="s">
        <v>2535</v>
      </c>
      <c r="C2483" s="191" t="s">
        <v>2536</v>
      </c>
      <c r="D2483" s="40" t="s">
        <v>988</v>
      </c>
      <c r="E2483" s="67">
        <v>511.31</v>
      </c>
      <c r="F2483" s="192">
        <v>9</v>
      </c>
      <c r="G2483" s="447">
        <f t="shared" si="107"/>
        <v>4601.79</v>
      </c>
      <c r="H2483" s="192" t="s">
        <v>2389</v>
      </c>
      <c r="I2483" s="192" t="s">
        <v>2389</v>
      </c>
      <c r="J2483" s="192" t="s">
        <v>1007</v>
      </c>
      <c r="K2483" s="192" t="s">
        <v>2413</v>
      </c>
      <c r="L2483" s="192" t="s">
        <v>1101</v>
      </c>
      <c r="M2483" s="192" t="s">
        <v>2391</v>
      </c>
      <c r="N2483" s="192" t="s">
        <v>2392</v>
      </c>
    </row>
    <row r="2484" s="159" customFormat="1" ht="21" customHeight="1" spans="1:14">
      <c r="A2484" s="191"/>
      <c r="B2484" s="234" t="s">
        <v>2535</v>
      </c>
      <c r="C2484" s="191" t="s">
        <v>2536</v>
      </c>
      <c r="D2484" s="40" t="s">
        <v>988</v>
      </c>
      <c r="E2484" s="67">
        <v>511.31</v>
      </c>
      <c r="F2484" s="192">
        <v>4</v>
      </c>
      <c r="G2484" s="447">
        <f t="shared" si="107"/>
        <v>2045.24</v>
      </c>
      <c r="H2484" s="192" t="s">
        <v>2389</v>
      </c>
      <c r="I2484" s="192" t="s">
        <v>2389</v>
      </c>
      <c r="J2484" s="192" t="s">
        <v>1007</v>
      </c>
      <c r="K2484" s="192" t="s">
        <v>1808</v>
      </c>
      <c r="L2484" s="192" t="s">
        <v>1101</v>
      </c>
      <c r="M2484" s="192" t="s">
        <v>2391</v>
      </c>
      <c r="N2484" s="192" t="s">
        <v>2392</v>
      </c>
    </row>
    <row r="2485" s="159" customFormat="1" ht="21" customHeight="1" spans="1:14">
      <c r="A2485" s="191"/>
      <c r="B2485" s="234" t="s">
        <v>2535</v>
      </c>
      <c r="C2485" s="191" t="s">
        <v>2536</v>
      </c>
      <c r="D2485" s="40" t="s">
        <v>988</v>
      </c>
      <c r="E2485" s="67">
        <v>511.31</v>
      </c>
      <c r="F2485" s="192">
        <v>6</v>
      </c>
      <c r="G2485" s="447">
        <f t="shared" si="107"/>
        <v>3067.86</v>
      </c>
      <c r="H2485" s="192" t="s">
        <v>2389</v>
      </c>
      <c r="I2485" s="192" t="s">
        <v>2389</v>
      </c>
      <c r="J2485" s="192" t="s">
        <v>1007</v>
      </c>
      <c r="K2485" s="192" t="s">
        <v>2414</v>
      </c>
      <c r="L2485" s="192" t="s">
        <v>1101</v>
      </c>
      <c r="M2485" s="192" t="s">
        <v>2391</v>
      </c>
      <c r="N2485" s="192" t="s">
        <v>2392</v>
      </c>
    </row>
    <row r="2486" s="159" customFormat="1" ht="21" customHeight="1" spans="1:14">
      <c r="A2486" s="191"/>
      <c r="B2486" s="234" t="s">
        <v>2535</v>
      </c>
      <c r="C2486" s="191" t="s">
        <v>2536</v>
      </c>
      <c r="D2486" s="40" t="s">
        <v>988</v>
      </c>
      <c r="E2486" s="67">
        <v>511.31</v>
      </c>
      <c r="F2486" s="192">
        <v>7</v>
      </c>
      <c r="G2486" s="447">
        <f t="shared" si="107"/>
        <v>3579.17</v>
      </c>
      <c r="H2486" s="192" t="s">
        <v>2389</v>
      </c>
      <c r="I2486" s="192" t="s">
        <v>2389</v>
      </c>
      <c r="J2486" s="192" t="s">
        <v>1007</v>
      </c>
      <c r="K2486" s="192" t="s">
        <v>2415</v>
      </c>
      <c r="L2486" s="192" t="s">
        <v>1101</v>
      </c>
      <c r="M2486" s="192" t="s">
        <v>2391</v>
      </c>
      <c r="N2486" s="192" t="s">
        <v>2392</v>
      </c>
    </row>
    <row r="2487" s="159" customFormat="1" ht="21" customHeight="1" spans="1:14">
      <c r="A2487" s="191"/>
      <c r="B2487" s="234" t="s">
        <v>2535</v>
      </c>
      <c r="C2487" s="191" t="s">
        <v>2536</v>
      </c>
      <c r="D2487" s="40" t="s">
        <v>988</v>
      </c>
      <c r="E2487" s="67">
        <v>511.31</v>
      </c>
      <c r="F2487" s="192">
        <v>8</v>
      </c>
      <c r="G2487" s="447">
        <f t="shared" si="107"/>
        <v>4090.48</v>
      </c>
      <c r="H2487" s="192" t="s">
        <v>2389</v>
      </c>
      <c r="I2487" s="192" t="s">
        <v>2389</v>
      </c>
      <c r="J2487" s="192" t="s">
        <v>1007</v>
      </c>
      <c r="K2487" s="192" t="s">
        <v>2416</v>
      </c>
      <c r="L2487" s="192" t="s">
        <v>1101</v>
      </c>
      <c r="M2487" s="192" t="s">
        <v>2391</v>
      </c>
      <c r="N2487" s="192" t="s">
        <v>2392</v>
      </c>
    </row>
    <row r="2488" s="159" customFormat="1" ht="21" customHeight="1" spans="1:14">
      <c r="A2488" s="191"/>
      <c r="B2488" s="234" t="s">
        <v>2535</v>
      </c>
      <c r="C2488" s="191" t="s">
        <v>2536</v>
      </c>
      <c r="D2488" s="40" t="s">
        <v>988</v>
      </c>
      <c r="E2488" s="67">
        <v>511.31</v>
      </c>
      <c r="F2488" s="192">
        <v>3</v>
      </c>
      <c r="G2488" s="447">
        <f t="shared" si="107"/>
        <v>1533.93</v>
      </c>
      <c r="H2488" s="192" t="s">
        <v>2389</v>
      </c>
      <c r="I2488" s="192" t="s">
        <v>2389</v>
      </c>
      <c r="J2488" s="192" t="s">
        <v>1007</v>
      </c>
      <c r="K2488" s="192" t="s">
        <v>2417</v>
      </c>
      <c r="L2488" s="192" t="s">
        <v>1101</v>
      </c>
      <c r="M2488" s="192" t="s">
        <v>2391</v>
      </c>
      <c r="N2488" s="192" t="s">
        <v>2392</v>
      </c>
    </row>
    <row r="2489" s="159" customFormat="1" ht="21" customHeight="1" spans="1:14">
      <c r="A2489" s="191"/>
      <c r="B2489" s="234" t="s">
        <v>2535</v>
      </c>
      <c r="C2489" s="191" t="s">
        <v>2536</v>
      </c>
      <c r="D2489" s="40" t="s">
        <v>988</v>
      </c>
      <c r="E2489" s="67">
        <v>511.31</v>
      </c>
      <c r="F2489" s="192">
        <v>4</v>
      </c>
      <c r="G2489" s="447">
        <f t="shared" si="107"/>
        <v>2045.24</v>
      </c>
      <c r="H2489" s="192" t="s">
        <v>2389</v>
      </c>
      <c r="I2489" s="192" t="s">
        <v>2389</v>
      </c>
      <c r="J2489" s="192" t="s">
        <v>1007</v>
      </c>
      <c r="K2489" s="192" t="s">
        <v>2418</v>
      </c>
      <c r="L2489" s="192" t="s">
        <v>1101</v>
      </c>
      <c r="M2489" s="192" t="s">
        <v>2391</v>
      </c>
      <c r="N2489" s="192" t="s">
        <v>2392</v>
      </c>
    </row>
    <row r="2490" s="159" customFormat="1" ht="21" customHeight="1" spans="1:14">
      <c r="A2490" s="191"/>
      <c r="B2490" s="234" t="s">
        <v>2535</v>
      </c>
      <c r="C2490" s="191" t="s">
        <v>2536</v>
      </c>
      <c r="D2490" s="40" t="s">
        <v>988</v>
      </c>
      <c r="E2490" s="67">
        <v>511.31</v>
      </c>
      <c r="F2490" s="192">
        <v>4</v>
      </c>
      <c r="G2490" s="447">
        <f t="shared" si="107"/>
        <v>2045.24</v>
      </c>
      <c r="H2490" s="192" t="s">
        <v>2389</v>
      </c>
      <c r="I2490" s="192" t="s">
        <v>2389</v>
      </c>
      <c r="J2490" s="192" t="s">
        <v>1007</v>
      </c>
      <c r="K2490" s="192" t="s">
        <v>2419</v>
      </c>
      <c r="L2490" s="192" t="s">
        <v>1101</v>
      </c>
      <c r="M2490" s="192" t="s">
        <v>2391</v>
      </c>
      <c r="N2490" s="192" t="s">
        <v>2392</v>
      </c>
    </row>
    <row r="2491" s="159" customFormat="1" ht="21" customHeight="1" spans="1:14">
      <c r="A2491" s="191"/>
      <c r="B2491" s="234" t="s">
        <v>2535</v>
      </c>
      <c r="C2491" s="191" t="s">
        <v>2536</v>
      </c>
      <c r="D2491" s="40" t="s">
        <v>988</v>
      </c>
      <c r="E2491" s="67">
        <v>511.31</v>
      </c>
      <c r="F2491" s="192">
        <v>2</v>
      </c>
      <c r="G2491" s="447">
        <f t="shared" si="107"/>
        <v>1022.62</v>
      </c>
      <c r="H2491" s="192" t="s">
        <v>2389</v>
      </c>
      <c r="I2491" s="192" t="s">
        <v>2389</v>
      </c>
      <c r="J2491" s="192" t="s">
        <v>1007</v>
      </c>
      <c r="K2491" s="192" t="s">
        <v>2420</v>
      </c>
      <c r="L2491" s="192" t="s">
        <v>1097</v>
      </c>
      <c r="M2491" s="192" t="s">
        <v>2391</v>
      </c>
      <c r="N2491" s="192" t="s">
        <v>2392</v>
      </c>
    </row>
    <row r="2492" s="159" customFormat="1" ht="21" customHeight="1" spans="1:14">
      <c r="A2492" s="191"/>
      <c r="B2492" s="234" t="s">
        <v>2535</v>
      </c>
      <c r="C2492" s="191" t="s">
        <v>2536</v>
      </c>
      <c r="D2492" s="40" t="s">
        <v>988</v>
      </c>
      <c r="E2492" s="67">
        <v>511.31</v>
      </c>
      <c r="F2492" s="192">
        <v>4</v>
      </c>
      <c r="G2492" s="447">
        <f t="shared" si="107"/>
        <v>2045.24</v>
      </c>
      <c r="H2492" s="192" t="s">
        <v>2389</v>
      </c>
      <c r="I2492" s="192" t="s">
        <v>2389</v>
      </c>
      <c r="J2492" s="192" t="s">
        <v>1007</v>
      </c>
      <c r="K2492" s="192" t="s">
        <v>2421</v>
      </c>
      <c r="L2492" s="192" t="s">
        <v>1101</v>
      </c>
      <c r="M2492" s="192" t="s">
        <v>2391</v>
      </c>
      <c r="N2492" s="192" t="s">
        <v>2392</v>
      </c>
    </row>
    <row r="2493" s="159" customFormat="1" ht="21" customHeight="1" spans="1:14">
      <c r="A2493" s="191"/>
      <c r="B2493" s="234" t="s">
        <v>2535</v>
      </c>
      <c r="C2493" s="191" t="s">
        <v>2536</v>
      </c>
      <c r="D2493" s="40" t="s">
        <v>988</v>
      </c>
      <c r="E2493" s="67">
        <v>511.31</v>
      </c>
      <c r="F2493" s="192">
        <v>10</v>
      </c>
      <c r="G2493" s="447">
        <f t="shared" si="107"/>
        <v>5113.1</v>
      </c>
      <c r="H2493" s="192" t="s">
        <v>2389</v>
      </c>
      <c r="I2493" s="192" t="s">
        <v>2389</v>
      </c>
      <c r="J2493" s="192" t="s">
        <v>1007</v>
      </c>
      <c r="K2493" s="192" t="s">
        <v>2422</v>
      </c>
      <c r="L2493" s="192" t="s">
        <v>1101</v>
      </c>
      <c r="M2493" s="192" t="s">
        <v>2391</v>
      </c>
      <c r="N2493" s="192" t="s">
        <v>2392</v>
      </c>
    </row>
    <row r="2494" s="159" customFormat="1" ht="21" customHeight="1" spans="1:14">
      <c r="A2494" s="191"/>
      <c r="B2494" s="234" t="s">
        <v>2535</v>
      </c>
      <c r="C2494" s="191" t="s">
        <v>2536</v>
      </c>
      <c r="D2494" s="40" t="s">
        <v>988</v>
      </c>
      <c r="E2494" s="67">
        <v>511.31</v>
      </c>
      <c r="F2494" s="192">
        <v>1</v>
      </c>
      <c r="G2494" s="447">
        <f t="shared" si="107"/>
        <v>511.31</v>
      </c>
      <c r="H2494" s="192" t="s">
        <v>2389</v>
      </c>
      <c r="I2494" s="192" t="s">
        <v>2389</v>
      </c>
      <c r="J2494" s="192" t="s">
        <v>1007</v>
      </c>
      <c r="K2494" s="192" t="s">
        <v>2423</v>
      </c>
      <c r="L2494" s="192" t="s">
        <v>1097</v>
      </c>
      <c r="M2494" s="192" t="s">
        <v>2391</v>
      </c>
      <c r="N2494" s="192" t="s">
        <v>2392</v>
      </c>
    </row>
    <row r="2495" s="159" customFormat="1" ht="21" customHeight="1" spans="1:14">
      <c r="A2495" s="191"/>
      <c r="B2495" s="234" t="s">
        <v>2535</v>
      </c>
      <c r="C2495" s="191" t="s">
        <v>2536</v>
      </c>
      <c r="D2495" s="40" t="s">
        <v>988</v>
      </c>
      <c r="E2495" s="67">
        <v>511.31</v>
      </c>
      <c r="F2495" s="192">
        <v>15</v>
      </c>
      <c r="G2495" s="447">
        <f t="shared" si="107"/>
        <v>7669.65</v>
      </c>
      <c r="H2495" s="192" t="s">
        <v>2389</v>
      </c>
      <c r="I2495" s="192" t="s">
        <v>2389</v>
      </c>
      <c r="J2495" s="192" t="s">
        <v>1007</v>
      </c>
      <c r="K2495" s="192" t="s">
        <v>2424</v>
      </c>
      <c r="L2495" s="192" t="s">
        <v>1101</v>
      </c>
      <c r="M2495" s="192" t="s">
        <v>2391</v>
      </c>
      <c r="N2495" s="192" t="s">
        <v>2392</v>
      </c>
    </row>
    <row r="2496" s="166" customFormat="1" ht="21" customHeight="1" spans="1:14">
      <c r="A2496" s="195"/>
      <c r="B2496" s="362" t="s">
        <v>1112</v>
      </c>
      <c r="C2496" s="299"/>
      <c r="D2496" s="196"/>
      <c r="E2496" s="67"/>
      <c r="F2496" s="188">
        <f>SUM(F2461:F2495)</f>
        <v>225</v>
      </c>
      <c r="G2496" s="448">
        <f>SUM(G2461:G2495)</f>
        <v>115044.75</v>
      </c>
      <c r="H2496" s="188"/>
      <c r="I2496" s="195"/>
      <c r="J2496" s="188"/>
      <c r="K2496" s="188"/>
      <c r="L2496" s="188"/>
      <c r="M2496" s="188"/>
      <c r="N2496" s="188"/>
    </row>
    <row r="2497" s="159" customFormat="1" ht="21" customHeight="1" spans="1:14">
      <c r="A2497" s="191"/>
      <c r="B2497" s="234" t="s">
        <v>2537</v>
      </c>
      <c r="C2497" s="191" t="s">
        <v>2538</v>
      </c>
      <c r="D2497" s="40" t="s">
        <v>988</v>
      </c>
      <c r="E2497" s="67">
        <v>989.11</v>
      </c>
      <c r="F2497" s="192">
        <v>48</v>
      </c>
      <c r="G2497" s="447">
        <f>E2497*F2497</f>
        <v>47477.28</v>
      </c>
      <c r="H2497" s="192" t="s">
        <v>2389</v>
      </c>
      <c r="I2497" s="191" t="s">
        <v>983</v>
      </c>
      <c r="J2497" s="192" t="s">
        <v>990</v>
      </c>
      <c r="K2497" s="192" t="s">
        <v>2539</v>
      </c>
      <c r="L2497" s="69" t="s">
        <v>1279</v>
      </c>
      <c r="M2497" s="192" t="s">
        <v>2540</v>
      </c>
      <c r="N2497" s="192" t="s">
        <v>2541</v>
      </c>
    </row>
    <row r="2498" s="159" customFormat="1" ht="21" customHeight="1" spans="1:14">
      <c r="A2498" s="191"/>
      <c r="B2498" s="234" t="s">
        <v>2537</v>
      </c>
      <c r="C2498" s="191" t="s">
        <v>2538</v>
      </c>
      <c r="D2498" s="40" t="s">
        <v>988</v>
      </c>
      <c r="E2498" s="67">
        <v>989.11</v>
      </c>
      <c r="F2498" s="192">
        <v>82</v>
      </c>
      <c r="G2498" s="447">
        <f t="shared" ref="G2498:G2511" si="108">E2498*F2498</f>
        <v>81107.02</v>
      </c>
      <c r="H2498" s="192" t="s">
        <v>2389</v>
      </c>
      <c r="I2498" s="191" t="s">
        <v>983</v>
      </c>
      <c r="J2498" s="192" t="s">
        <v>990</v>
      </c>
      <c r="K2498" s="192" t="s">
        <v>2542</v>
      </c>
      <c r="L2498" s="69" t="s">
        <v>1279</v>
      </c>
      <c r="M2498" s="192" t="s">
        <v>2540</v>
      </c>
      <c r="N2498" s="192" t="s">
        <v>2541</v>
      </c>
    </row>
    <row r="2499" s="159" customFormat="1" ht="21" customHeight="1" spans="1:14">
      <c r="A2499" s="191"/>
      <c r="B2499" s="234" t="s">
        <v>2537</v>
      </c>
      <c r="C2499" s="191" t="s">
        <v>2538</v>
      </c>
      <c r="D2499" s="40" t="s">
        <v>988</v>
      </c>
      <c r="E2499" s="67">
        <v>989.11</v>
      </c>
      <c r="F2499" s="192">
        <v>25</v>
      </c>
      <c r="G2499" s="447">
        <f t="shared" si="108"/>
        <v>24727.75</v>
      </c>
      <c r="H2499" s="192" t="s">
        <v>2389</v>
      </c>
      <c r="I2499" s="191" t="s">
        <v>983</v>
      </c>
      <c r="J2499" s="192" t="s">
        <v>990</v>
      </c>
      <c r="K2499" s="192" t="s">
        <v>2543</v>
      </c>
      <c r="L2499" s="69" t="s">
        <v>1279</v>
      </c>
      <c r="M2499" s="192" t="s">
        <v>2540</v>
      </c>
      <c r="N2499" s="192" t="s">
        <v>2541</v>
      </c>
    </row>
    <row r="2500" s="159" customFormat="1" ht="21" customHeight="1" spans="1:14">
      <c r="A2500" s="191"/>
      <c r="B2500" s="234" t="s">
        <v>2537</v>
      </c>
      <c r="C2500" s="191" t="s">
        <v>2538</v>
      </c>
      <c r="D2500" s="40" t="s">
        <v>988</v>
      </c>
      <c r="E2500" s="67">
        <v>989.11</v>
      </c>
      <c r="F2500" s="192">
        <v>66</v>
      </c>
      <c r="G2500" s="447">
        <f t="shared" si="108"/>
        <v>65281.26</v>
      </c>
      <c r="H2500" s="192" t="s">
        <v>2389</v>
      </c>
      <c r="I2500" s="191" t="s">
        <v>983</v>
      </c>
      <c r="J2500" s="192" t="s">
        <v>990</v>
      </c>
      <c r="K2500" s="192" t="s">
        <v>2544</v>
      </c>
      <c r="L2500" s="69" t="s">
        <v>2545</v>
      </c>
      <c r="M2500" s="192" t="s">
        <v>2540</v>
      </c>
      <c r="N2500" s="192" t="s">
        <v>2541</v>
      </c>
    </row>
    <row r="2501" s="159" customFormat="1" ht="21" customHeight="1" spans="1:14">
      <c r="A2501" s="191"/>
      <c r="B2501" s="234" t="s">
        <v>2537</v>
      </c>
      <c r="C2501" s="191" t="s">
        <v>2538</v>
      </c>
      <c r="D2501" s="40" t="s">
        <v>988</v>
      </c>
      <c r="E2501" s="67">
        <v>989.11</v>
      </c>
      <c r="F2501" s="192">
        <v>100</v>
      </c>
      <c r="G2501" s="447">
        <f t="shared" si="108"/>
        <v>98911</v>
      </c>
      <c r="H2501" s="192" t="s">
        <v>2389</v>
      </c>
      <c r="I2501" s="191" t="s">
        <v>983</v>
      </c>
      <c r="J2501" s="192" t="s">
        <v>990</v>
      </c>
      <c r="K2501" s="192" t="s">
        <v>2546</v>
      </c>
      <c r="L2501" s="69" t="s">
        <v>2545</v>
      </c>
      <c r="M2501" s="192" t="s">
        <v>2540</v>
      </c>
      <c r="N2501" s="192" t="s">
        <v>2541</v>
      </c>
    </row>
    <row r="2502" s="159" customFormat="1" ht="21" customHeight="1" spans="1:14">
      <c r="A2502" s="191"/>
      <c r="B2502" s="234" t="s">
        <v>2537</v>
      </c>
      <c r="C2502" s="191" t="s">
        <v>2538</v>
      </c>
      <c r="D2502" s="40" t="s">
        <v>988</v>
      </c>
      <c r="E2502" s="67">
        <v>989.11</v>
      </c>
      <c r="F2502" s="192">
        <v>69</v>
      </c>
      <c r="G2502" s="447">
        <f t="shared" si="108"/>
        <v>68248.59</v>
      </c>
      <c r="H2502" s="192" t="s">
        <v>2389</v>
      </c>
      <c r="I2502" s="191" t="s">
        <v>983</v>
      </c>
      <c r="J2502" s="192" t="s">
        <v>990</v>
      </c>
      <c r="K2502" s="192" t="s">
        <v>2547</v>
      </c>
      <c r="L2502" s="69" t="s">
        <v>2545</v>
      </c>
      <c r="M2502" s="192" t="s">
        <v>2540</v>
      </c>
      <c r="N2502" s="192" t="s">
        <v>2541</v>
      </c>
    </row>
    <row r="2503" s="159" customFormat="1" ht="21" customHeight="1" spans="1:14">
      <c r="A2503" s="191"/>
      <c r="B2503" s="234" t="s">
        <v>2537</v>
      </c>
      <c r="C2503" s="191" t="s">
        <v>2538</v>
      </c>
      <c r="D2503" s="40" t="s">
        <v>988</v>
      </c>
      <c r="E2503" s="67">
        <v>989.11</v>
      </c>
      <c r="F2503" s="192">
        <v>286</v>
      </c>
      <c r="G2503" s="447">
        <f t="shared" si="108"/>
        <v>282885.46</v>
      </c>
      <c r="H2503" s="192" t="s">
        <v>2389</v>
      </c>
      <c r="I2503" s="191" t="s">
        <v>983</v>
      </c>
      <c r="J2503" s="192" t="s">
        <v>990</v>
      </c>
      <c r="K2503" s="192" t="s">
        <v>2548</v>
      </c>
      <c r="L2503" s="69" t="s">
        <v>2545</v>
      </c>
      <c r="M2503" s="192" t="s">
        <v>2540</v>
      </c>
      <c r="N2503" s="192" t="s">
        <v>2541</v>
      </c>
    </row>
    <row r="2504" s="159" customFormat="1" ht="21" customHeight="1" spans="1:14">
      <c r="A2504" s="191"/>
      <c r="B2504" s="234" t="s">
        <v>2537</v>
      </c>
      <c r="C2504" s="191" t="s">
        <v>2538</v>
      </c>
      <c r="D2504" s="40" t="s">
        <v>988</v>
      </c>
      <c r="E2504" s="67">
        <v>989.11</v>
      </c>
      <c r="F2504" s="192">
        <v>177</v>
      </c>
      <c r="G2504" s="447">
        <f t="shared" si="108"/>
        <v>175072.47</v>
      </c>
      <c r="H2504" s="192" t="s">
        <v>2389</v>
      </c>
      <c r="I2504" s="191" t="s">
        <v>983</v>
      </c>
      <c r="J2504" s="192" t="s">
        <v>990</v>
      </c>
      <c r="K2504" s="192" t="s">
        <v>2549</v>
      </c>
      <c r="L2504" s="69" t="s">
        <v>2545</v>
      </c>
      <c r="M2504" s="192" t="s">
        <v>2540</v>
      </c>
      <c r="N2504" s="192" t="s">
        <v>2541</v>
      </c>
    </row>
    <row r="2505" s="159" customFormat="1" ht="21" customHeight="1" spans="1:14">
      <c r="A2505" s="191"/>
      <c r="B2505" s="234" t="s">
        <v>2537</v>
      </c>
      <c r="C2505" s="191" t="s">
        <v>2538</v>
      </c>
      <c r="D2505" s="40" t="s">
        <v>988</v>
      </c>
      <c r="E2505" s="67">
        <v>989.11</v>
      </c>
      <c r="F2505" s="192">
        <v>166</v>
      </c>
      <c r="G2505" s="447">
        <f t="shared" si="108"/>
        <v>164192.26</v>
      </c>
      <c r="H2505" s="192" t="s">
        <v>2389</v>
      </c>
      <c r="I2505" s="191" t="s">
        <v>983</v>
      </c>
      <c r="J2505" s="192" t="s">
        <v>990</v>
      </c>
      <c r="K2505" s="192" t="s">
        <v>2550</v>
      </c>
      <c r="L2505" s="69" t="s">
        <v>2545</v>
      </c>
      <c r="M2505" s="192" t="s">
        <v>2540</v>
      </c>
      <c r="N2505" s="192" t="s">
        <v>2541</v>
      </c>
    </row>
    <row r="2506" s="159" customFormat="1" ht="21" customHeight="1" spans="1:14">
      <c r="A2506" s="191"/>
      <c r="B2506" s="234" t="s">
        <v>2537</v>
      </c>
      <c r="C2506" s="191" t="s">
        <v>2538</v>
      </c>
      <c r="D2506" s="40" t="s">
        <v>988</v>
      </c>
      <c r="E2506" s="67">
        <v>989.11</v>
      </c>
      <c r="F2506" s="192">
        <v>126</v>
      </c>
      <c r="G2506" s="447">
        <f t="shared" si="108"/>
        <v>124627.86</v>
      </c>
      <c r="H2506" s="192" t="s">
        <v>2389</v>
      </c>
      <c r="I2506" s="191" t="s">
        <v>983</v>
      </c>
      <c r="J2506" s="192" t="s">
        <v>990</v>
      </c>
      <c r="K2506" s="192" t="s">
        <v>2551</v>
      </c>
      <c r="L2506" s="69" t="s">
        <v>2545</v>
      </c>
      <c r="M2506" s="192" t="s">
        <v>2540</v>
      </c>
      <c r="N2506" s="192" t="s">
        <v>2541</v>
      </c>
    </row>
    <row r="2507" s="159" customFormat="1" ht="21" customHeight="1" spans="1:14">
      <c r="A2507" s="191"/>
      <c r="B2507" s="234" t="s">
        <v>2537</v>
      </c>
      <c r="C2507" s="191" t="s">
        <v>2538</v>
      </c>
      <c r="D2507" s="40" t="s">
        <v>988</v>
      </c>
      <c r="E2507" s="67">
        <v>989.11</v>
      </c>
      <c r="F2507" s="192">
        <v>73</v>
      </c>
      <c r="G2507" s="447">
        <f t="shared" si="108"/>
        <v>72205.03</v>
      </c>
      <c r="H2507" s="192" t="s">
        <v>2389</v>
      </c>
      <c r="I2507" s="191" t="s">
        <v>983</v>
      </c>
      <c r="J2507" s="192" t="s">
        <v>990</v>
      </c>
      <c r="K2507" s="192" t="s">
        <v>2552</v>
      </c>
      <c r="L2507" s="69" t="s">
        <v>1284</v>
      </c>
      <c r="M2507" s="192" t="s">
        <v>2540</v>
      </c>
      <c r="N2507" s="192" t="s">
        <v>2541</v>
      </c>
    </row>
    <row r="2508" s="159" customFormat="1" ht="21" customHeight="1" spans="1:14">
      <c r="A2508" s="191"/>
      <c r="B2508" s="234" t="s">
        <v>2537</v>
      </c>
      <c r="C2508" s="191" t="s">
        <v>2538</v>
      </c>
      <c r="D2508" s="40" t="s">
        <v>988</v>
      </c>
      <c r="E2508" s="67">
        <v>989.11</v>
      </c>
      <c r="F2508" s="192">
        <v>13</v>
      </c>
      <c r="G2508" s="447">
        <f t="shared" si="108"/>
        <v>12858.43</v>
      </c>
      <c r="H2508" s="192" t="s">
        <v>2389</v>
      </c>
      <c r="I2508" s="191" t="s">
        <v>983</v>
      </c>
      <c r="J2508" s="192" t="s">
        <v>990</v>
      </c>
      <c r="K2508" s="192" t="s">
        <v>2553</v>
      </c>
      <c r="L2508" s="69" t="s">
        <v>1284</v>
      </c>
      <c r="M2508" s="192" t="s">
        <v>2540</v>
      </c>
      <c r="N2508" s="192" t="s">
        <v>2541</v>
      </c>
    </row>
    <row r="2509" s="159" customFormat="1" ht="21" customHeight="1" spans="1:14">
      <c r="A2509" s="191"/>
      <c r="B2509" s="234" t="s">
        <v>2537</v>
      </c>
      <c r="C2509" s="191" t="s">
        <v>2538</v>
      </c>
      <c r="D2509" s="40" t="s">
        <v>988</v>
      </c>
      <c r="E2509" s="67">
        <v>989.11</v>
      </c>
      <c r="F2509" s="192">
        <v>83</v>
      </c>
      <c r="G2509" s="447">
        <f t="shared" si="108"/>
        <v>82096.13</v>
      </c>
      <c r="H2509" s="192" t="s">
        <v>2389</v>
      </c>
      <c r="I2509" s="191" t="s">
        <v>983</v>
      </c>
      <c r="J2509" s="192" t="s">
        <v>990</v>
      </c>
      <c r="K2509" s="192" t="s">
        <v>2554</v>
      </c>
      <c r="L2509" s="69" t="s">
        <v>1279</v>
      </c>
      <c r="M2509" s="192" t="s">
        <v>2540</v>
      </c>
      <c r="N2509" s="192" t="s">
        <v>2541</v>
      </c>
    </row>
    <row r="2510" s="159" customFormat="1" ht="21" customHeight="1" spans="1:14">
      <c r="A2510" s="191"/>
      <c r="B2510" s="234" t="s">
        <v>2537</v>
      </c>
      <c r="C2510" s="191" t="s">
        <v>2538</v>
      </c>
      <c r="D2510" s="40" t="s">
        <v>988</v>
      </c>
      <c r="E2510" s="67">
        <v>989.11</v>
      </c>
      <c r="F2510" s="192">
        <v>38</v>
      </c>
      <c r="G2510" s="447">
        <f t="shared" si="108"/>
        <v>37586.18</v>
      </c>
      <c r="H2510" s="192" t="s">
        <v>2389</v>
      </c>
      <c r="I2510" s="191" t="s">
        <v>983</v>
      </c>
      <c r="J2510" s="192" t="s">
        <v>990</v>
      </c>
      <c r="K2510" s="192" t="s">
        <v>2555</v>
      </c>
      <c r="L2510" s="69" t="s">
        <v>1284</v>
      </c>
      <c r="M2510" s="192" t="s">
        <v>2540</v>
      </c>
      <c r="N2510" s="192" t="s">
        <v>2541</v>
      </c>
    </row>
    <row r="2511" s="159" customFormat="1" ht="21" customHeight="1" spans="1:14">
      <c r="A2511" s="191"/>
      <c r="B2511" s="234" t="s">
        <v>2537</v>
      </c>
      <c r="C2511" s="191" t="s">
        <v>2538</v>
      </c>
      <c r="D2511" s="40" t="s">
        <v>988</v>
      </c>
      <c r="E2511" s="67">
        <v>989.11</v>
      </c>
      <c r="F2511" s="192">
        <v>13</v>
      </c>
      <c r="G2511" s="447">
        <f t="shared" si="108"/>
        <v>12858.43</v>
      </c>
      <c r="H2511" s="192" t="s">
        <v>2389</v>
      </c>
      <c r="I2511" s="191" t="s">
        <v>983</v>
      </c>
      <c r="J2511" s="192" t="s">
        <v>990</v>
      </c>
      <c r="K2511" s="192" t="s">
        <v>2556</v>
      </c>
      <c r="L2511" s="69" t="s">
        <v>1284</v>
      </c>
      <c r="M2511" s="192" t="s">
        <v>2540</v>
      </c>
      <c r="N2511" s="192" t="s">
        <v>2541</v>
      </c>
    </row>
    <row r="2512" s="166" customFormat="1" ht="21" customHeight="1" spans="1:14">
      <c r="A2512" s="195"/>
      <c r="B2512" s="362" t="s">
        <v>1112</v>
      </c>
      <c r="C2512" s="299"/>
      <c r="D2512" s="196"/>
      <c r="E2512" s="197"/>
      <c r="F2512" s="188">
        <f>SUM(F2497:F2511)</f>
        <v>1365</v>
      </c>
      <c r="G2512" s="448">
        <f>SUM(G2497:G2511)</f>
        <v>1350135.15</v>
      </c>
      <c r="H2512" s="188"/>
      <c r="I2512" s="195"/>
      <c r="J2512" s="188"/>
      <c r="K2512" s="188"/>
      <c r="L2512" s="233"/>
      <c r="M2512" s="188"/>
      <c r="N2512" s="188"/>
    </row>
    <row r="2513" s="159" customFormat="1" ht="21" customHeight="1" spans="1:14">
      <c r="A2513" s="191"/>
      <c r="B2513" s="234" t="s">
        <v>2557</v>
      </c>
      <c r="C2513" s="191" t="s">
        <v>2558</v>
      </c>
      <c r="D2513" s="40" t="s">
        <v>988</v>
      </c>
      <c r="E2513" s="67">
        <v>586.08</v>
      </c>
      <c r="F2513" s="192">
        <v>101</v>
      </c>
      <c r="G2513" s="447">
        <f>E2513*F2513</f>
        <v>59194.08</v>
      </c>
      <c r="H2513" s="192" t="s">
        <v>2389</v>
      </c>
      <c r="I2513" s="192" t="s">
        <v>2389</v>
      </c>
      <c r="J2513" s="192" t="s">
        <v>2496</v>
      </c>
      <c r="K2513" s="192" t="s">
        <v>2497</v>
      </c>
      <c r="L2513" s="69" t="s">
        <v>1101</v>
      </c>
      <c r="M2513" s="192" t="s">
        <v>2498</v>
      </c>
      <c r="N2513" s="192" t="s">
        <v>2496</v>
      </c>
    </row>
    <row r="2514" s="159" customFormat="1" ht="21" customHeight="1" spans="1:14">
      <c r="A2514" s="191"/>
      <c r="B2514" s="234" t="s">
        <v>2557</v>
      </c>
      <c r="C2514" s="191" t="s">
        <v>2558</v>
      </c>
      <c r="D2514" s="40" t="s">
        <v>988</v>
      </c>
      <c r="E2514" s="67">
        <v>586.08</v>
      </c>
      <c r="F2514" s="192">
        <v>182</v>
      </c>
      <c r="G2514" s="447">
        <f t="shared" ref="G2514:G2545" si="109">E2514*F2514</f>
        <v>106666.56</v>
      </c>
      <c r="H2514" s="192" t="s">
        <v>2389</v>
      </c>
      <c r="I2514" s="192" t="s">
        <v>2389</v>
      </c>
      <c r="J2514" s="192" t="s">
        <v>2496</v>
      </c>
      <c r="K2514" s="192" t="s">
        <v>2499</v>
      </c>
      <c r="L2514" s="69" t="s">
        <v>1101</v>
      </c>
      <c r="M2514" s="192" t="s">
        <v>2498</v>
      </c>
      <c r="N2514" s="192" t="s">
        <v>2496</v>
      </c>
    </row>
    <row r="2515" s="159" customFormat="1" ht="21" customHeight="1" spans="1:14">
      <c r="A2515" s="191"/>
      <c r="B2515" s="234" t="s">
        <v>2557</v>
      </c>
      <c r="C2515" s="191" t="s">
        <v>2558</v>
      </c>
      <c r="D2515" s="40" t="s">
        <v>988</v>
      </c>
      <c r="E2515" s="67">
        <v>586.08</v>
      </c>
      <c r="F2515" s="192">
        <v>111</v>
      </c>
      <c r="G2515" s="447">
        <f t="shared" si="109"/>
        <v>65054.88</v>
      </c>
      <c r="H2515" s="192" t="s">
        <v>2389</v>
      </c>
      <c r="I2515" s="192" t="s">
        <v>2389</v>
      </c>
      <c r="J2515" s="192" t="s">
        <v>2496</v>
      </c>
      <c r="K2515" s="192" t="s">
        <v>2500</v>
      </c>
      <c r="L2515" s="69" t="s">
        <v>1101</v>
      </c>
      <c r="M2515" s="192" t="s">
        <v>2498</v>
      </c>
      <c r="N2515" s="192" t="s">
        <v>2496</v>
      </c>
    </row>
    <row r="2516" s="159" customFormat="1" ht="21" customHeight="1" spans="1:14">
      <c r="A2516" s="191"/>
      <c r="B2516" s="234" t="s">
        <v>2557</v>
      </c>
      <c r="C2516" s="191" t="s">
        <v>2558</v>
      </c>
      <c r="D2516" s="40" t="s">
        <v>988</v>
      </c>
      <c r="E2516" s="67">
        <v>586.08</v>
      </c>
      <c r="F2516" s="192">
        <v>13</v>
      </c>
      <c r="G2516" s="447">
        <f t="shared" si="109"/>
        <v>7619.04</v>
      </c>
      <c r="H2516" s="192" t="s">
        <v>2389</v>
      </c>
      <c r="I2516" s="192" t="s">
        <v>2389</v>
      </c>
      <c r="J2516" s="192" t="s">
        <v>2496</v>
      </c>
      <c r="K2516" s="192" t="s">
        <v>2501</v>
      </c>
      <c r="L2516" s="69" t="s">
        <v>1097</v>
      </c>
      <c r="M2516" s="192" t="s">
        <v>2498</v>
      </c>
      <c r="N2516" s="192" t="s">
        <v>2496</v>
      </c>
    </row>
    <row r="2517" s="159" customFormat="1" ht="21" customHeight="1" spans="1:14">
      <c r="A2517" s="191"/>
      <c r="B2517" s="234" t="s">
        <v>2557</v>
      </c>
      <c r="C2517" s="191" t="s">
        <v>2558</v>
      </c>
      <c r="D2517" s="40" t="s">
        <v>988</v>
      </c>
      <c r="E2517" s="67">
        <v>586.08</v>
      </c>
      <c r="F2517" s="192">
        <v>10</v>
      </c>
      <c r="G2517" s="447">
        <f t="shared" si="109"/>
        <v>5860.8</v>
      </c>
      <c r="H2517" s="192" t="s">
        <v>2389</v>
      </c>
      <c r="I2517" s="192" t="s">
        <v>2389</v>
      </c>
      <c r="J2517" s="192" t="s">
        <v>2496</v>
      </c>
      <c r="K2517" s="192" t="s">
        <v>2502</v>
      </c>
      <c r="L2517" s="69" t="s">
        <v>1101</v>
      </c>
      <c r="M2517" s="192" t="s">
        <v>2498</v>
      </c>
      <c r="N2517" s="192" t="s">
        <v>2496</v>
      </c>
    </row>
    <row r="2518" s="159" customFormat="1" ht="21" customHeight="1" spans="1:14">
      <c r="A2518" s="191"/>
      <c r="B2518" s="234" t="s">
        <v>2557</v>
      </c>
      <c r="C2518" s="191" t="s">
        <v>2558</v>
      </c>
      <c r="D2518" s="40" t="s">
        <v>988</v>
      </c>
      <c r="E2518" s="67">
        <v>586.08</v>
      </c>
      <c r="F2518" s="192">
        <v>20</v>
      </c>
      <c r="G2518" s="447">
        <f t="shared" si="109"/>
        <v>11721.6</v>
      </c>
      <c r="H2518" s="192" t="s">
        <v>2389</v>
      </c>
      <c r="I2518" s="192" t="s">
        <v>2389</v>
      </c>
      <c r="J2518" s="192" t="s">
        <v>2496</v>
      </c>
      <c r="K2518" s="192" t="s">
        <v>2503</v>
      </c>
      <c r="L2518" s="69" t="s">
        <v>1097</v>
      </c>
      <c r="M2518" s="192" t="s">
        <v>2498</v>
      </c>
      <c r="N2518" s="192" t="s">
        <v>2496</v>
      </c>
    </row>
    <row r="2519" s="159" customFormat="1" ht="21" customHeight="1" spans="1:14">
      <c r="A2519" s="191"/>
      <c r="B2519" s="234" t="s">
        <v>2557</v>
      </c>
      <c r="C2519" s="191" t="s">
        <v>2558</v>
      </c>
      <c r="D2519" s="40" t="s">
        <v>988</v>
      </c>
      <c r="E2519" s="67">
        <v>586.08</v>
      </c>
      <c r="F2519" s="192">
        <v>41</v>
      </c>
      <c r="G2519" s="447">
        <f t="shared" si="109"/>
        <v>24029.28</v>
      </c>
      <c r="H2519" s="192" t="s">
        <v>2389</v>
      </c>
      <c r="I2519" s="192" t="s">
        <v>2389</v>
      </c>
      <c r="J2519" s="192" t="s">
        <v>2496</v>
      </c>
      <c r="K2519" s="192" t="s">
        <v>2504</v>
      </c>
      <c r="L2519" s="69" t="s">
        <v>1097</v>
      </c>
      <c r="M2519" s="192" t="s">
        <v>2498</v>
      </c>
      <c r="N2519" s="192" t="s">
        <v>2496</v>
      </c>
    </row>
    <row r="2520" s="159" customFormat="1" ht="21" customHeight="1" spans="1:14">
      <c r="A2520" s="191"/>
      <c r="B2520" s="234" t="s">
        <v>2557</v>
      </c>
      <c r="C2520" s="191" t="s">
        <v>2558</v>
      </c>
      <c r="D2520" s="40" t="s">
        <v>988</v>
      </c>
      <c r="E2520" s="67">
        <v>586.08</v>
      </c>
      <c r="F2520" s="192">
        <v>22</v>
      </c>
      <c r="G2520" s="447">
        <f t="shared" si="109"/>
        <v>12893.76</v>
      </c>
      <c r="H2520" s="192" t="s">
        <v>2389</v>
      </c>
      <c r="I2520" s="192" t="s">
        <v>2389</v>
      </c>
      <c r="J2520" s="192" t="s">
        <v>2496</v>
      </c>
      <c r="K2520" s="192" t="s">
        <v>2505</v>
      </c>
      <c r="L2520" s="69" t="s">
        <v>1097</v>
      </c>
      <c r="M2520" s="192" t="s">
        <v>2498</v>
      </c>
      <c r="N2520" s="192" t="s">
        <v>2496</v>
      </c>
    </row>
    <row r="2521" s="159" customFormat="1" ht="21" customHeight="1" spans="1:14">
      <c r="A2521" s="191"/>
      <c r="B2521" s="234" t="s">
        <v>2557</v>
      </c>
      <c r="C2521" s="191" t="s">
        <v>2558</v>
      </c>
      <c r="D2521" s="40" t="s">
        <v>988</v>
      </c>
      <c r="E2521" s="67">
        <v>586.08</v>
      </c>
      <c r="F2521" s="192">
        <v>12</v>
      </c>
      <c r="G2521" s="447">
        <f t="shared" si="109"/>
        <v>7032.96</v>
      </c>
      <c r="H2521" s="192" t="s">
        <v>2389</v>
      </c>
      <c r="I2521" s="192" t="s">
        <v>2389</v>
      </c>
      <c r="J2521" s="192" t="s">
        <v>2496</v>
      </c>
      <c r="K2521" s="192" t="s">
        <v>2506</v>
      </c>
      <c r="L2521" s="69" t="s">
        <v>1097</v>
      </c>
      <c r="M2521" s="192" t="s">
        <v>2498</v>
      </c>
      <c r="N2521" s="192" t="s">
        <v>2496</v>
      </c>
    </row>
    <row r="2522" s="159" customFormat="1" ht="21" customHeight="1" spans="1:14">
      <c r="A2522" s="191"/>
      <c r="B2522" s="234" t="s">
        <v>2557</v>
      </c>
      <c r="C2522" s="191" t="s">
        <v>2558</v>
      </c>
      <c r="D2522" s="40" t="s">
        <v>988</v>
      </c>
      <c r="E2522" s="67">
        <v>586.08</v>
      </c>
      <c r="F2522" s="192">
        <v>30</v>
      </c>
      <c r="G2522" s="447">
        <f t="shared" si="109"/>
        <v>17582.4</v>
      </c>
      <c r="H2522" s="192" t="s">
        <v>2389</v>
      </c>
      <c r="I2522" s="192" t="s">
        <v>2389</v>
      </c>
      <c r="J2522" s="192" t="s">
        <v>2496</v>
      </c>
      <c r="K2522" s="192" t="s">
        <v>2507</v>
      </c>
      <c r="L2522" s="69" t="s">
        <v>1097</v>
      </c>
      <c r="M2522" s="192" t="s">
        <v>2498</v>
      </c>
      <c r="N2522" s="192" t="s">
        <v>2496</v>
      </c>
    </row>
    <row r="2523" s="159" customFormat="1" ht="21" customHeight="1" spans="1:14">
      <c r="A2523" s="191"/>
      <c r="B2523" s="234" t="s">
        <v>2557</v>
      </c>
      <c r="C2523" s="191" t="s">
        <v>2558</v>
      </c>
      <c r="D2523" s="40" t="s">
        <v>988</v>
      </c>
      <c r="E2523" s="67">
        <v>586.08</v>
      </c>
      <c r="F2523" s="192">
        <v>125</v>
      </c>
      <c r="G2523" s="447">
        <f t="shared" si="109"/>
        <v>73260</v>
      </c>
      <c r="H2523" s="192" t="s">
        <v>2389</v>
      </c>
      <c r="I2523" s="192" t="s">
        <v>2389</v>
      </c>
      <c r="J2523" s="192" t="s">
        <v>2496</v>
      </c>
      <c r="K2523" s="192" t="s">
        <v>2508</v>
      </c>
      <c r="L2523" s="69" t="s">
        <v>1097</v>
      </c>
      <c r="M2523" s="192" t="s">
        <v>2498</v>
      </c>
      <c r="N2523" s="192" t="s">
        <v>2496</v>
      </c>
    </row>
    <row r="2524" s="159" customFormat="1" ht="21" customHeight="1" spans="1:14">
      <c r="A2524" s="191"/>
      <c r="B2524" s="234" t="s">
        <v>2557</v>
      </c>
      <c r="C2524" s="191" t="s">
        <v>2558</v>
      </c>
      <c r="D2524" s="40" t="s">
        <v>988</v>
      </c>
      <c r="E2524" s="67">
        <v>586.08</v>
      </c>
      <c r="F2524" s="192">
        <v>15</v>
      </c>
      <c r="G2524" s="447">
        <f t="shared" si="109"/>
        <v>8791.2</v>
      </c>
      <c r="H2524" s="192" t="s">
        <v>2389</v>
      </c>
      <c r="I2524" s="192" t="s">
        <v>2389</v>
      </c>
      <c r="J2524" s="192" t="s">
        <v>2496</v>
      </c>
      <c r="K2524" s="192" t="s">
        <v>2509</v>
      </c>
      <c r="L2524" s="69" t="s">
        <v>1101</v>
      </c>
      <c r="M2524" s="192" t="s">
        <v>2498</v>
      </c>
      <c r="N2524" s="192" t="s">
        <v>2496</v>
      </c>
    </row>
    <row r="2525" s="159" customFormat="1" ht="21" customHeight="1" spans="1:14">
      <c r="A2525" s="191"/>
      <c r="B2525" s="234" t="s">
        <v>2557</v>
      </c>
      <c r="C2525" s="191" t="s">
        <v>2558</v>
      </c>
      <c r="D2525" s="40" t="s">
        <v>988</v>
      </c>
      <c r="E2525" s="67">
        <v>586.08</v>
      </c>
      <c r="F2525" s="192">
        <v>175</v>
      </c>
      <c r="G2525" s="447">
        <f t="shared" si="109"/>
        <v>102564</v>
      </c>
      <c r="H2525" s="192" t="s">
        <v>2389</v>
      </c>
      <c r="I2525" s="192" t="s">
        <v>2389</v>
      </c>
      <c r="J2525" s="192" t="s">
        <v>2496</v>
      </c>
      <c r="K2525" s="192" t="s">
        <v>2510</v>
      </c>
      <c r="L2525" s="69" t="s">
        <v>1097</v>
      </c>
      <c r="M2525" s="192" t="s">
        <v>2498</v>
      </c>
      <c r="N2525" s="192" t="s">
        <v>2496</v>
      </c>
    </row>
    <row r="2526" s="159" customFormat="1" ht="21" customHeight="1" spans="1:14">
      <c r="A2526" s="191"/>
      <c r="B2526" s="234" t="s">
        <v>2557</v>
      </c>
      <c r="C2526" s="191" t="s">
        <v>2558</v>
      </c>
      <c r="D2526" s="40" t="s">
        <v>988</v>
      </c>
      <c r="E2526" s="67">
        <v>586.08</v>
      </c>
      <c r="F2526" s="192">
        <v>208</v>
      </c>
      <c r="G2526" s="447">
        <f t="shared" si="109"/>
        <v>121904.64</v>
      </c>
      <c r="H2526" s="192" t="s">
        <v>2389</v>
      </c>
      <c r="I2526" s="192" t="s">
        <v>2389</v>
      </c>
      <c r="J2526" s="192" t="s">
        <v>2496</v>
      </c>
      <c r="K2526" s="192" t="s">
        <v>2511</v>
      </c>
      <c r="L2526" s="69" t="s">
        <v>1097</v>
      </c>
      <c r="M2526" s="192" t="s">
        <v>2498</v>
      </c>
      <c r="N2526" s="192" t="s">
        <v>2496</v>
      </c>
    </row>
    <row r="2527" s="159" customFormat="1" ht="21" customHeight="1" spans="1:14">
      <c r="A2527" s="191"/>
      <c r="B2527" s="234" t="s">
        <v>2557</v>
      </c>
      <c r="C2527" s="191" t="s">
        <v>2558</v>
      </c>
      <c r="D2527" s="40" t="s">
        <v>988</v>
      </c>
      <c r="E2527" s="67">
        <v>586.08</v>
      </c>
      <c r="F2527" s="192">
        <v>21</v>
      </c>
      <c r="G2527" s="447">
        <f t="shared" si="109"/>
        <v>12307.68</v>
      </c>
      <c r="H2527" s="192" t="s">
        <v>2389</v>
      </c>
      <c r="I2527" s="192" t="s">
        <v>2389</v>
      </c>
      <c r="J2527" s="192" t="s">
        <v>2496</v>
      </c>
      <c r="K2527" s="192" t="s">
        <v>2512</v>
      </c>
      <c r="L2527" s="69" t="s">
        <v>1097</v>
      </c>
      <c r="M2527" s="192" t="s">
        <v>2498</v>
      </c>
      <c r="N2527" s="192" t="s">
        <v>2496</v>
      </c>
    </row>
    <row r="2528" s="159" customFormat="1" ht="21" customHeight="1" spans="1:14">
      <c r="A2528" s="191"/>
      <c r="B2528" s="234" t="s">
        <v>2557</v>
      </c>
      <c r="C2528" s="191" t="s">
        <v>2558</v>
      </c>
      <c r="D2528" s="40" t="s">
        <v>988</v>
      </c>
      <c r="E2528" s="67">
        <v>586.08</v>
      </c>
      <c r="F2528" s="192">
        <v>18</v>
      </c>
      <c r="G2528" s="447">
        <f t="shared" si="109"/>
        <v>10549.44</v>
      </c>
      <c r="H2528" s="192" t="s">
        <v>2389</v>
      </c>
      <c r="I2528" s="192" t="s">
        <v>2389</v>
      </c>
      <c r="J2528" s="192" t="s">
        <v>2496</v>
      </c>
      <c r="K2528" s="192" t="s">
        <v>2513</v>
      </c>
      <c r="L2528" s="69" t="s">
        <v>1097</v>
      </c>
      <c r="M2528" s="192" t="s">
        <v>2498</v>
      </c>
      <c r="N2528" s="192" t="s">
        <v>2496</v>
      </c>
    </row>
    <row r="2529" s="159" customFormat="1" ht="21" customHeight="1" spans="1:14">
      <c r="A2529" s="191"/>
      <c r="B2529" s="234" t="s">
        <v>2557</v>
      </c>
      <c r="C2529" s="191" t="s">
        <v>2558</v>
      </c>
      <c r="D2529" s="40" t="s">
        <v>988</v>
      </c>
      <c r="E2529" s="67">
        <v>586.08</v>
      </c>
      <c r="F2529" s="192">
        <v>26</v>
      </c>
      <c r="G2529" s="447">
        <f t="shared" si="109"/>
        <v>15238.08</v>
      </c>
      <c r="H2529" s="192" t="s">
        <v>2389</v>
      </c>
      <c r="I2529" s="192" t="s">
        <v>2389</v>
      </c>
      <c r="J2529" s="192" t="s">
        <v>2496</v>
      </c>
      <c r="K2529" s="192" t="s">
        <v>2514</v>
      </c>
      <c r="L2529" s="69" t="s">
        <v>1097</v>
      </c>
      <c r="M2529" s="192" t="s">
        <v>2498</v>
      </c>
      <c r="N2529" s="192" t="s">
        <v>2496</v>
      </c>
    </row>
    <row r="2530" s="159" customFormat="1" ht="21" customHeight="1" spans="1:14">
      <c r="A2530" s="191"/>
      <c r="B2530" s="234" t="s">
        <v>2557</v>
      </c>
      <c r="C2530" s="191" t="s">
        <v>2558</v>
      </c>
      <c r="D2530" s="40" t="s">
        <v>988</v>
      </c>
      <c r="E2530" s="67">
        <v>586.08</v>
      </c>
      <c r="F2530" s="192">
        <v>33</v>
      </c>
      <c r="G2530" s="447">
        <f t="shared" si="109"/>
        <v>19340.64</v>
      </c>
      <c r="H2530" s="192" t="s">
        <v>2389</v>
      </c>
      <c r="I2530" s="192" t="s">
        <v>2389</v>
      </c>
      <c r="J2530" s="192" t="s">
        <v>2496</v>
      </c>
      <c r="K2530" s="192" t="s">
        <v>2515</v>
      </c>
      <c r="L2530" s="69" t="s">
        <v>1097</v>
      </c>
      <c r="M2530" s="192" t="s">
        <v>2498</v>
      </c>
      <c r="N2530" s="192" t="s">
        <v>2496</v>
      </c>
    </row>
    <row r="2531" s="159" customFormat="1" ht="21" customHeight="1" spans="1:14">
      <c r="A2531" s="191"/>
      <c r="B2531" s="234" t="s">
        <v>2557</v>
      </c>
      <c r="C2531" s="191" t="s">
        <v>2558</v>
      </c>
      <c r="D2531" s="40" t="s">
        <v>988</v>
      </c>
      <c r="E2531" s="67">
        <v>586.08</v>
      </c>
      <c r="F2531" s="192">
        <v>13</v>
      </c>
      <c r="G2531" s="447">
        <f t="shared" si="109"/>
        <v>7619.04</v>
      </c>
      <c r="H2531" s="192" t="s">
        <v>2389</v>
      </c>
      <c r="I2531" s="192" t="s">
        <v>2389</v>
      </c>
      <c r="J2531" s="192" t="s">
        <v>2496</v>
      </c>
      <c r="K2531" s="192" t="s">
        <v>2516</v>
      </c>
      <c r="L2531" s="69" t="s">
        <v>1101</v>
      </c>
      <c r="M2531" s="192" t="s">
        <v>2498</v>
      </c>
      <c r="N2531" s="192" t="s">
        <v>2496</v>
      </c>
    </row>
    <row r="2532" s="159" customFormat="1" ht="21" customHeight="1" spans="1:14">
      <c r="A2532" s="191"/>
      <c r="B2532" s="234" t="s">
        <v>2557</v>
      </c>
      <c r="C2532" s="191" t="s">
        <v>2558</v>
      </c>
      <c r="D2532" s="40" t="s">
        <v>988</v>
      </c>
      <c r="E2532" s="67">
        <v>586.08</v>
      </c>
      <c r="F2532" s="192">
        <v>36</v>
      </c>
      <c r="G2532" s="447">
        <f t="shared" si="109"/>
        <v>21098.88</v>
      </c>
      <c r="H2532" s="192" t="s">
        <v>2389</v>
      </c>
      <c r="I2532" s="192" t="s">
        <v>2389</v>
      </c>
      <c r="J2532" s="192" t="s">
        <v>2496</v>
      </c>
      <c r="K2532" s="192" t="s">
        <v>2517</v>
      </c>
      <c r="L2532" s="69" t="s">
        <v>1097</v>
      </c>
      <c r="M2532" s="192" t="s">
        <v>2498</v>
      </c>
      <c r="N2532" s="192" t="s">
        <v>2496</v>
      </c>
    </row>
    <row r="2533" s="159" customFormat="1" ht="21" customHeight="1" spans="1:14">
      <c r="A2533" s="191"/>
      <c r="B2533" s="234" t="s">
        <v>2557</v>
      </c>
      <c r="C2533" s="191" t="s">
        <v>2558</v>
      </c>
      <c r="D2533" s="40" t="s">
        <v>988</v>
      </c>
      <c r="E2533" s="67">
        <v>586.08</v>
      </c>
      <c r="F2533" s="192">
        <v>20</v>
      </c>
      <c r="G2533" s="447">
        <f t="shared" si="109"/>
        <v>11721.6</v>
      </c>
      <c r="H2533" s="192" t="s">
        <v>2389</v>
      </c>
      <c r="I2533" s="192" t="s">
        <v>2389</v>
      </c>
      <c r="J2533" s="192" t="s">
        <v>2496</v>
      </c>
      <c r="K2533" s="192" t="s">
        <v>2518</v>
      </c>
      <c r="L2533" s="69" t="s">
        <v>1097</v>
      </c>
      <c r="M2533" s="192" t="s">
        <v>2498</v>
      </c>
      <c r="N2533" s="192" t="s">
        <v>2496</v>
      </c>
    </row>
    <row r="2534" s="159" customFormat="1" ht="21" customHeight="1" spans="1:14">
      <c r="A2534" s="191"/>
      <c r="B2534" s="234" t="s">
        <v>2557</v>
      </c>
      <c r="C2534" s="191" t="s">
        <v>2558</v>
      </c>
      <c r="D2534" s="40" t="s">
        <v>988</v>
      </c>
      <c r="E2534" s="67">
        <v>586.08</v>
      </c>
      <c r="F2534" s="192">
        <v>81</v>
      </c>
      <c r="G2534" s="447">
        <f t="shared" si="109"/>
        <v>47472.48</v>
      </c>
      <c r="H2534" s="192" t="s">
        <v>2389</v>
      </c>
      <c r="I2534" s="192" t="s">
        <v>2389</v>
      </c>
      <c r="J2534" s="192" t="s">
        <v>2496</v>
      </c>
      <c r="K2534" s="192" t="s">
        <v>2519</v>
      </c>
      <c r="L2534" s="69" t="s">
        <v>1097</v>
      </c>
      <c r="M2534" s="192" t="s">
        <v>2498</v>
      </c>
      <c r="N2534" s="192" t="s">
        <v>2496</v>
      </c>
    </row>
    <row r="2535" s="159" customFormat="1" ht="21" customHeight="1" spans="1:14">
      <c r="A2535" s="191"/>
      <c r="B2535" s="234" t="s">
        <v>2557</v>
      </c>
      <c r="C2535" s="191" t="s">
        <v>2558</v>
      </c>
      <c r="D2535" s="40" t="s">
        <v>988</v>
      </c>
      <c r="E2535" s="67">
        <v>586.08</v>
      </c>
      <c r="F2535" s="192">
        <v>53</v>
      </c>
      <c r="G2535" s="447">
        <f t="shared" si="109"/>
        <v>31062.24</v>
      </c>
      <c r="H2535" s="192" t="s">
        <v>2389</v>
      </c>
      <c r="I2535" s="192" t="s">
        <v>2389</v>
      </c>
      <c r="J2535" s="192" t="s">
        <v>2496</v>
      </c>
      <c r="K2535" s="192" t="s">
        <v>2520</v>
      </c>
      <c r="L2535" s="69" t="s">
        <v>1097</v>
      </c>
      <c r="M2535" s="192" t="s">
        <v>2498</v>
      </c>
      <c r="N2535" s="192" t="s">
        <v>2496</v>
      </c>
    </row>
    <row r="2536" s="159" customFormat="1" ht="21" customHeight="1" spans="1:14">
      <c r="A2536" s="191"/>
      <c r="B2536" s="234" t="s">
        <v>2557</v>
      </c>
      <c r="C2536" s="191" t="s">
        <v>2558</v>
      </c>
      <c r="D2536" s="40" t="s">
        <v>988</v>
      </c>
      <c r="E2536" s="67">
        <v>586.08</v>
      </c>
      <c r="F2536" s="192">
        <v>36</v>
      </c>
      <c r="G2536" s="447">
        <f t="shared" si="109"/>
        <v>21098.88</v>
      </c>
      <c r="H2536" s="192" t="s">
        <v>2389</v>
      </c>
      <c r="I2536" s="192" t="s">
        <v>2389</v>
      </c>
      <c r="J2536" s="192" t="s">
        <v>2496</v>
      </c>
      <c r="K2536" s="192" t="s">
        <v>2521</v>
      </c>
      <c r="L2536" s="69" t="s">
        <v>1097</v>
      </c>
      <c r="M2536" s="192" t="s">
        <v>2498</v>
      </c>
      <c r="N2536" s="192" t="s">
        <v>2496</v>
      </c>
    </row>
    <row r="2537" s="159" customFormat="1" ht="21" customHeight="1" spans="1:14">
      <c r="A2537" s="191"/>
      <c r="B2537" s="234" t="s">
        <v>2557</v>
      </c>
      <c r="C2537" s="191" t="s">
        <v>2558</v>
      </c>
      <c r="D2537" s="40" t="s">
        <v>988</v>
      </c>
      <c r="E2537" s="67">
        <v>586.08</v>
      </c>
      <c r="F2537" s="192">
        <v>18</v>
      </c>
      <c r="G2537" s="447">
        <f t="shared" si="109"/>
        <v>10549.44</v>
      </c>
      <c r="H2537" s="192" t="s">
        <v>2389</v>
      </c>
      <c r="I2537" s="192" t="s">
        <v>2389</v>
      </c>
      <c r="J2537" s="192" t="s">
        <v>2496</v>
      </c>
      <c r="K2537" s="192" t="s">
        <v>2522</v>
      </c>
      <c r="L2537" s="69" t="s">
        <v>1097</v>
      </c>
      <c r="M2537" s="192" t="s">
        <v>2498</v>
      </c>
      <c r="N2537" s="192" t="s">
        <v>2496</v>
      </c>
    </row>
    <row r="2538" s="159" customFormat="1" ht="21" customHeight="1" spans="1:14">
      <c r="A2538" s="191"/>
      <c r="B2538" s="234" t="s">
        <v>2557</v>
      </c>
      <c r="C2538" s="191" t="s">
        <v>2558</v>
      </c>
      <c r="D2538" s="40" t="s">
        <v>988</v>
      </c>
      <c r="E2538" s="67">
        <v>586.08</v>
      </c>
      <c r="F2538" s="192">
        <v>17</v>
      </c>
      <c r="G2538" s="447">
        <f t="shared" si="109"/>
        <v>9963.36</v>
      </c>
      <c r="H2538" s="192" t="s">
        <v>2389</v>
      </c>
      <c r="I2538" s="192" t="s">
        <v>2389</v>
      </c>
      <c r="J2538" s="192" t="s">
        <v>2496</v>
      </c>
      <c r="K2538" s="192" t="s">
        <v>2523</v>
      </c>
      <c r="L2538" s="69" t="s">
        <v>1097</v>
      </c>
      <c r="M2538" s="192" t="s">
        <v>2498</v>
      </c>
      <c r="N2538" s="192" t="s">
        <v>2496</v>
      </c>
    </row>
    <row r="2539" s="159" customFormat="1" ht="21" customHeight="1" spans="1:14">
      <c r="A2539" s="191"/>
      <c r="B2539" s="234" t="s">
        <v>2557</v>
      </c>
      <c r="C2539" s="191" t="s">
        <v>2558</v>
      </c>
      <c r="D2539" s="40" t="s">
        <v>988</v>
      </c>
      <c r="E2539" s="67">
        <v>586.08</v>
      </c>
      <c r="F2539" s="192">
        <v>132</v>
      </c>
      <c r="G2539" s="447">
        <f t="shared" si="109"/>
        <v>77362.56</v>
      </c>
      <c r="H2539" s="192" t="s">
        <v>2389</v>
      </c>
      <c r="I2539" s="192" t="s">
        <v>2389</v>
      </c>
      <c r="J2539" s="192" t="s">
        <v>2496</v>
      </c>
      <c r="K2539" s="192" t="s">
        <v>2524</v>
      </c>
      <c r="L2539" s="69" t="s">
        <v>1097</v>
      </c>
      <c r="M2539" s="192" t="s">
        <v>2498</v>
      </c>
      <c r="N2539" s="192" t="s">
        <v>2496</v>
      </c>
    </row>
    <row r="2540" s="159" customFormat="1" ht="21" customHeight="1" spans="1:14">
      <c r="A2540" s="191"/>
      <c r="B2540" s="234" t="s">
        <v>2557</v>
      </c>
      <c r="C2540" s="191" t="s">
        <v>2558</v>
      </c>
      <c r="D2540" s="40" t="s">
        <v>988</v>
      </c>
      <c r="E2540" s="67">
        <v>586.08</v>
      </c>
      <c r="F2540" s="192">
        <v>119</v>
      </c>
      <c r="G2540" s="447">
        <f t="shared" si="109"/>
        <v>69743.52</v>
      </c>
      <c r="H2540" s="192" t="s">
        <v>2389</v>
      </c>
      <c r="I2540" s="192" t="s">
        <v>2389</v>
      </c>
      <c r="J2540" s="192" t="s">
        <v>2496</v>
      </c>
      <c r="K2540" s="192" t="s">
        <v>2525</v>
      </c>
      <c r="L2540" s="69" t="s">
        <v>1097</v>
      </c>
      <c r="M2540" s="192" t="s">
        <v>2498</v>
      </c>
      <c r="N2540" s="192" t="s">
        <v>2496</v>
      </c>
    </row>
    <row r="2541" s="159" customFormat="1" ht="21" customHeight="1" spans="1:14">
      <c r="A2541" s="191"/>
      <c r="B2541" s="234" t="s">
        <v>2557</v>
      </c>
      <c r="C2541" s="191" t="s">
        <v>2558</v>
      </c>
      <c r="D2541" s="40" t="s">
        <v>988</v>
      </c>
      <c r="E2541" s="67">
        <v>586.08</v>
      </c>
      <c r="F2541" s="192">
        <v>46</v>
      </c>
      <c r="G2541" s="447">
        <f t="shared" si="109"/>
        <v>26959.68</v>
      </c>
      <c r="H2541" s="192" t="s">
        <v>2389</v>
      </c>
      <c r="I2541" s="192" t="s">
        <v>2389</v>
      </c>
      <c r="J2541" s="192" t="s">
        <v>2496</v>
      </c>
      <c r="K2541" s="192" t="s">
        <v>2526</v>
      </c>
      <c r="L2541" s="69" t="s">
        <v>1097</v>
      </c>
      <c r="M2541" s="192" t="s">
        <v>2498</v>
      </c>
      <c r="N2541" s="192" t="s">
        <v>2496</v>
      </c>
    </row>
    <row r="2542" s="159" customFormat="1" ht="21" customHeight="1" spans="1:14">
      <c r="A2542" s="191"/>
      <c r="B2542" s="234" t="s">
        <v>2557</v>
      </c>
      <c r="C2542" s="191" t="s">
        <v>2558</v>
      </c>
      <c r="D2542" s="40" t="s">
        <v>988</v>
      </c>
      <c r="E2542" s="67">
        <v>586.08</v>
      </c>
      <c r="F2542" s="192">
        <v>99</v>
      </c>
      <c r="G2542" s="447">
        <f t="shared" si="109"/>
        <v>58021.92</v>
      </c>
      <c r="H2542" s="192" t="s">
        <v>2389</v>
      </c>
      <c r="I2542" s="192" t="s">
        <v>2389</v>
      </c>
      <c r="J2542" s="192" t="s">
        <v>2496</v>
      </c>
      <c r="K2542" s="192" t="s">
        <v>2527</v>
      </c>
      <c r="L2542" s="69" t="s">
        <v>1097</v>
      </c>
      <c r="M2542" s="192" t="s">
        <v>2498</v>
      </c>
      <c r="N2542" s="192" t="s">
        <v>2496</v>
      </c>
    </row>
    <row r="2543" s="159" customFormat="1" ht="21" customHeight="1" spans="1:14">
      <c r="A2543" s="191"/>
      <c r="B2543" s="234" t="s">
        <v>2557</v>
      </c>
      <c r="C2543" s="191" t="s">
        <v>2558</v>
      </c>
      <c r="D2543" s="40" t="s">
        <v>988</v>
      </c>
      <c r="E2543" s="67">
        <v>586.08</v>
      </c>
      <c r="F2543" s="192">
        <v>38</v>
      </c>
      <c r="G2543" s="447">
        <f t="shared" si="109"/>
        <v>22271.04</v>
      </c>
      <c r="H2543" s="192" t="s">
        <v>2389</v>
      </c>
      <c r="I2543" s="192" t="s">
        <v>2389</v>
      </c>
      <c r="J2543" s="192" t="s">
        <v>2496</v>
      </c>
      <c r="K2543" s="192" t="s">
        <v>2528</v>
      </c>
      <c r="L2543" s="69" t="s">
        <v>1097</v>
      </c>
      <c r="M2543" s="192" t="s">
        <v>2498</v>
      </c>
      <c r="N2543" s="192" t="s">
        <v>2496</v>
      </c>
    </row>
    <row r="2544" s="159" customFormat="1" ht="21" customHeight="1" spans="1:14">
      <c r="A2544" s="191"/>
      <c r="B2544" s="234" t="s">
        <v>2557</v>
      </c>
      <c r="C2544" s="191" t="s">
        <v>2558</v>
      </c>
      <c r="D2544" s="40" t="s">
        <v>988</v>
      </c>
      <c r="E2544" s="67">
        <v>586.08</v>
      </c>
      <c r="F2544" s="192">
        <v>40</v>
      </c>
      <c r="G2544" s="447">
        <f t="shared" si="109"/>
        <v>23443.2</v>
      </c>
      <c r="H2544" s="192" t="s">
        <v>2389</v>
      </c>
      <c r="I2544" s="192" t="s">
        <v>2389</v>
      </c>
      <c r="J2544" s="192" t="s">
        <v>2496</v>
      </c>
      <c r="K2544" s="192" t="s">
        <v>2529</v>
      </c>
      <c r="L2544" s="69" t="s">
        <v>1101</v>
      </c>
      <c r="M2544" s="192" t="s">
        <v>2498</v>
      </c>
      <c r="N2544" s="192" t="s">
        <v>2496</v>
      </c>
    </row>
    <row r="2545" s="159" customFormat="1" ht="21" customHeight="1" spans="1:14">
      <c r="A2545" s="191"/>
      <c r="B2545" s="234" t="s">
        <v>2557</v>
      </c>
      <c r="C2545" s="191" t="s">
        <v>2558</v>
      </c>
      <c r="D2545" s="40" t="s">
        <v>988</v>
      </c>
      <c r="E2545" s="67">
        <v>586.08</v>
      </c>
      <c r="F2545" s="192">
        <v>59</v>
      </c>
      <c r="G2545" s="447">
        <f t="shared" si="109"/>
        <v>34578.72</v>
      </c>
      <c r="H2545" s="192" t="s">
        <v>2389</v>
      </c>
      <c r="I2545" s="192" t="s">
        <v>2389</v>
      </c>
      <c r="J2545" s="192" t="s">
        <v>2496</v>
      </c>
      <c r="K2545" s="192" t="s">
        <v>2530</v>
      </c>
      <c r="L2545" s="69" t="s">
        <v>1101</v>
      </c>
      <c r="M2545" s="192" t="s">
        <v>2498</v>
      </c>
      <c r="N2545" s="192" t="s">
        <v>2496</v>
      </c>
    </row>
    <row r="2546" s="159" customFormat="1" ht="21" customHeight="1" spans="1:14">
      <c r="A2546" s="191"/>
      <c r="B2546" s="234" t="s">
        <v>2557</v>
      </c>
      <c r="C2546" s="191" t="s">
        <v>2558</v>
      </c>
      <c r="D2546" s="40" t="s">
        <v>988</v>
      </c>
      <c r="E2546" s="67">
        <v>586.08</v>
      </c>
      <c r="F2546" s="192">
        <v>56</v>
      </c>
      <c r="G2546" s="447">
        <f t="shared" ref="G2546:G2577" si="110">E2546*F2546</f>
        <v>32820.48</v>
      </c>
      <c r="H2546" s="192" t="s">
        <v>2389</v>
      </c>
      <c r="I2546" s="192" t="s">
        <v>2389</v>
      </c>
      <c r="J2546" s="192" t="s">
        <v>2496</v>
      </c>
      <c r="K2546" s="192" t="s">
        <v>2531</v>
      </c>
      <c r="L2546" s="69" t="s">
        <v>1097</v>
      </c>
      <c r="M2546" s="192" t="s">
        <v>2498</v>
      </c>
      <c r="N2546" s="192" t="s">
        <v>2496</v>
      </c>
    </row>
    <row r="2547" s="159" customFormat="1" ht="21" customHeight="1" spans="1:14">
      <c r="A2547" s="191"/>
      <c r="B2547" s="234" t="s">
        <v>2557</v>
      </c>
      <c r="C2547" s="191" t="s">
        <v>2558</v>
      </c>
      <c r="D2547" s="40" t="s">
        <v>988</v>
      </c>
      <c r="E2547" s="67">
        <v>586.08</v>
      </c>
      <c r="F2547" s="192">
        <v>35</v>
      </c>
      <c r="G2547" s="447">
        <f t="shared" si="110"/>
        <v>20512.8</v>
      </c>
      <c r="H2547" s="192" t="s">
        <v>2389</v>
      </c>
      <c r="I2547" s="192" t="s">
        <v>2389</v>
      </c>
      <c r="J2547" s="192" t="s">
        <v>2496</v>
      </c>
      <c r="K2547" s="192" t="s">
        <v>2532</v>
      </c>
      <c r="L2547" s="69" t="s">
        <v>1097</v>
      </c>
      <c r="M2547" s="192" t="s">
        <v>2498</v>
      </c>
      <c r="N2547" s="192" t="s">
        <v>2496</v>
      </c>
    </row>
    <row r="2548" s="159" customFormat="1" ht="21" customHeight="1" spans="1:14">
      <c r="A2548" s="191"/>
      <c r="B2548" s="234" t="s">
        <v>2557</v>
      </c>
      <c r="C2548" s="191" t="s">
        <v>2558</v>
      </c>
      <c r="D2548" s="40" t="s">
        <v>988</v>
      </c>
      <c r="E2548" s="67">
        <v>586.08</v>
      </c>
      <c r="F2548" s="192">
        <v>69</v>
      </c>
      <c r="G2548" s="447">
        <f t="shared" si="110"/>
        <v>40439.52</v>
      </c>
      <c r="H2548" s="192" t="s">
        <v>2389</v>
      </c>
      <c r="I2548" s="192" t="s">
        <v>2389</v>
      </c>
      <c r="J2548" s="192" t="s">
        <v>2496</v>
      </c>
      <c r="K2548" s="192" t="s">
        <v>2533</v>
      </c>
      <c r="L2548" s="69" t="s">
        <v>1097</v>
      </c>
      <c r="M2548" s="192" t="s">
        <v>2498</v>
      </c>
      <c r="N2548" s="192" t="s">
        <v>2496</v>
      </c>
    </row>
    <row r="2549" s="159" customFormat="1" ht="21" customHeight="1" spans="1:14">
      <c r="A2549" s="191"/>
      <c r="B2549" s="234" t="s">
        <v>2557</v>
      </c>
      <c r="C2549" s="191" t="s">
        <v>2558</v>
      </c>
      <c r="D2549" s="40" t="s">
        <v>988</v>
      </c>
      <c r="E2549" s="67">
        <v>586.08</v>
      </c>
      <c r="F2549" s="38">
        <v>9</v>
      </c>
      <c r="G2549" s="447">
        <f t="shared" si="110"/>
        <v>5274.72</v>
      </c>
      <c r="H2549" s="192" t="s">
        <v>2389</v>
      </c>
      <c r="I2549" s="192" t="s">
        <v>2389</v>
      </c>
      <c r="J2549" s="192" t="s">
        <v>2427</v>
      </c>
      <c r="K2549" s="38" t="s">
        <v>2425</v>
      </c>
      <c r="L2549" s="69" t="s">
        <v>1101</v>
      </c>
      <c r="M2549" s="192" t="s">
        <v>2426</v>
      </c>
      <c r="N2549" s="192" t="s">
        <v>2427</v>
      </c>
    </row>
    <row r="2550" s="159" customFormat="1" ht="21" customHeight="1" spans="1:14">
      <c r="A2550" s="191"/>
      <c r="B2550" s="234" t="s">
        <v>2557</v>
      </c>
      <c r="C2550" s="191" t="s">
        <v>2558</v>
      </c>
      <c r="D2550" s="40" t="s">
        <v>988</v>
      </c>
      <c r="E2550" s="67">
        <v>586.08</v>
      </c>
      <c r="F2550" s="38">
        <v>17</v>
      </c>
      <c r="G2550" s="447">
        <f t="shared" si="110"/>
        <v>9963.36</v>
      </c>
      <c r="H2550" s="192" t="s">
        <v>2389</v>
      </c>
      <c r="I2550" s="192" t="s">
        <v>2389</v>
      </c>
      <c r="J2550" s="192" t="s">
        <v>2427</v>
      </c>
      <c r="K2550" s="38" t="s">
        <v>2428</v>
      </c>
      <c r="L2550" s="69" t="s">
        <v>1101</v>
      </c>
      <c r="M2550" s="192" t="s">
        <v>2426</v>
      </c>
      <c r="N2550" s="192" t="s">
        <v>2427</v>
      </c>
    </row>
    <row r="2551" s="159" customFormat="1" ht="21" customHeight="1" spans="1:14">
      <c r="A2551" s="191"/>
      <c r="B2551" s="234" t="s">
        <v>2557</v>
      </c>
      <c r="C2551" s="191" t="s">
        <v>2558</v>
      </c>
      <c r="D2551" s="40" t="s">
        <v>988</v>
      </c>
      <c r="E2551" s="67">
        <v>586.08</v>
      </c>
      <c r="F2551" s="192">
        <v>5</v>
      </c>
      <c r="G2551" s="447">
        <f t="shared" si="110"/>
        <v>2930.4</v>
      </c>
      <c r="H2551" s="192" t="s">
        <v>2389</v>
      </c>
      <c r="I2551" s="192" t="s">
        <v>2389</v>
      </c>
      <c r="J2551" s="192" t="s">
        <v>2427</v>
      </c>
      <c r="K2551" s="192" t="s">
        <v>2429</v>
      </c>
      <c r="L2551" s="69" t="s">
        <v>1097</v>
      </c>
      <c r="M2551" s="192" t="s">
        <v>2426</v>
      </c>
      <c r="N2551" s="192" t="s">
        <v>2427</v>
      </c>
    </row>
    <row r="2552" s="159" customFormat="1" ht="21" customHeight="1" spans="1:14">
      <c r="A2552" s="191"/>
      <c r="B2552" s="234" t="s">
        <v>2557</v>
      </c>
      <c r="C2552" s="191" t="s">
        <v>2558</v>
      </c>
      <c r="D2552" s="40" t="s">
        <v>988</v>
      </c>
      <c r="E2552" s="67">
        <v>586.08</v>
      </c>
      <c r="F2552" s="192">
        <v>33</v>
      </c>
      <c r="G2552" s="447">
        <f t="shared" si="110"/>
        <v>19340.64</v>
      </c>
      <c r="H2552" s="192" t="s">
        <v>2389</v>
      </c>
      <c r="I2552" s="192" t="s">
        <v>2389</v>
      </c>
      <c r="J2552" s="192" t="s">
        <v>2427</v>
      </c>
      <c r="K2552" s="192" t="s">
        <v>2430</v>
      </c>
      <c r="L2552" s="69" t="s">
        <v>1101</v>
      </c>
      <c r="M2552" s="192" t="s">
        <v>2426</v>
      </c>
      <c r="N2552" s="192" t="s">
        <v>2427</v>
      </c>
    </row>
    <row r="2553" s="159" customFormat="1" ht="21" customHeight="1" spans="1:14">
      <c r="A2553" s="191"/>
      <c r="B2553" s="234" t="s">
        <v>2557</v>
      </c>
      <c r="C2553" s="191" t="s">
        <v>2558</v>
      </c>
      <c r="D2553" s="40" t="s">
        <v>988</v>
      </c>
      <c r="E2553" s="67">
        <v>586.08</v>
      </c>
      <c r="F2553" s="192">
        <v>29</v>
      </c>
      <c r="G2553" s="447">
        <f t="shared" si="110"/>
        <v>16996.32</v>
      </c>
      <c r="H2553" s="192" t="s">
        <v>2389</v>
      </c>
      <c r="I2553" s="192" t="s">
        <v>2389</v>
      </c>
      <c r="J2553" s="192" t="s">
        <v>2427</v>
      </c>
      <c r="K2553" s="192" t="s">
        <v>2431</v>
      </c>
      <c r="L2553" s="69" t="s">
        <v>1097</v>
      </c>
      <c r="M2553" s="192" t="s">
        <v>2426</v>
      </c>
      <c r="N2553" s="192" t="s">
        <v>2427</v>
      </c>
    </row>
    <row r="2554" s="159" customFormat="1" ht="21" customHeight="1" spans="1:14">
      <c r="A2554" s="191"/>
      <c r="B2554" s="234" t="s">
        <v>2557</v>
      </c>
      <c r="C2554" s="191" t="s">
        <v>2558</v>
      </c>
      <c r="D2554" s="40" t="s">
        <v>988</v>
      </c>
      <c r="E2554" s="67">
        <v>586.08</v>
      </c>
      <c r="F2554" s="192">
        <v>11</v>
      </c>
      <c r="G2554" s="447">
        <f t="shared" si="110"/>
        <v>6446.88</v>
      </c>
      <c r="H2554" s="192" t="s">
        <v>2389</v>
      </c>
      <c r="I2554" s="192" t="s">
        <v>2389</v>
      </c>
      <c r="J2554" s="192" t="s">
        <v>2427</v>
      </c>
      <c r="K2554" s="192" t="s">
        <v>2432</v>
      </c>
      <c r="L2554" s="69" t="s">
        <v>1097</v>
      </c>
      <c r="M2554" s="192" t="s">
        <v>2426</v>
      </c>
      <c r="N2554" s="192" t="s">
        <v>2427</v>
      </c>
    </row>
    <row r="2555" s="159" customFormat="1" ht="21" customHeight="1" spans="1:14">
      <c r="A2555" s="191"/>
      <c r="B2555" s="234" t="s">
        <v>2557</v>
      </c>
      <c r="C2555" s="191" t="s">
        <v>2558</v>
      </c>
      <c r="D2555" s="40" t="s">
        <v>988</v>
      </c>
      <c r="E2555" s="67">
        <v>586.08</v>
      </c>
      <c r="F2555" s="192">
        <v>11</v>
      </c>
      <c r="G2555" s="447">
        <f t="shared" si="110"/>
        <v>6446.88</v>
      </c>
      <c r="H2555" s="192" t="s">
        <v>2389</v>
      </c>
      <c r="I2555" s="192" t="s">
        <v>2389</v>
      </c>
      <c r="J2555" s="192" t="s">
        <v>2427</v>
      </c>
      <c r="K2555" s="192" t="s">
        <v>2433</v>
      </c>
      <c r="L2555" s="69" t="s">
        <v>1101</v>
      </c>
      <c r="M2555" s="192" t="s">
        <v>2426</v>
      </c>
      <c r="N2555" s="192" t="s">
        <v>2427</v>
      </c>
    </row>
    <row r="2556" s="159" customFormat="1" ht="21" customHeight="1" spans="1:14">
      <c r="A2556" s="191"/>
      <c r="B2556" s="234" t="s">
        <v>2557</v>
      </c>
      <c r="C2556" s="191" t="s">
        <v>2558</v>
      </c>
      <c r="D2556" s="40" t="s">
        <v>988</v>
      </c>
      <c r="E2556" s="67">
        <v>586.08</v>
      </c>
      <c r="F2556" s="192">
        <v>6</v>
      </c>
      <c r="G2556" s="447">
        <f t="shared" si="110"/>
        <v>3516.48</v>
      </c>
      <c r="H2556" s="192" t="s">
        <v>2389</v>
      </c>
      <c r="I2556" s="192" t="s">
        <v>2389</v>
      </c>
      <c r="J2556" s="192" t="s">
        <v>2427</v>
      </c>
      <c r="K2556" s="192" t="s">
        <v>2434</v>
      </c>
      <c r="L2556" s="69" t="s">
        <v>1097</v>
      </c>
      <c r="M2556" s="192" t="s">
        <v>2426</v>
      </c>
      <c r="N2556" s="192" t="s">
        <v>2427</v>
      </c>
    </row>
    <row r="2557" s="159" customFormat="1" ht="21" customHeight="1" spans="1:14">
      <c r="A2557" s="191"/>
      <c r="B2557" s="234" t="s">
        <v>2557</v>
      </c>
      <c r="C2557" s="191" t="s">
        <v>2558</v>
      </c>
      <c r="D2557" s="40" t="s">
        <v>988</v>
      </c>
      <c r="E2557" s="67">
        <v>586.08</v>
      </c>
      <c r="F2557" s="192">
        <v>7</v>
      </c>
      <c r="G2557" s="447">
        <f t="shared" si="110"/>
        <v>4102.56</v>
      </c>
      <c r="H2557" s="192" t="s">
        <v>2389</v>
      </c>
      <c r="I2557" s="192" t="s">
        <v>2389</v>
      </c>
      <c r="J2557" s="192" t="s">
        <v>2427</v>
      </c>
      <c r="K2557" s="192" t="s">
        <v>2435</v>
      </c>
      <c r="L2557" s="69" t="s">
        <v>1101</v>
      </c>
      <c r="M2557" s="192" t="s">
        <v>2426</v>
      </c>
      <c r="N2557" s="192" t="s">
        <v>2427</v>
      </c>
    </row>
    <row r="2558" s="159" customFormat="1" ht="21" customHeight="1" spans="1:14">
      <c r="A2558" s="191"/>
      <c r="B2558" s="234" t="s">
        <v>2557</v>
      </c>
      <c r="C2558" s="191" t="s">
        <v>2558</v>
      </c>
      <c r="D2558" s="40" t="s">
        <v>988</v>
      </c>
      <c r="E2558" s="67">
        <v>586.08</v>
      </c>
      <c r="F2558" s="192">
        <v>4</v>
      </c>
      <c r="G2558" s="447">
        <f t="shared" si="110"/>
        <v>2344.32</v>
      </c>
      <c r="H2558" s="192" t="s">
        <v>2389</v>
      </c>
      <c r="I2558" s="192" t="s">
        <v>2389</v>
      </c>
      <c r="J2558" s="192" t="s">
        <v>2427</v>
      </c>
      <c r="K2558" s="192" t="s">
        <v>2436</v>
      </c>
      <c r="L2558" s="69" t="s">
        <v>1097</v>
      </c>
      <c r="M2558" s="192" t="s">
        <v>2426</v>
      </c>
      <c r="N2558" s="192" t="s">
        <v>2427</v>
      </c>
    </row>
    <row r="2559" s="159" customFormat="1" ht="21" customHeight="1" spans="1:14">
      <c r="A2559" s="191"/>
      <c r="B2559" s="234" t="s">
        <v>2557</v>
      </c>
      <c r="C2559" s="191" t="s">
        <v>2558</v>
      </c>
      <c r="D2559" s="40" t="s">
        <v>988</v>
      </c>
      <c r="E2559" s="67">
        <v>586.08</v>
      </c>
      <c r="F2559" s="192">
        <v>12</v>
      </c>
      <c r="G2559" s="447">
        <f t="shared" si="110"/>
        <v>7032.96</v>
      </c>
      <c r="H2559" s="192" t="s">
        <v>2389</v>
      </c>
      <c r="I2559" s="192" t="s">
        <v>2389</v>
      </c>
      <c r="J2559" s="192" t="s">
        <v>2427</v>
      </c>
      <c r="K2559" s="192" t="s">
        <v>2437</v>
      </c>
      <c r="L2559" s="69" t="s">
        <v>1097</v>
      </c>
      <c r="M2559" s="192" t="s">
        <v>2426</v>
      </c>
      <c r="N2559" s="192" t="s">
        <v>2427</v>
      </c>
    </row>
    <row r="2560" s="159" customFormat="1" ht="21" customHeight="1" spans="1:14">
      <c r="A2560" s="191"/>
      <c r="B2560" s="234" t="s">
        <v>2557</v>
      </c>
      <c r="C2560" s="191" t="s">
        <v>2558</v>
      </c>
      <c r="D2560" s="40" t="s">
        <v>988</v>
      </c>
      <c r="E2560" s="67">
        <v>586.08</v>
      </c>
      <c r="F2560" s="192">
        <v>10</v>
      </c>
      <c r="G2560" s="447">
        <f t="shared" si="110"/>
        <v>5860.8</v>
      </c>
      <c r="H2560" s="192" t="s">
        <v>2389</v>
      </c>
      <c r="I2560" s="192" t="s">
        <v>2389</v>
      </c>
      <c r="J2560" s="192" t="s">
        <v>2427</v>
      </c>
      <c r="K2560" s="192" t="s">
        <v>2438</v>
      </c>
      <c r="L2560" s="69" t="s">
        <v>1097</v>
      </c>
      <c r="M2560" s="192" t="s">
        <v>2426</v>
      </c>
      <c r="N2560" s="192" t="s">
        <v>2427</v>
      </c>
    </row>
    <row r="2561" s="159" customFormat="1" ht="21" customHeight="1" spans="1:14">
      <c r="A2561" s="191"/>
      <c r="B2561" s="234" t="s">
        <v>2557</v>
      </c>
      <c r="C2561" s="191" t="s">
        <v>2558</v>
      </c>
      <c r="D2561" s="40" t="s">
        <v>988</v>
      </c>
      <c r="E2561" s="67">
        <v>586.08</v>
      </c>
      <c r="F2561" s="192">
        <v>10</v>
      </c>
      <c r="G2561" s="447">
        <f t="shared" si="110"/>
        <v>5860.8</v>
      </c>
      <c r="H2561" s="192" t="s">
        <v>2389</v>
      </c>
      <c r="I2561" s="192" t="s">
        <v>2389</v>
      </c>
      <c r="J2561" s="192" t="s">
        <v>2427</v>
      </c>
      <c r="K2561" s="192" t="s">
        <v>2438</v>
      </c>
      <c r="L2561" s="69" t="s">
        <v>1101</v>
      </c>
      <c r="M2561" s="192" t="s">
        <v>2426</v>
      </c>
      <c r="N2561" s="192" t="s">
        <v>2427</v>
      </c>
    </row>
    <row r="2562" s="159" customFormat="1" ht="21" customHeight="1" spans="1:14">
      <c r="A2562" s="191"/>
      <c r="B2562" s="234" t="s">
        <v>2557</v>
      </c>
      <c r="C2562" s="191" t="s">
        <v>2558</v>
      </c>
      <c r="D2562" s="40" t="s">
        <v>988</v>
      </c>
      <c r="E2562" s="67">
        <v>586.08</v>
      </c>
      <c r="F2562" s="192">
        <v>31</v>
      </c>
      <c r="G2562" s="447">
        <f t="shared" si="110"/>
        <v>18168.48</v>
      </c>
      <c r="H2562" s="192" t="s">
        <v>2389</v>
      </c>
      <c r="I2562" s="192" t="s">
        <v>2389</v>
      </c>
      <c r="J2562" s="192" t="s">
        <v>2427</v>
      </c>
      <c r="K2562" s="192" t="s">
        <v>2439</v>
      </c>
      <c r="L2562" s="69" t="s">
        <v>1101</v>
      </c>
      <c r="M2562" s="192" t="s">
        <v>2426</v>
      </c>
      <c r="N2562" s="192" t="s">
        <v>2427</v>
      </c>
    </row>
    <row r="2563" s="159" customFormat="1" ht="21" customHeight="1" spans="1:14">
      <c r="A2563" s="191"/>
      <c r="B2563" s="234" t="s">
        <v>2557</v>
      </c>
      <c r="C2563" s="191" t="s">
        <v>2558</v>
      </c>
      <c r="D2563" s="40" t="s">
        <v>988</v>
      </c>
      <c r="E2563" s="67">
        <v>586.08</v>
      </c>
      <c r="F2563" s="192">
        <v>44</v>
      </c>
      <c r="G2563" s="447">
        <f t="shared" si="110"/>
        <v>25787.52</v>
      </c>
      <c r="H2563" s="192" t="s">
        <v>2389</v>
      </c>
      <c r="I2563" s="192" t="s">
        <v>2389</v>
      </c>
      <c r="J2563" s="192" t="s">
        <v>2427</v>
      </c>
      <c r="K2563" s="192" t="s">
        <v>2440</v>
      </c>
      <c r="L2563" s="69" t="s">
        <v>1101</v>
      </c>
      <c r="M2563" s="192" t="s">
        <v>2426</v>
      </c>
      <c r="N2563" s="192" t="s">
        <v>2427</v>
      </c>
    </row>
    <row r="2564" s="159" customFormat="1" ht="21" customHeight="1" spans="1:14">
      <c r="A2564" s="191"/>
      <c r="B2564" s="234" t="s">
        <v>2557</v>
      </c>
      <c r="C2564" s="191" t="s">
        <v>2558</v>
      </c>
      <c r="D2564" s="40" t="s">
        <v>988</v>
      </c>
      <c r="E2564" s="67">
        <v>586.08</v>
      </c>
      <c r="F2564" s="192">
        <v>20</v>
      </c>
      <c r="G2564" s="447">
        <f t="shared" si="110"/>
        <v>11721.6</v>
      </c>
      <c r="H2564" s="192" t="s">
        <v>2389</v>
      </c>
      <c r="I2564" s="192" t="s">
        <v>2389</v>
      </c>
      <c r="J2564" s="192" t="s">
        <v>2427</v>
      </c>
      <c r="K2564" s="192" t="s">
        <v>2441</v>
      </c>
      <c r="L2564" s="69" t="s">
        <v>1097</v>
      </c>
      <c r="M2564" s="192" t="s">
        <v>2426</v>
      </c>
      <c r="N2564" s="192" t="s">
        <v>2427</v>
      </c>
    </row>
    <row r="2565" s="159" customFormat="1" ht="21" customHeight="1" spans="1:14">
      <c r="A2565" s="191"/>
      <c r="B2565" s="234" t="s">
        <v>2557</v>
      </c>
      <c r="C2565" s="191" t="s">
        <v>2558</v>
      </c>
      <c r="D2565" s="40" t="s">
        <v>988</v>
      </c>
      <c r="E2565" s="67">
        <v>586.08</v>
      </c>
      <c r="F2565" s="192">
        <v>4</v>
      </c>
      <c r="G2565" s="447">
        <f t="shared" si="110"/>
        <v>2344.32</v>
      </c>
      <c r="H2565" s="192" t="s">
        <v>2389</v>
      </c>
      <c r="I2565" s="192" t="s">
        <v>2389</v>
      </c>
      <c r="J2565" s="192" t="s">
        <v>2427</v>
      </c>
      <c r="K2565" s="192" t="s">
        <v>2442</v>
      </c>
      <c r="L2565" s="69" t="s">
        <v>1101</v>
      </c>
      <c r="M2565" s="192" t="s">
        <v>2426</v>
      </c>
      <c r="N2565" s="192" t="s">
        <v>2427</v>
      </c>
    </row>
    <row r="2566" s="159" customFormat="1" ht="21" customHeight="1" spans="1:14">
      <c r="A2566" s="191"/>
      <c r="B2566" s="234" t="s">
        <v>2557</v>
      </c>
      <c r="C2566" s="191" t="s">
        <v>2558</v>
      </c>
      <c r="D2566" s="40" t="s">
        <v>988</v>
      </c>
      <c r="E2566" s="67">
        <v>586.08</v>
      </c>
      <c r="F2566" s="192">
        <v>20</v>
      </c>
      <c r="G2566" s="447">
        <f t="shared" si="110"/>
        <v>11721.6</v>
      </c>
      <c r="H2566" s="192" t="s">
        <v>2389</v>
      </c>
      <c r="I2566" s="192" t="s">
        <v>2389</v>
      </c>
      <c r="J2566" s="192" t="s">
        <v>2427</v>
      </c>
      <c r="K2566" s="192" t="s">
        <v>2443</v>
      </c>
      <c r="L2566" s="69" t="s">
        <v>1101</v>
      </c>
      <c r="M2566" s="192" t="s">
        <v>2426</v>
      </c>
      <c r="N2566" s="192" t="s">
        <v>2427</v>
      </c>
    </row>
    <row r="2567" s="159" customFormat="1" ht="21" customHeight="1" spans="1:14">
      <c r="A2567" s="191"/>
      <c r="B2567" s="234" t="s">
        <v>2557</v>
      </c>
      <c r="C2567" s="191" t="s">
        <v>2558</v>
      </c>
      <c r="D2567" s="40" t="s">
        <v>988</v>
      </c>
      <c r="E2567" s="67">
        <v>586.08</v>
      </c>
      <c r="F2567" s="192">
        <v>8</v>
      </c>
      <c r="G2567" s="447">
        <f t="shared" si="110"/>
        <v>4688.64</v>
      </c>
      <c r="H2567" s="192" t="s">
        <v>2389</v>
      </c>
      <c r="I2567" s="192" t="s">
        <v>2389</v>
      </c>
      <c r="J2567" s="192" t="s">
        <v>2427</v>
      </c>
      <c r="K2567" s="192" t="s">
        <v>2444</v>
      </c>
      <c r="L2567" s="69" t="s">
        <v>1097</v>
      </c>
      <c r="M2567" s="192" t="s">
        <v>2426</v>
      </c>
      <c r="N2567" s="192" t="s">
        <v>2427</v>
      </c>
    </row>
    <row r="2568" s="159" customFormat="1" ht="21" customHeight="1" spans="1:14">
      <c r="A2568" s="191"/>
      <c r="B2568" s="234" t="s">
        <v>2557</v>
      </c>
      <c r="C2568" s="191" t="s">
        <v>2558</v>
      </c>
      <c r="D2568" s="40" t="s">
        <v>988</v>
      </c>
      <c r="E2568" s="67">
        <v>586.08</v>
      </c>
      <c r="F2568" s="192">
        <v>10</v>
      </c>
      <c r="G2568" s="447">
        <f t="shared" si="110"/>
        <v>5860.8</v>
      </c>
      <c r="H2568" s="192" t="s">
        <v>2389</v>
      </c>
      <c r="I2568" s="192" t="s">
        <v>2389</v>
      </c>
      <c r="J2568" s="192" t="s">
        <v>2427</v>
      </c>
      <c r="K2568" s="192" t="s">
        <v>2445</v>
      </c>
      <c r="L2568" s="69" t="s">
        <v>1101</v>
      </c>
      <c r="M2568" s="192" t="s">
        <v>2426</v>
      </c>
      <c r="N2568" s="192" t="s">
        <v>2427</v>
      </c>
    </row>
    <row r="2569" s="159" customFormat="1" ht="21" customHeight="1" spans="1:14">
      <c r="A2569" s="191"/>
      <c r="B2569" s="234" t="s">
        <v>2557</v>
      </c>
      <c r="C2569" s="191" t="s">
        <v>2558</v>
      </c>
      <c r="D2569" s="40" t="s">
        <v>988</v>
      </c>
      <c r="E2569" s="67">
        <v>586.08</v>
      </c>
      <c r="F2569" s="192">
        <v>3</v>
      </c>
      <c r="G2569" s="447">
        <f t="shared" si="110"/>
        <v>1758.24</v>
      </c>
      <c r="H2569" s="192" t="s">
        <v>2389</v>
      </c>
      <c r="I2569" s="192" t="s">
        <v>2389</v>
      </c>
      <c r="J2569" s="192" t="s">
        <v>2427</v>
      </c>
      <c r="K2569" s="192" t="s">
        <v>2446</v>
      </c>
      <c r="L2569" s="69" t="s">
        <v>1097</v>
      </c>
      <c r="M2569" s="192" t="s">
        <v>2426</v>
      </c>
      <c r="N2569" s="192" t="s">
        <v>2427</v>
      </c>
    </row>
    <row r="2570" s="159" customFormat="1" ht="21" customHeight="1" spans="1:14">
      <c r="A2570" s="191"/>
      <c r="B2570" s="234" t="s">
        <v>2557</v>
      </c>
      <c r="C2570" s="191" t="s">
        <v>2558</v>
      </c>
      <c r="D2570" s="40" t="s">
        <v>988</v>
      </c>
      <c r="E2570" s="67">
        <v>586.08</v>
      </c>
      <c r="F2570" s="192">
        <v>35</v>
      </c>
      <c r="G2570" s="447">
        <f t="shared" si="110"/>
        <v>20512.8</v>
      </c>
      <c r="H2570" s="192" t="s">
        <v>2389</v>
      </c>
      <c r="I2570" s="192" t="s">
        <v>2389</v>
      </c>
      <c r="J2570" s="192" t="s">
        <v>2427</v>
      </c>
      <c r="K2570" s="192" t="s">
        <v>2447</v>
      </c>
      <c r="L2570" s="69" t="s">
        <v>1101</v>
      </c>
      <c r="M2570" s="192" t="s">
        <v>2426</v>
      </c>
      <c r="N2570" s="192" t="s">
        <v>2427</v>
      </c>
    </row>
    <row r="2571" s="159" customFormat="1" ht="21" customHeight="1" spans="1:14">
      <c r="A2571" s="191"/>
      <c r="B2571" s="234" t="s">
        <v>2557</v>
      </c>
      <c r="C2571" s="191" t="s">
        <v>2558</v>
      </c>
      <c r="D2571" s="40" t="s">
        <v>988</v>
      </c>
      <c r="E2571" s="67">
        <v>586.08</v>
      </c>
      <c r="F2571" s="192">
        <v>33</v>
      </c>
      <c r="G2571" s="447">
        <f t="shared" si="110"/>
        <v>19340.64</v>
      </c>
      <c r="H2571" s="192" t="s">
        <v>2389</v>
      </c>
      <c r="I2571" s="192" t="s">
        <v>2389</v>
      </c>
      <c r="J2571" s="192" t="s">
        <v>2427</v>
      </c>
      <c r="K2571" s="192" t="s">
        <v>2448</v>
      </c>
      <c r="L2571" s="69" t="s">
        <v>1101</v>
      </c>
      <c r="M2571" s="192" t="s">
        <v>2426</v>
      </c>
      <c r="N2571" s="192" t="s">
        <v>2427</v>
      </c>
    </row>
    <row r="2572" s="159" customFormat="1" ht="21" customHeight="1" spans="1:14">
      <c r="A2572" s="191"/>
      <c r="B2572" s="234" t="s">
        <v>2557</v>
      </c>
      <c r="C2572" s="191" t="s">
        <v>2558</v>
      </c>
      <c r="D2572" s="40" t="s">
        <v>988</v>
      </c>
      <c r="E2572" s="67">
        <v>586.08</v>
      </c>
      <c r="F2572" s="192">
        <v>10</v>
      </c>
      <c r="G2572" s="447">
        <f t="shared" si="110"/>
        <v>5860.8</v>
      </c>
      <c r="H2572" s="192" t="s">
        <v>2389</v>
      </c>
      <c r="I2572" s="192" t="s">
        <v>2389</v>
      </c>
      <c r="J2572" s="192" t="s">
        <v>2427</v>
      </c>
      <c r="K2572" s="192" t="s">
        <v>2449</v>
      </c>
      <c r="L2572" s="69" t="s">
        <v>1097</v>
      </c>
      <c r="M2572" s="192" t="s">
        <v>2426</v>
      </c>
      <c r="N2572" s="192" t="s">
        <v>2427</v>
      </c>
    </row>
    <row r="2573" s="159" customFormat="1" ht="21" customHeight="1" spans="1:14">
      <c r="A2573" s="191"/>
      <c r="B2573" s="234" t="s">
        <v>2557</v>
      </c>
      <c r="C2573" s="191" t="s">
        <v>2558</v>
      </c>
      <c r="D2573" s="40" t="s">
        <v>988</v>
      </c>
      <c r="E2573" s="67">
        <v>586.08</v>
      </c>
      <c r="F2573" s="192">
        <v>9</v>
      </c>
      <c r="G2573" s="447">
        <f t="shared" si="110"/>
        <v>5274.72</v>
      </c>
      <c r="H2573" s="192" t="s">
        <v>2389</v>
      </c>
      <c r="I2573" s="192" t="s">
        <v>2389</v>
      </c>
      <c r="J2573" s="192" t="s">
        <v>2427</v>
      </c>
      <c r="K2573" s="192" t="s">
        <v>2450</v>
      </c>
      <c r="L2573" s="69" t="s">
        <v>1101</v>
      </c>
      <c r="M2573" s="192" t="s">
        <v>2426</v>
      </c>
      <c r="N2573" s="192" t="s">
        <v>2427</v>
      </c>
    </row>
    <row r="2574" s="159" customFormat="1" ht="21" customHeight="1" spans="1:14">
      <c r="A2574" s="191"/>
      <c r="B2574" s="234" t="s">
        <v>2557</v>
      </c>
      <c r="C2574" s="191" t="s">
        <v>2558</v>
      </c>
      <c r="D2574" s="40" t="s">
        <v>988</v>
      </c>
      <c r="E2574" s="67">
        <v>586.08</v>
      </c>
      <c r="F2574" s="192">
        <v>7</v>
      </c>
      <c r="G2574" s="447">
        <f t="shared" si="110"/>
        <v>4102.56</v>
      </c>
      <c r="H2574" s="192" t="s">
        <v>2389</v>
      </c>
      <c r="I2574" s="192" t="s">
        <v>2389</v>
      </c>
      <c r="J2574" s="192" t="s">
        <v>2427</v>
      </c>
      <c r="K2574" s="192" t="s">
        <v>2451</v>
      </c>
      <c r="L2574" s="69" t="s">
        <v>1097</v>
      </c>
      <c r="M2574" s="192" t="s">
        <v>2426</v>
      </c>
      <c r="N2574" s="192" t="s">
        <v>2427</v>
      </c>
    </row>
    <row r="2575" s="159" customFormat="1" ht="21" customHeight="1" spans="1:14">
      <c r="A2575" s="191"/>
      <c r="B2575" s="234" t="s">
        <v>2557</v>
      </c>
      <c r="C2575" s="191" t="s">
        <v>2558</v>
      </c>
      <c r="D2575" s="40" t="s">
        <v>988</v>
      </c>
      <c r="E2575" s="67">
        <v>586.08</v>
      </c>
      <c r="F2575" s="192">
        <v>21</v>
      </c>
      <c r="G2575" s="447">
        <f t="shared" si="110"/>
        <v>12307.68</v>
      </c>
      <c r="H2575" s="192" t="s">
        <v>2389</v>
      </c>
      <c r="I2575" s="192" t="s">
        <v>2389</v>
      </c>
      <c r="J2575" s="192" t="s">
        <v>2427</v>
      </c>
      <c r="K2575" s="192" t="s">
        <v>2452</v>
      </c>
      <c r="L2575" s="69" t="s">
        <v>1101</v>
      </c>
      <c r="M2575" s="192" t="s">
        <v>2426</v>
      </c>
      <c r="N2575" s="192" t="s">
        <v>2427</v>
      </c>
    </row>
    <row r="2576" s="159" customFormat="1" ht="21" customHeight="1" spans="1:14">
      <c r="A2576" s="191"/>
      <c r="B2576" s="234" t="s">
        <v>2557</v>
      </c>
      <c r="C2576" s="191" t="s">
        <v>2558</v>
      </c>
      <c r="D2576" s="40" t="s">
        <v>988</v>
      </c>
      <c r="E2576" s="67">
        <v>586.08</v>
      </c>
      <c r="F2576" s="192">
        <v>17</v>
      </c>
      <c r="G2576" s="447">
        <f t="shared" si="110"/>
        <v>9963.36</v>
      </c>
      <c r="H2576" s="192" t="s">
        <v>2389</v>
      </c>
      <c r="I2576" s="192" t="s">
        <v>2389</v>
      </c>
      <c r="J2576" s="192" t="s">
        <v>2427</v>
      </c>
      <c r="K2576" s="192" t="s">
        <v>2453</v>
      </c>
      <c r="L2576" s="69" t="s">
        <v>1101</v>
      </c>
      <c r="M2576" s="192" t="s">
        <v>2426</v>
      </c>
      <c r="N2576" s="192" t="s">
        <v>2427</v>
      </c>
    </row>
    <row r="2577" s="159" customFormat="1" ht="21" customHeight="1" spans="1:14">
      <c r="A2577" s="191"/>
      <c r="B2577" s="234" t="s">
        <v>2557</v>
      </c>
      <c r="C2577" s="191" t="s">
        <v>2558</v>
      </c>
      <c r="D2577" s="40" t="s">
        <v>988</v>
      </c>
      <c r="E2577" s="67">
        <v>586.08</v>
      </c>
      <c r="F2577" s="192">
        <v>5</v>
      </c>
      <c r="G2577" s="447">
        <f t="shared" si="110"/>
        <v>2930.4</v>
      </c>
      <c r="H2577" s="192" t="s">
        <v>2389</v>
      </c>
      <c r="I2577" s="192" t="s">
        <v>2389</v>
      </c>
      <c r="J2577" s="192" t="s">
        <v>2427</v>
      </c>
      <c r="K2577" s="192" t="s">
        <v>2454</v>
      </c>
      <c r="L2577" s="69" t="s">
        <v>1097</v>
      </c>
      <c r="M2577" s="192" t="s">
        <v>2426</v>
      </c>
      <c r="N2577" s="192" t="s">
        <v>2427</v>
      </c>
    </row>
    <row r="2578" s="159" customFormat="1" ht="21" customHeight="1" spans="1:14">
      <c r="A2578" s="191"/>
      <c r="B2578" s="234" t="s">
        <v>2557</v>
      </c>
      <c r="C2578" s="191" t="s">
        <v>2558</v>
      </c>
      <c r="D2578" s="40" t="s">
        <v>988</v>
      </c>
      <c r="E2578" s="67">
        <v>586.08</v>
      </c>
      <c r="F2578" s="192">
        <v>7</v>
      </c>
      <c r="G2578" s="447">
        <f t="shared" ref="G2578:G2613" si="111">E2578*F2578</f>
        <v>4102.56</v>
      </c>
      <c r="H2578" s="192" t="s">
        <v>2389</v>
      </c>
      <c r="I2578" s="192" t="s">
        <v>2389</v>
      </c>
      <c r="J2578" s="192" t="s">
        <v>2427</v>
      </c>
      <c r="K2578" s="192" t="s">
        <v>2455</v>
      </c>
      <c r="L2578" s="69" t="s">
        <v>1101</v>
      </c>
      <c r="M2578" s="192" t="s">
        <v>2426</v>
      </c>
      <c r="N2578" s="192" t="s">
        <v>2427</v>
      </c>
    </row>
    <row r="2579" s="159" customFormat="1" ht="21" customHeight="1" spans="1:14">
      <c r="A2579" s="191"/>
      <c r="B2579" s="234" t="s">
        <v>2557</v>
      </c>
      <c r="C2579" s="191" t="s">
        <v>2558</v>
      </c>
      <c r="D2579" s="40" t="s">
        <v>988</v>
      </c>
      <c r="E2579" s="67">
        <v>586.08</v>
      </c>
      <c r="F2579" s="192">
        <v>6</v>
      </c>
      <c r="G2579" s="447">
        <f t="shared" si="111"/>
        <v>3516.48</v>
      </c>
      <c r="H2579" s="192" t="s">
        <v>2389</v>
      </c>
      <c r="I2579" s="192" t="s">
        <v>2389</v>
      </c>
      <c r="J2579" s="192" t="s">
        <v>2427</v>
      </c>
      <c r="K2579" s="192" t="s">
        <v>2456</v>
      </c>
      <c r="L2579" s="69" t="s">
        <v>1097</v>
      </c>
      <c r="M2579" s="192" t="s">
        <v>2426</v>
      </c>
      <c r="N2579" s="192" t="s">
        <v>2427</v>
      </c>
    </row>
    <row r="2580" s="159" customFormat="1" ht="21" customHeight="1" spans="1:14">
      <c r="A2580" s="191"/>
      <c r="B2580" s="234" t="s">
        <v>2557</v>
      </c>
      <c r="C2580" s="191" t="s">
        <v>2558</v>
      </c>
      <c r="D2580" s="40" t="s">
        <v>988</v>
      </c>
      <c r="E2580" s="67">
        <v>586.08</v>
      </c>
      <c r="F2580" s="192">
        <v>27</v>
      </c>
      <c r="G2580" s="447">
        <f t="shared" si="111"/>
        <v>15824.16</v>
      </c>
      <c r="H2580" s="192" t="s">
        <v>2389</v>
      </c>
      <c r="I2580" s="192" t="s">
        <v>2389</v>
      </c>
      <c r="J2580" s="192" t="s">
        <v>2427</v>
      </c>
      <c r="K2580" s="192" t="s">
        <v>2457</v>
      </c>
      <c r="L2580" s="69" t="s">
        <v>1101</v>
      </c>
      <c r="M2580" s="192" t="s">
        <v>2426</v>
      </c>
      <c r="N2580" s="192" t="s">
        <v>2427</v>
      </c>
    </row>
    <row r="2581" s="159" customFormat="1" ht="21" customHeight="1" spans="1:14">
      <c r="A2581" s="191"/>
      <c r="B2581" s="234" t="s">
        <v>2557</v>
      </c>
      <c r="C2581" s="191" t="s">
        <v>2558</v>
      </c>
      <c r="D2581" s="40" t="s">
        <v>988</v>
      </c>
      <c r="E2581" s="67">
        <v>586.08</v>
      </c>
      <c r="F2581" s="192">
        <v>8</v>
      </c>
      <c r="G2581" s="447">
        <f t="shared" si="111"/>
        <v>4688.64</v>
      </c>
      <c r="H2581" s="192" t="s">
        <v>2389</v>
      </c>
      <c r="I2581" s="192" t="s">
        <v>2389</v>
      </c>
      <c r="J2581" s="192" t="s">
        <v>2427</v>
      </c>
      <c r="K2581" s="192" t="s">
        <v>2458</v>
      </c>
      <c r="L2581" s="69" t="s">
        <v>1097</v>
      </c>
      <c r="M2581" s="192" t="s">
        <v>2426</v>
      </c>
      <c r="N2581" s="192" t="s">
        <v>2427</v>
      </c>
    </row>
    <row r="2582" s="159" customFormat="1" ht="21" customHeight="1" spans="1:14">
      <c r="A2582" s="191"/>
      <c r="B2582" s="234" t="s">
        <v>2557</v>
      </c>
      <c r="C2582" s="191" t="s">
        <v>2558</v>
      </c>
      <c r="D2582" s="40" t="s">
        <v>988</v>
      </c>
      <c r="E2582" s="67">
        <v>586.08</v>
      </c>
      <c r="F2582" s="192">
        <v>15</v>
      </c>
      <c r="G2582" s="447">
        <f t="shared" si="111"/>
        <v>8791.2</v>
      </c>
      <c r="H2582" s="192" t="s">
        <v>2389</v>
      </c>
      <c r="I2582" s="192" t="s">
        <v>2389</v>
      </c>
      <c r="J2582" s="192" t="s">
        <v>2427</v>
      </c>
      <c r="K2582" s="192" t="s">
        <v>2459</v>
      </c>
      <c r="L2582" s="69" t="s">
        <v>1101</v>
      </c>
      <c r="M2582" s="192" t="s">
        <v>2426</v>
      </c>
      <c r="N2582" s="192" t="s">
        <v>2427</v>
      </c>
    </row>
    <row r="2583" s="159" customFormat="1" ht="21" customHeight="1" spans="1:14">
      <c r="A2583" s="191"/>
      <c r="B2583" s="234" t="s">
        <v>2557</v>
      </c>
      <c r="C2583" s="191" t="s">
        <v>2558</v>
      </c>
      <c r="D2583" s="40" t="s">
        <v>988</v>
      </c>
      <c r="E2583" s="67">
        <v>586.08</v>
      </c>
      <c r="F2583" s="192">
        <v>5</v>
      </c>
      <c r="G2583" s="447">
        <f t="shared" si="111"/>
        <v>2930.4</v>
      </c>
      <c r="H2583" s="192" t="s">
        <v>2389</v>
      </c>
      <c r="I2583" s="192" t="s">
        <v>2389</v>
      </c>
      <c r="J2583" s="192" t="s">
        <v>2427</v>
      </c>
      <c r="K2583" s="192" t="s">
        <v>2460</v>
      </c>
      <c r="L2583" s="69" t="s">
        <v>1101</v>
      </c>
      <c r="M2583" s="192" t="s">
        <v>2426</v>
      </c>
      <c r="N2583" s="192" t="s">
        <v>2427</v>
      </c>
    </row>
    <row r="2584" s="159" customFormat="1" ht="21" customHeight="1" spans="1:14">
      <c r="A2584" s="191"/>
      <c r="B2584" s="234" t="s">
        <v>2557</v>
      </c>
      <c r="C2584" s="191" t="s">
        <v>2558</v>
      </c>
      <c r="D2584" s="40" t="s">
        <v>988</v>
      </c>
      <c r="E2584" s="67">
        <v>586.08</v>
      </c>
      <c r="F2584" s="192">
        <v>3</v>
      </c>
      <c r="G2584" s="447">
        <f t="shared" si="111"/>
        <v>1758.24</v>
      </c>
      <c r="H2584" s="192" t="s">
        <v>2389</v>
      </c>
      <c r="I2584" s="192" t="s">
        <v>2389</v>
      </c>
      <c r="J2584" s="192" t="s">
        <v>2427</v>
      </c>
      <c r="K2584" s="192" t="s">
        <v>2461</v>
      </c>
      <c r="L2584" s="69" t="s">
        <v>1101</v>
      </c>
      <c r="M2584" s="192" t="s">
        <v>2426</v>
      </c>
      <c r="N2584" s="192" t="s">
        <v>2427</v>
      </c>
    </row>
    <row r="2585" s="159" customFormat="1" ht="21" customHeight="1" spans="1:14">
      <c r="A2585" s="191"/>
      <c r="B2585" s="234" t="s">
        <v>2557</v>
      </c>
      <c r="C2585" s="191" t="s">
        <v>2558</v>
      </c>
      <c r="D2585" s="40" t="s">
        <v>988</v>
      </c>
      <c r="E2585" s="67">
        <v>586.08</v>
      </c>
      <c r="F2585" s="192">
        <v>14</v>
      </c>
      <c r="G2585" s="447">
        <f t="shared" si="111"/>
        <v>8205.12</v>
      </c>
      <c r="H2585" s="192" t="s">
        <v>2389</v>
      </c>
      <c r="I2585" s="192" t="s">
        <v>2389</v>
      </c>
      <c r="J2585" s="192" t="s">
        <v>2427</v>
      </c>
      <c r="K2585" s="192" t="s">
        <v>2462</v>
      </c>
      <c r="L2585" s="69" t="s">
        <v>1101</v>
      </c>
      <c r="M2585" s="192" t="s">
        <v>2426</v>
      </c>
      <c r="N2585" s="192" t="s">
        <v>2427</v>
      </c>
    </row>
    <row r="2586" s="159" customFormat="1" ht="21" customHeight="1" spans="1:14">
      <c r="A2586" s="191"/>
      <c r="B2586" s="234" t="s">
        <v>2557</v>
      </c>
      <c r="C2586" s="191" t="s">
        <v>2558</v>
      </c>
      <c r="D2586" s="40" t="s">
        <v>988</v>
      </c>
      <c r="E2586" s="67">
        <v>586.08</v>
      </c>
      <c r="F2586" s="192">
        <v>8</v>
      </c>
      <c r="G2586" s="447">
        <f t="shared" si="111"/>
        <v>4688.64</v>
      </c>
      <c r="H2586" s="192" t="s">
        <v>2389</v>
      </c>
      <c r="I2586" s="192" t="s">
        <v>2389</v>
      </c>
      <c r="J2586" s="192" t="s">
        <v>2427</v>
      </c>
      <c r="K2586" s="192" t="s">
        <v>2463</v>
      </c>
      <c r="L2586" s="69" t="s">
        <v>1101</v>
      </c>
      <c r="M2586" s="192" t="s">
        <v>2426</v>
      </c>
      <c r="N2586" s="192" t="s">
        <v>2427</v>
      </c>
    </row>
    <row r="2587" s="159" customFormat="1" ht="21" customHeight="1" spans="1:14">
      <c r="A2587" s="191"/>
      <c r="B2587" s="234" t="s">
        <v>2557</v>
      </c>
      <c r="C2587" s="191" t="s">
        <v>2558</v>
      </c>
      <c r="D2587" s="40" t="s">
        <v>988</v>
      </c>
      <c r="E2587" s="67">
        <v>586.08</v>
      </c>
      <c r="F2587" s="192">
        <v>51</v>
      </c>
      <c r="G2587" s="447">
        <f t="shared" si="111"/>
        <v>29890.08</v>
      </c>
      <c r="H2587" s="192" t="s">
        <v>2389</v>
      </c>
      <c r="I2587" s="192" t="s">
        <v>2389</v>
      </c>
      <c r="J2587" s="192" t="s">
        <v>2427</v>
      </c>
      <c r="K2587" s="192" t="s">
        <v>2464</v>
      </c>
      <c r="L2587" s="69" t="s">
        <v>1101</v>
      </c>
      <c r="M2587" s="192" t="s">
        <v>2426</v>
      </c>
      <c r="N2587" s="192" t="s">
        <v>2427</v>
      </c>
    </row>
    <row r="2588" s="159" customFormat="1" ht="21" customHeight="1" spans="1:14">
      <c r="A2588" s="191"/>
      <c r="B2588" s="234" t="s">
        <v>2557</v>
      </c>
      <c r="C2588" s="191" t="s">
        <v>2558</v>
      </c>
      <c r="D2588" s="40" t="s">
        <v>988</v>
      </c>
      <c r="E2588" s="67">
        <v>586.08</v>
      </c>
      <c r="F2588" s="192">
        <v>38</v>
      </c>
      <c r="G2588" s="447">
        <f t="shared" si="111"/>
        <v>22271.04</v>
      </c>
      <c r="H2588" s="192" t="s">
        <v>2389</v>
      </c>
      <c r="I2588" s="192" t="s">
        <v>2389</v>
      </c>
      <c r="J2588" s="192" t="s">
        <v>2427</v>
      </c>
      <c r="K2588" s="192" t="s">
        <v>2465</v>
      </c>
      <c r="L2588" s="69" t="s">
        <v>1101</v>
      </c>
      <c r="M2588" s="192" t="s">
        <v>2426</v>
      </c>
      <c r="N2588" s="192" t="s">
        <v>2427</v>
      </c>
    </row>
    <row r="2589" s="159" customFormat="1" ht="21" customHeight="1" spans="1:14">
      <c r="A2589" s="191"/>
      <c r="B2589" s="234" t="s">
        <v>2557</v>
      </c>
      <c r="C2589" s="191" t="s">
        <v>2558</v>
      </c>
      <c r="D2589" s="40" t="s">
        <v>988</v>
      </c>
      <c r="E2589" s="67">
        <v>586.08</v>
      </c>
      <c r="F2589" s="192">
        <v>18</v>
      </c>
      <c r="G2589" s="447">
        <f t="shared" si="111"/>
        <v>10549.44</v>
      </c>
      <c r="H2589" s="192" t="s">
        <v>2389</v>
      </c>
      <c r="I2589" s="192" t="s">
        <v>2389</v>
      </c>
      <c r="J2589" s="192" t="s">
        <v>2427</v>
      </c>
      <c r="K2589" s="192" t="s">
        <v>2466</v>
      </c>
      <c r="L2589" s="69" t="s">
        <v>1097</v>
      </c>
      <c r="M2589" s="192" t="s">
        <v>2426</v>
      </c>
      <c r="N2589" s="192" t="s">
        <v>2427</v>
      </c>
    </row>
    <row r="2590" s="159" customFormat="1" ht="21" customHeight="1" spans="1:14">
      <c r="A2590" s="191"/>
      <c r="B2590" s="234" t="s">
        <v>2557</v>
      </c>
      <c r="C2590" s="191" t="s">
        <v>2558</v>
      </c>
      <c r="D2590" s="40" t="s">
        <v>988</v>
      </c>
      <c r="E2590" s="67">
        <v>586.08</v>
      </c>
      <c r="F2590" s="192">
        <v>14</v>
      </c>
      <c r="G2590" s="447">
        <f t="shared" si="111"/>
        <v>8205.12</v>
      </c>
      <c r="H2590" s="192" t="s">
        <v>2389</v>
      </c>
      <c r="I2590" s="192" t="s">
        <v>2389</v>
      </c>
      <c r="J2590" s="192" t="s">
        <v>2427</v>
      </c>
      <c r="K2590" s="192" t="s">
        <v>2467</v>
      </c>
      <c r="L2590" s="69" t="s">
        <v>1097</v>
      </c>
      <c r="M2590" s="192" t="s">
        <v>2426</v>
      </c>
      <c r="N2590" s="192" t="s">
        <v>2427</v>
      </c>
    </row>
    <row r="2591" s="159" customFormat="1" ht="21" customHeight="1" spans="1:14">
      <c r="A2591" s="191"/>
      <c r="B2591" s="234" t="s">
        <v>2557</v>
      </c>
      <c r="C2591" s="191" t="s">
        <v>2558</v>
      </c>
      <c r="D2591" s="40" t="s">
        <v>988</v>
      </c>
      <c r="E2591" s="67">
        <v>586.08</v>
      </c>
      <c r="F2591" s="192">
        <v>59</v>
      </c>
      <c r="G2591" s="447">
        <f t="shared" si="111"/>
        <v>34578.72</v>
      </c>
      <c r="H2591" s="192" t="s">
        <v>2389</v>
      </c>
      <c r="I2591" s="192" t="s">
        <v>2389</v>
      </c>
      <c r="J2591" s="192" t="s">
        <v>2427</v>
      </c>
      <c r="K2591" s="192" t="s">
        <v>2468</v>
      </c>
      <c r="L2591" s="69" t="s">
        <v>1101</v>
      </c>
      <c r="M2591" s="192" t="s">
        <v>2426</v>
      </c>
      <c r="N2591" s="192" t="s">
        <v>2427</v>
      </c>
    </row>
    <row r="2592" s="159" customFormat="1" ht="21" customHeight="1" spans="1:14">
      <c r="A2592" s="191"/>
      <c r="B2592" s="234" t="s">
        <v>2557</v>
      </c>
      <c r="C2592" s="191" t="s">
        <v>2558</v>
      </c>
      <c r="D2592" s="40" t="s">
        <v>988</v>
      </c>
      <c r="E2592" s="67">
        <v>586.08</v>
      </c>
      <c r="F2592" s="192">
        <v>24</v>
      </c>
      <c r="G2592" s="447">
        <f t="shared" si="111"/>
        <v>14065.92</v>
      </c>
      <c r="H2592" s="192" t="s">
        <v>2389</v>
      </c>
      <c r="I2592" s="192" t="s">
        <v>2389</v>
      </c>
      <c r="J2592" s="192" t="s">
        <v>2427</v>
      </c>
      <c r="K2592" s="192" t="s">
        <v>2469</v>
      </c>
      <c r="L2592" s="69" t="s">
        <v>1101</v>
      </c>
      <c r="M2592" s="192" t="s">
        <v>2426</v>
      </c>
      <c r="N2592" s="192" t="s">
        <v>2427</v>
      </c>
    </row>
    <row r="2593" s="159" customFormat="1" ht="21" customHeight="1" spans="1:14">
      <c r="A2593" s="191"/>
      <c r="B2593" s="234" t="s">
        <v>2557</v>
      </c>
      <c r="C2593" s="191" t="s">
        <v>2558</v>
      </c>
      <c r="D2593" s="40" t="s">
        <v>988</v>
      </c>
      <c r="E2593" s="67">
        <v>586.08</v>
      </c>
      <c r="F2593" s="192">
        <v>13</v>
      </c>
      <c r="G2593" s="447">
        <f t="shared" si="111"/>
        <v>7619.04</v>
      </c>
      <c r="H2593" s="192" t="s">
        <v>2389</v>
      </c>
      <c r="I2593" s="192" t="s">
        <v>2389</v>
      </c>
      <c r="J2593" s="192" t="s">
        <v>2427</v>
      </c>
      <c r="K2593" s="192" t="s">
        <v>2470</v>
      </c>
      <c r="L2593" s="69" t="s">
        <v>1097</v>
      </c>
      <c r="M2593" s="192" t="s">
        <v>2426</v>
      </c>
      <c r="N2593" s="192" t="s">
        <v>2427</v>
      </c>
    </row>
    <row r="2594" s="159" customFormat="1" ht="21" customHeight="1" spans="1:14">
      <c r="A2594" s="191"/>
      <c r="B2594" s="234" t="s">
        <v>2557</v>
      </c>
      <c r="C2594" s="191" t="s">
        <v>2558</v>
      </c>
      <c r="D2594" s="40" t="s">
        <v>988</v>
      </c>
      <c r="E2594" s="67">
        <v>586.08</v>
      </c>
      <c r="F2594" s="192">
        <v>11</v>
      </c>
      <c r="G2594" s="447">
        <f t="shared" si="111"/>
        <v>6446.88</v>
      </c>
      <c r="H2594" s="192" t="s">
        <v>2389</v>
      </c>
      <c r="I2594" s="192" t="s">
        <v>2389</v>
      </c>
      <c r="J2594" s="192" t="s">
        <v>2427</v>
      </c>
      <c r="K2594" s="192" t="s">
        <v>2471</v>
      </c>
      <c r="L2594" s="69" t="s">
        <v>1101</v>
      </c>
      <c r="M2594" s="192" t="s">
        <v>2426</v>
      </c>
      <c r="N2594" s="192" t="s">
        <v>2427</v>
      </c>
    </row>
    <row r="2595" s="159" customFormat="1" ht="21" customHeight="1" spans="1:14">
      <c r="A2595" s="191"/>
      <c r="B2595" s="234" t="s">
        <v>2557</v>
      </c>
      <c r="C2595" s="191" t="s">
        <v>2558</v>
      </c>
      <c r="D2595" s="40" t="s">
        <v>988</v>
      </c>
      <c r="E2595" s="67">
        <v>586.08</v>
      </c>
      <c r="F2595" s="192">
        <v>11</v>
      </c>
      <c r="G2595" s="447">
        <f t="shared" si="111"/>
        <v>6446.88</v>
      </c>
      <c r="H2595" s="192" t="s">
        <v>2389</v>
      </c>
      <c r="I2595" s="192" t="s">
        <v>2389</v>
      </c>
      <c r="J2595" s="192" t="s">
        <v>2427</v>
      </c>
      <c r="K2595" s="192" t="s">
        <v>2472</v>
      </c>
      <c r="L2595" s="69" t="s">
        <v>1101</v>
      </c>
      <c r="M2595" s="192" t="s">
        <v>2426</v>
      </c>
      <c r="N2595" s="192" t="s">
        <v>2427</v>
      </c>
    </row>
    <row r="2596" s="159" customFormat="1" ht="21" customHeight="1" spans="1:14">
      <c r="A2596" s="191"/>
      <c r="B2596" s="234" t="s">
        <v>2557</v>
      </c>
      <c r="C2596" s="191" t="s">
        <v>2558</v>
      </c>
      <c r="D2596" s="40" t="s">
        <v>988</v>
      </c>
      <c r="E2596" s="67">
        <v>586.08</v>
      </c>
      <c r="F2596" s="192">
        <v>7</v>
      </c>
      <c r="G2596" s="447">
        <f t="shared" si="111"/>
        <v>4102.56</v>
      </c>
      <c r="H2596" s="192" t="s">
        <v>2389</v>
      </c>
      <c r="I2596" s="192" t="s">
        <v>2389</v>
      </c>
      <c r="J2596" s="192" t="s">
        <v>2427</v>
      </c>
      <c r="K2596" s="192" t="s">
        <v>2473</v>
      </c>
      <c r="L2596" s="69" t="s">
        <v>1097</v>
      </c>
      <c r="M2596" s="192" t="s">
        <v>2426</v>
      </c>
      <c r="N2596" s="192" t="s">
        <v>2427</v>
      </c>
    </row>
    <row r="2597" s="159" customFormat="1" ht="21" customHeight="1" spans="1:14">
      <c r="A2597" s="191"/>
      <c r="B2597" s="234" t="s">
        <v>2557</v>
      </c>
      <c r="C2597" s="191" t="s">
        <v>2558</v>
      </c>
      <c r="D2597" s="40" t="s">
        <v>988</v>
      </c>
      <c r="E2597" s="67">
        <v>586.08</v>
      </c>
      <c r="F2597" s="192">
        <v>7</v>
      </c>
      <c r="G2597" s="447">
        <f t="shared" si="111"/>
        <v>4102.56</v>
      </c>
      <c r="H2597" s="192" t="s">
        <v>2389</v>
      </c>
      <c r="I2597" s="192" t="s">
        <v>2389</v>
      </c>
      <c r="J2597" s="192" t="s">
        <v>2427</v>
      </c>
      <c r="K2597" s="192" t="s">
        <v>2474</v>
      </c>
      <c r="L2597" s="69" t="s">
        <v>1101</v>
      </c>
      <c r="M2597" s="192" t="s">
        <v>2426</v>
      </c>
      <c r="N2597" s="192" t="s">
        <v>2427</v>
      </c>
    </row>
    <row r="2598" s="159" customFormat="1" ht="21" customHeight="1" spans="1:14">
      <c r="A2598" s="191"/>
      <c r="B2598" s="234" t="s">
        <v>2557</v>
      </c>
      <c r="C2598" s="191" t="s">
        <v>2558</v>
      </c>
      <c r="D2598" s="40" t="s">
        <v>988</v>
      </c>
      <c r="E2598" s="67">
        <v>586.08</v>
      </c>
      <c r="F2598" s="192">
        <v>11</v>
      </c>
      <c r="G2598" s="447">
        <f t="shared" si="111"/>
        <v>6446.88</v>
      </c>
      <c r="H2598" s="192" t="s">
        <v>2389</v>
      </c>
      <c r="I2598" s="192" t="s">
        <v>2389</v>
      </c>
      <c r="J2598" s="192" t="s">
        <v>2427</v>
      </c>
      <c r="K2598" s="192" t="s">
        <v>2475</v>
      </c>
      <c r="L2598" s="69" t="s">
        <v>1097</v>
      </c>
      <c r="M2598" s="192" t="s">
        <v>2426</v>
      </c>
      <c r="N2598" s="192" t="s">
        <v>2427</v>
      </c>
    </row>
    <row r="2599" s="159" customFormat="1" ht="21" customHeight="1" spans="1:14">
      <c r="A2599" s="191"/>
      <c r="B2599" s="234" t="s">
        <v>2557</v>
      </c>
      <c r="C2599" s="191" t="s">
        <v>2558</v>
      </c>
      <c r="D2599" s="40" t="s">
        <v>988</v>
      </c>
      <c r="E2599" s="67">
        <v>586.08</v>
      </c>
      <c r="F2599" s="192">
        <v>33</v>
      </c>
      <c r="G2599" s="447">
        <f t="shared" si="111"/>
        <v>19340.64</v>
      </c>
      <c r="H2599" s="192" t="s">
        <v>2389</v>
      </c>
      <c r="I2599" s="192" t="s">
        <v>2389</v>
      </c>
      <c r="J2599" s="192" t="s">
        <v>2427</v>
      </c>
      <c r="K2599" s="192" t="s">
        <v>2476</v>
      </c>
      <c r="L2599" s="69" t="s">
        <v>1097</v>
      </c>
      <c r="M2599" s="192" t="s">
        <v>2426</v>
      </c>
      <c r="N2599" s="192" t="s">
        <v>2427</v>
      </c>
    </row>
    <row r="2600" s="159" customFormat="1" ht="21" customHeight="1" spans="1:14">
      <c r="A2600" s="191"/>
      <c r="B2600" s="234" t="s">
        <v>2557</v>
      </c>
      <c r="C2600" s="191" t="s">
        <v>2558</v>
      </c>
      <c r="D2600" s="40" t="s">
        <v>988</v>
      </c>
      <c r="E2600" s="67">
        <v>586.08</v>
      </c>
      <c r="F2600" s="192">
        <v>7</v>
      </c>
      <c r="G2600" s="447">
        <f t="shared" si="111"/>
        <v>4102.56</v>
      </c>
      <c r="H2600" s="192" t="s">
        <v>2389</v>
      </c>
      <c r="I2600" s="192" t="s">
        <v>2389</v>
      </c>
      <c r="J2600" s="192" t="s">
        <v>2427</v>
      </c>
      <c r="K2600" s="192" t="s">
        <v>2477</v>
      </c>
      <c r="L2600" s="69" t="s">
        <v>1097</v>
      </c>
      <c r="M2600" s="192" t="s">
        <v>2426</v>
      </c>
      <c r="N2600" s="192" t="s">
        <v>2427</v>
      </c>
    </row>
    <row r="2601" s="159" customFormat="1" ht="21" customHeight="1" spans="1:14">
      <c r="A2601" s="191"/>
      <c r="B2601" s="234" t="s">
        <v>2557</v>
      </c>
      <c r="C2601" s="191" t="s">
        <v>2558</v>
      </c>
      <c r="D2601" s="40" t="s">
        <v>988</v>
      </c>
      <c r="E2601" s="67">
        <v>586.08</v>
      </c>
      <c r="F2601" s="192">
        <v>30</v>
      </c>
      <c r="G2601" s="447">
        <f t="shared" si="111"/>
        <v>17582.4</v>
      </c>
      <c r="H2601" s="192" t="s">
        <v>2389</v>
      </c>
      <c r="I2601" s="192" t="s">
        <v>2389</v>
      </c>
      <c r="J2601" s="192" t="s">
        <v>2427</v>
      </c>
      <c r="K2601" s="192" t="s">
        <v>2478</v>
      </c>
      <c r="L2601" s="69" t="s">
        <v>1101</v>
      </c>
      <c r="M2601" s="192" t="s">
        <v>2426</v>
      </c>
      <c r="N2601" s="192" t="s">
        <v>2427</v>
      </c>
    </row>
    <row r="2602" s="159" customFormat="1" ht="21" customHeight="1" spans="1:14">
      <c r="A2602" s="191"/>
      <c r="B2602" s="234" t="s">
        <v>2557</v>
      </c>
      <c r="C2602" s="191" t="s">
        <v>2558</v>
      </c>
      <c r="D2602" s="40" t="s">
        <v>988</v>
      </c>
      <c r="E2602" s="67">
        <v>586.08</v>
      </c>
      <c r="F2602" s="192">
        <v>11</v>
      </c>
      <c r="G2602" s="447">
        <f t="shared" si="111"/>
        <v>6446.88</v>
      </c>
      <c r="H2602" s="192" t="s">
        <v>2389</v>
      </c>
      <c r="I2602" s="192" t="s">
        <v>2389</v>
      </c>
      <c r="J2602" s="192" t="s">
        <v>2427</v>
      </c>
      <c r="K2602" s="192" t="s">
        <v>2479</v>
      </c>
      <c r="L2602" s="69" t="s">
        <v>1097</v>
      </c>
      <c r="M2602" s="192" t="s">
        <v>2426</v>
      </c>
      <c r="N2602" s="192" t="s">
        <v>2427</v>
      </c>
    </row>
    <row r="2603" s="159" customFormat="1" ht="21" customHeight="1" spans="1:14">
      <c r="A2603" s="191"/>
      <c r="B2603" s="234" t="s">
        <v>2557</v>
      </c>
      <c r="C2603" s="191" t="s">
        <v>2558</v>
      </c>
      <c r="D2603" s="40" t="s">
        <v>988</v>
      </c>
      <c r="E2603" s="67">
        <v>586.08</v>
      </c>
      <c r="F2603" s="192">
        <v>9</v>
      </c>
      <c r="G2603" s="447">
        <f t="shared" si="111"/>
        <v>5274.72</v>
      </c>
      <c r="H2603" s="192" t="s">
        <v>2389</v>
      </c>
      <c r="I2603" s="192" t="s">
        <v>2389</v>
      </c>
      <c r="J2603" s="192" t="s">
        <v>2427</v>
      </c>
      <c r="K2603" s="192" t="s">
        <v>2480</v>
      </c>
      <c r="L2603" s="69" t="s">
        <v>1101</v>
      </c>
      <c r="M2603" s="192" t="s">
        <v>2426</v>
      </c>
      <c r="N2603" s="192" t="s">
        <v>2427</v>
      </c>
    </row>
    <row r="2604" s="159" customFormat="1" ht="21" customHeight="1" spans="1:14">
      <c r="A2604" s="191"/>
      <c r="B2604" s="234" t="s">
        <v>2557</v>
      </c>
      <c r="C2604" s="191" t="s">
        <v>2558</v>
      </c>
      <c r="D2604" s="40" t="s">
        <v>988</v>
      </c>
      <c r="E2604" s="67">
        <v>586.08</v>
      </c>
      <c r="F2604" s="192">
        <v>41</v>
      </c>
      <c r="G2604" s="447">
        <f t="shared" si="111"/>
        <v>24029.28</v>
      </c>
      <c r="H2604" s="192" t="s">
        <v>2389</v>
      </c>
      <c r="I2604" s="192" t="s">
        <v>2389</v>
      </c>
      <c r="J2604" s="192" t="s">
        <v>2427</v>
      </c>
      <c r="K2604" s="192" t="s">
        <v>2481</v>
      </c>
      <c r="L2604" s="69" t="s">
        <v>1101</v>
      </c>
      <c r="M2604" s="192" t="s">
        <v>2426</v>
      </c>
      <c r="N2604" s="192" t="s">
        <v>2427</v>
      </c>
    </row>
    <row r="2605" s="159" customFormat="1" ht="21" customHeight="1" spans="1:14">
      <c r="A2605" s="191"/>
      <c r="B2605" s="234" t="s">
        <v>2557</v>
      </c>
      <c r="C2605" s="191" t="s">
        <v>2558</v>
      </c>
      <c r="D2605" s="40" t="s">
        <v>988</v>
      </c>
      <c r="E2605" s="67">
        <v>586.08</v>
      </c>
      <c r="F2605" s="192">
        <v>52</v>
      </c>
      <c r="G2605" s="447">
        <f t="shared" si="111"/>
        <v>30476.16</v>
      </c>
      <c r="H2605" s="192" t="s">
        <v>2389</v>
      </c>
      <c r="I2605" s="192" t="s">
        <v>2389</v>
      </c>
      <c r="J2605" s="192" t="s">
        <v>2427</v>
      </c>
      <c r="K2605" s="192" t="s">
        <v>2482</v>
      </c>
      <c r="L2605" s="69" t="s">
        <v>1097</v>
      </c>
      <c r="M2605" s="192" t="s">
        <v>2426</v>
      </c>
      <c r="N2605" s="192" t="s">
        <v>2427</v>
      </c>
    </row>
    <row r="2606" s="159" customFormat="1" ht="21" customHeight="1" spans="1:14">
      <c r="A2606" s="191"/>
      <c r="B2606" s="234" t="s">
        <v>2557</v>
      </c>
      <c r="C2606" s="191" t="s">
        <v>2558</v>
      </c>
      <c r="D2606" s="40" t="s">
        <v>988</v>
      </c>
      <c r="E2606" s="67">
        <v>586.08</v>
      </c>
      <c r="F2606" s="192">
        <v>33</v>
      </c>
      <c r="G2606" s="447">
        <f t="shared" si="111"/>
        <v>19340.64</v>
      </c>
      <c r="H2606" s="192" t="s">
        <v>2389</v>
      </c>
      <c r="I2606" s="192" t="s">
        <v>2389</v>
      </c>
      <c r="J2606" s="192" t="s">
        <v>2427</v>
      </c>
      <c r="K2606" s="192" t="s">
        <v>2483</v>
      </c>
      <c r="L2606" s="69" t="s">
        <v>1101</v>
      </c>
      <c r="M2606" s="192" t="s">
        <v>2426</v>
      </c>
      <c r="N2606" s="192" t="s">
        <v>2427</v>
      </c>
    </row>
    <row r="2607" s="159" customFormat="1" ht="21" customHeight="1" spans="1:14">
      <c r="A2607" s="191"/>
      <c r="B2607" s="234" t="s">
        <v>2557</v>
      </c>
      <c r="C2607" s="191" t="s">
        <v>2558</v>
      </c>
      <c r="D2607" s="40" t="s">
        <v>988</v>
      </c>
      <c r="E2607" s="67">
        <v>586.08</v>
      </c>
      <c r="F2607" s="192">
        <v>56</v>
      </c>
      <c r="G2607" s="447">
        <f t="shared" si="111"/>
        <v>32820.48</v>
      </c>
      <c r="H2607" s="192" t="s">
        <v>2389</v>
      </c>
      <c r="I2607" s="192" t="s">
        <v>2389</v>
      </c>
      <c r="J2607" s="192" t="s">
        <v>2427</v>
      </c>
      <c r="K2607" s="192" t="s">
        <v>2484</v>
      </c>
      <c r="L2607" s="69" t="s">
        <v>1097</v>
      </c>
      <c r="M2607" s="192" t="s">
        <v>2426</v>
      </c>
      <c r="N2607" s="192" t="s">
        <v>2427</v>
      </c>
    </row>
    <row r="2608" s="159" customFormat="1" ht="21" customHeight="1" spans="1:14">
      <c r="A2608" s="191"/>
      <c r="B2608" s="234" t="s">
        <v>2557</v>
      </c>
      <c r="C2608" s="191" t="s">
        <v>2558</v>
      </c>
      <c r="D2608" s="40" t="s">
        <v>988</v>
      </c>
      <c r="E2608" s="67">
        <v>586.08</v>
      </c>
      <c r="F2608" s="192">
        <v>7</v>
      </c>
      <c r="G2608" s="447">
        <f t="shared" si="111"/>
        <v>4102.56</v>
      </c>
      <c r="H2608" s="192" t="s">
        <v>2389</v>
      </c>
      <c r="I2608" s="192" t="s">
        <v>2389</v>
      </c>
      <c r="J2608" s="192" t="s">
        <v>2427</v>
      </c>
      <c r="K2608" s="192" t="s">
        <v>2485</v>
      </c>
      <c r="L2608" s="69" t="s">
        <v>1101</v>
      </c>
      <c r="M2608" s="192" t="s">
        <v>2426</v>
      </c>
      <c r="N2608" s="192" t="s">
        <v>2427</v>
      </c>
    </row>
    <row r="2609" s="159" customFormat="1" ht="21" customHeight="1" spans="1:14">
      <c r="A2609" s="191"/>
      <c r="B2609" s="234" t="s">
        <v>2557</v>
      </c>
      <c r="C2609" s="191" t="s">
        <v>2558</v>
      </c>
      <c r="D2609" s="40" t="s">
        <v>988</v>
      </c>
      <c r="E2609" s="67">
        <v>586.08</v>
      </c>
      <c r="F2609" s="192">
        <v>71</v>
      </c>
      <c r="G2609" s="447">
        <f t="shared" si="111"/>
        <v>41611.68</v>
      </c>
      <c r="H2609" s="192" t="s">
        <v>2389</v>
      </c>
      <c r="I2609" s="192" t="s">
        <v>2389</v>
      </c>
      <c r="J2609" s="192" t="s">
        <v>2427</v>
      </c>
      <c r="K2609" s="192" t="s">
        <v>2486</v>
      </c>
      <c r="L2609" s="69" t="s">
        <v>1101</v>
      </c>
      <c r="M2609" s="192" t="s">
        <v>2426</v>
      </c>
      <c r="N2609" s="192" t="s">
        <v>2427</v>
      </c>
    </row>
    <row r="2610" s="159" customFormat="1" ht="21" customHeight="1" spans="1:14">
      <c r="A2610" s="191"/>
      <c r="B2610" s="234" t="s">
        <v>2557</v>
      </c>
      <c r="C2610" s="191" t="s">
        <v>2558</v>
      </c>
      <c r="D2610" s="40" t="s">
        <v>988</v>
      </c>
      <c r="E2610" s="67">
        <v>586.08</v>
      </c>
      <c r="F2610" s="192">
        <v>17</v>
      </c>
      <c r="G2610" s="447">
        <f t="shared" si="111"/>
        <v>9963.36</v>
      </c>
      <c r="H2610" s="192" t="s">
        <v>2389</v>
      </c>
      <c r="I2610" s="192" t="s">
        <v>2389</v>
      </c>
      <c r="J2610" s="192" t="s">
        <v>2427</v>
      </c>
      <c r="K2610" s="192" t="s">
        <v>2487</v>
      </c>
      <c r="L2610" s="69" t="s">
        <v>1097</v>
      </c>
      <c r="M2610" s="192" t="s">
        <v>2426</v>
      </c>
      <c r="N2610" s="192" t="s">
        <v>2427</v>
      </c>
    </row>
    <row r="2611" s="159" customFormat="1" ht="21" customHeight="1" spans="1:14">
      <c r="A2611" s="191"/>
      <c r="B2611" s="234" t="s">
        <v>2557</v>
      </c>
      <c r="C2611" s="191" t="s">
        <v>2558</v>
      </c>
      <c r="D2611" s="40" t="s">
        <v>988</v>
      </c>
      <c r="E2611" s="67">
        <v>586.08</v>
      </c>
      <c r="F2611" s="192">
        <v>24</v>
      </c>
      <c r="G2611" s="447">
        <f t="shared" si="111"/>
        <v>14065.92</v>
      </c>
      <c r="H2611" s="192" t="s">
        <v>2389</v>
      </c>
      <c r="I2611" s="192" t="s">
        <v>2389</v>
      </c>
      <c r="J2611" s="192" t="s">
        <v>2427</v>
      </c>
      <c r="K2611" s="192" t="s">
        <v>2488</v>
      </c>
      <c r="L2611" s="69" t="s">
        <v>1101</v>
      </c>
      <c r="M2611" s="192" t="s">
        <v>2426</v>
      </c>
      <c r="N2611" s="192" t="s">
        <v>2427</v>
      </c>
    </row>
    <row r="2612" s="159" customFormat="1" ht="21" customHeight="1" spans="1:14">
      <c r="A2612" s="191"/>
      <c r="B2612" s="234" t="s">
        <v>2557</v>
      </c>
      <c r="C2612" s="191" t="s">
        <v>2558</v>
      </c>
      <c r="D2612" s="40" t="s">
        <v>988</v>
      </c>
      <c r="E2612" s="67">
        <v>586.08</v>
      </c>
      <c r="F2612" s="192">
        <v>13</v>
      </c>
      <c r="G2612" s="447">
        <f t="shared" si="111"/>
        <v>7619.04</v>
      </c>
      <c r="H2612" s="192" t="s">
        <v>2389</v>
      </c>
      <c r="I2612" s="192" t="s">
        <v>2389</v>
      </c>
      <c r="J2612" s="192" t="s">
        <v>2427</v>
      </c>
      <c r="K2612" s="192" t="s">
        <v>2489</v>
      </c>
      <c r="L2612" s="69" t="s">
        <v>1101</v>
      </c>
      <c r="M2612" s="192" t="s">
        <v>2426</v>
      </c>
      <c r="N2612" s="192" t="s">
        <v>2427</v>
      </c>
    </row>
    <row r="2613" s="159" customFormat="1" ht="21" customHeight="1" spans="1:14">
      <c r="A2613" s="191"/>
      <c r="B2613" s="234" t="s">
        <v>2557</v>
      </c>
      <c r="C2613" s="191" t="s">
        <v>2558</v>
      </c>
      <c r="D2613" s="40" t="s">
        <v>988</v>
      </c>
      <c r="E2613" s="67">
        <v>586.08</v>
      </c>
      <c r="F2613" s="192">
        <v>7</v>
      </c>
      <c r="G2613" s="447">
        <f t="shared" si="111"/>
        <v>4102.56</v>
      </c>
      <c r="H2613" s="192" t="s">
        <v>2389</v>
      </c>
      <c r="I2613" s="192" t="s">
        <v>2389</v>
      </c>
      <c r="J2613" s="192" t="s">
        <v>2427</v>
      </c>
      <c r="K2613" s="192" t="s">
        <v>2490</v>
      </c>
      <c r="L2613" s="69" t="s">
        <v>1097</v>
      </c>
      <c r="M2613" s="192" t="s">
        <v>2426</v>
      </c>
      <c r="N2613" s="192" t="s">
        <v>2427</v>
      </c>
    </row>
    <row r="2614" s="166" customFormat="1" ht="21" customHeight="1" spans="1:14">
      <c r="A2614" s="195"/>
      <c r="B2614" s="362" t="s">
        <v>1112</v>
      </c>
      <c r="C2614" s="299"/>
      <c r="D2614" s="196"/>
      <c r="E2614" s="197"/>
      <c r="F2614" s="188">
        <f>SUM(F2513:F2613)</f>
        <v>3339</v>
      </c>
      <c r="G2614" s="448">
        <f>SUM(G2513:G2613)</f>
        <v>1956921.12</v>
      </c>
      <c r="H2614" s="188"/>
      <c r="I2614" s="195"/>
      <c r="J2614" s="188"/>
      <c r="K2614" s="188"/>
      <c r="L2614" s="233"/>
      <c r="M2614" s="188"/>
      <c r="N2614" s="188"/>
    </row>
    <row r="2615" s="159" customFormat="1" ht="21" customHeight="1" spans="1:14">
      <c r="A2615" s="191"/>
      <c r="B2615" s="234" t="s">
        <v>2559</v>
      </c>
      <c r="C2615" s="191" t="s">
        <v>1005</v>
      </c>
      <c r="D2615" s="40" t="s">
        <v>988</v>
      </c>
      <c r="E2615" s="67">
        <v>391.4</v>
      </c>
      <c r="F2615" s="38">
        <v>12</v>
      </c>
      <c r="G2615" s="447">
        <f>E2615*F2615</f>
        <v>4696.8</v>
      </c>
      <c r="H2615" s="192" t="s">
        <v>2389</v>
      </c>
      <c r="I2615" s="192" t="s">
        <v>2389</v>
      </c>
      <c r="J2615" s="192" t="s">
        <v>1003</v>
      </c>
      <c r="K2615" s="38" t="s">
        <v>1293</v>
      </c>
      <c r="L2615" s="38" t="s">
        <v>1284</v>
      </c>
      <c r="M2615" s="203" t="s">
        <v>1280</v>
      </c>
      <c r="N2615" s="203" t="s">
        <v>1277</v>
      </c>
    </row>
    <row r="2616" s="159" customFormat="1" ht="21" customHeight="1" spans="1:14">
      <c r="A2616" s="191"/>
      <c r="B2616" s="234" t="s">
        <v>2559</v>
      </c>
      <c r="C2616" s="191" t="s">
        <v>1005</v>
      </c>
      <c r="D2616" s="40" t="s">
        <v>988</v>
      </c>
      <c r="E2616" s="67">
        <v>391.4</v>
      </c>
      <c r="F2616" s="38">
        <v>14</v>
      </c>
      <c r="G2616" s="447">
        <f t="shared" ref="G2616:G2628" si="112">E2616*F2616</f>
        <v>5479.6</v>
      </c>
      <c r="H2616" s="192" t="s">
        <v>2389</v>
      </c>
      <c r="I2616" s="192" t="s">
        <v>2389</v>
      </c>
      <c r="J2616" s="192" t="s">
        <v>1003</v>
      </c>
      <c r="K2616" s="38" t="s">
        <v>1294</v>
      </c>
      <c r="L2616" s="38" t="s">
        <v>1284</v>
      </c>
      <c r="M2616" s="203" t="s">
        <v>1280</v>
      </c>
      <c r="N2616" s="203" t="s">
        <v>1277</v>
      </c>
    </row>
    <row r="2617" s="159" customFormat="1" ht="21" customHeight="1" spans="1:14">
      <c r="A2617" s="191"/>
      <c r="B2617" s="234" t="s">
        <v>2559</v>
      </c>
      <c r="C2617" s="191" t="s">
        <v>1005</v>
      </c>
      <c r="D2617" s="40" t="s">
        <v>988</v>
      </c>
      <c r="E2617" s="67">
        <v>391.4</v>
      </c>
      <c r="F2617" s="38">
        <v>10</v>
      </c>
      <c r="G2617" s="447">
        <f t="shared" si="112"/>
        <v>3914</v>
      </c>
      <c r="H2617" s="192" t="s">
        <v>2389</v>
      </c>
      <c r="I2617" s="192" t="s">
        <v>2389</v>
      </c>
      <c r="J2617" s="192" t="s">
        <v>1003</v>
      </c>
      <c r="K2617" s="38" t="s">
        <v>1278</v>
      </c>
      <c r="L2617" s="69" t="s">
        <v>1279</v>
      </c>
      <c r="M2617" s="203" t="s">
        <v>1280</v>
      </c>
      <c r="N2617" s="203" t="s">
        <v>1277</v>
      </c>
    </row>
    <row r="2618" s="159" customFormat="1" ht="21" customHeight="1" spans="1:14">
      <c r="A2618" s="191"/>
      <c r="B2618" s="234" t="s">
        <v>2559</v>
      </c>
      <c r="C2618" s="191" t="s">
        <v>1005</v>
      </c>
      <c r="D2618" s="40" t="s">
        <v>988</v>
      </c>
      <c r="E2618" s="67">
        <v>391.4</v>
      </c>
      <c r="F2618" s="38">
        <v>16</v>
      </c>
      <c r="G2618" s="447">
        <f t="shared" si="112"/>
        <v>6262.4</v>
      </c>
      <c r="H2618" s="192" t="s">
        <v>2389</v>
      </c>
      <c r="I2618" s="192" t="s">
        <v>2389</v>
      </c>
      <c r="J2618" s="192" t="s">
        <v>1003</v>
      </c>
      <c r="K2618" s="38" t="s">
        <v>1281</v>
      </c>
      <c r="L2618" s="69" t="s">
        <v>1279</v>
      </c>
      <c r="M2618" s="203" t="s">
        <v>1280</v>
      </c>
      <c r="N2618" s="203" t="s">
        <v>1277</v>
      </c>
    </row>
    <row r="2619" s="159" customFormat="1" ht="21" customHeight="1" spans="1:14">
      <c r="A2619" s="191"/>
      <c r="B2619" s="234" t="s">
        <v>2559</v>
      </c>
      <c r="C2619" s="191" t="s">
        <v>1005</v>
      </c>
      <c r="D2619" s="40" t="s">
        <v>988</v>
      </c>
      <c r="E2619" s="67">
        <v>391.4</v>
      </c>
      <c r="F2619" s="38">
        <v>12</v>
      </c>
      <c r="G2619" s="447">
        <f t="shared" si="112"/>
        <v>4696.8</v>
      </c>
      <c r="H2619" s="192" t="s">
        <v>2389</v>
      </c>
      <c r="I2619" s="192" t="s">
        <v>2389</v>
      </c>
      <c r="J2619" s="192" t="s">
        <v>1003</v>
      </c>
      <c r="K2619" s="38" t="s">
        <v>1871</v>
      </c>
      <c r="L2619" s="69" t="s">
        <v>1279</v>
      </c>
      <c r="M2619" s="203" t="s">
        <v>1280</v>
      </c>
      <c r="N2619" s="203" t="s">
        <v>1277</v>
      </c>
    </row>
    <row r="2620" s="159" customFormat="1" ht="21" customHeight="1" spans="1:14">
      <c r="A2620" s="191"/>
      <c r="B2620" s="234" t="s">
        <v>2559</v>
      </c>
      <c r="C2620" s="191" t="s">
        <v>1005</v>
      </c>
      <c r="D2620" s="40" t="s">
        <v>988</v>
      </c>
      <c r="E2620" s="67">
        <v>391.4</v>
      </c>
      <c r="F2620" s="38">
        <v>5</v>
      </c>
      <c r="G2620" s="447">
        <f t="shared" si="112"/>
        <v>1957</v>
      </c>
      <c r="H2620" s="192" t="s">
        <v>2389</v>
      </c>
      <c r="I2620" s="192" t="s">
        <v>2389</v>
      </c>
      <c r="J2620" s="192" t="s">
        <v>1003</v>
      </c>
      <c r="K2620" s="38" t="s">
        <v>1282</v>
      </c>
      <c r="L2620" s="69" t="s">
        <v>1279</v>
      </c>
      <c r="M2620" s="203" t="s">
        <v>1280</v>
      </c>
      <c r="N2620" s="203" t="s">
        <v>1277</v>
      </c>
    </row>
    <row r="2621" s="159" customFormat="1" ht="21" customHeight="1" spans="1:14">
      <c r="A2621" s="191"/>
      <c r="B2621" s="234" t="s">
        <v>2559</v>
      </c>
      <c r="C2621" s="191" t="s">
        <v>1005</v>
      </c>
      <c r="D2621" s="40" t="s">
        <v>988</v>
      </c>
      <c r="E2621" s="67">
        <v>391.4</v>
      </c>
      <c r="F2621" s="38">
        <v>10</v>
      </c>
      <c r="G2621" s="447">
        <f t="shared" si="112"/>
        <v>3914</v>
      </c>
      <c r="H2621" s="192" t="s">
        <v>2389</v>
      </c>
      <c r="I2621" s="192" t="s">
        <v>2389</v>
      </c>
      <c r="J2621" s="192" t="s">
        <v>1003</v>
      </c>
      <c r="K2621" s="38" t="s">
        <v>1283</v>
      </c>
      <c r="L2621" s="38" t="s">
        <v>1284</v>
      </c>
      <c r="M2621" s="203" t="s">
        <v>1280</v>
      </c>
      <c r="N2621" s="203" t="s">
        <v>1277</v>
      </c>
    </row>
    <row r="2622" s="159" customFormat="1" ht="21" customHeight="1" spans="1:14">
      <c r="A2622" s="191"/>
      <c r="B2622" s="234" t="s">
        <v>2559</v>
      </c>
      <c r="C2622" s="191" t="s">
        <v>1005</v>
      </c>
      <c r="D2622" s="40" t="s">
        <v>988</v>
      </c>
      <c r="E2622" s="67">
        <v>391.4</v>
      </c>
      <c r="F2622" s="38">
        <v>12</v>
      </c>
      <c r="G2622" s="447">
        <f t="shared" si="112"/>
        <v>4696.8</v>
      </c>
      <c r="H2622" s="192" t="s">
        <v>2389</v>
      </c>
      <c r="I2622" s="192" t="s">
        <v>2389</v>
      </c>
      <c r="J2622" s="192" t="s">
        <v>1003</v>
      </c>
      <c r="K2622" s="38" t="s">
        <v>1285</v>
      </c>
      <c r="L2622" s="69" t="s">
        <v>1279</v>
      </c>
      <c r="M2622" s="203" t="s">
        <v>1280</v>
      </c>
      <c r="N2622" s="203" t="s">
        <v>1277</v>
      </c>
    </row>
    <row r="2623" s="159" customFormat="1" ht="21" customHeight="1" spans="1:14">
      <c r="A2623" s="191"/>
      <c r="B2623" s="234" t="s">
        <v>2559</v>
      </c>
      <c r="C2623" s="191" t="s">
        <v>1005</v>
      </c>
      <c r="D2623" s="40" t="s">
        <v>988</v>
      </c>
      <c r="E2623" s="67">
        <v>391.4</v>
      </c>
      <c r="F2623" s="38">
        <v>14</v>
      </c>
      <c r="G2623" s="447">
        <f t="shared" si="112"/>
        <v>5479.6</v>
      </c>
      <c r="H2623" s="192" t="s">
        <v>2389</v>
      </c>
      <c r="I2623" s="192" t="s">
        <v>2389</v>
      </c>
      <c r="J2623" s="192" t="s">
        <v>1003</v>
      </c>
      <c r="K2623" s="38" t="s">
        <v>1286</v>
      </c>
      <c r="L2623" s="69" t="s">
        <v>1279</v>
      </c>
      <c r="M2623" s="203" t="s">
        <v>1280</v>
      </c>
      <c r="N2623" s="203" t="s">
        <v>1277</v>
      </c>
    </row>
    <row r="2624" s="159" customFormat="1" ht="21" customHeight="1" spans="1:14">
      <c r="A2624" s="191"/>
      <c r="B2624" s="234" t="s">
        <v>2559</v>
      </c>
      <c r="C2624" s="191" t="s">
        <v>1005</v>
      </c>
      <c r="D2624" s="40" t="s">
        <v>988</v>
      </c>
      <c r="E2624" s="67">
        <v>391.4</v>
      </c>
      <c r="F2624" s="38">
        <v>14</v>
      </c>
      <c r="G2624" s="447">
        <f t="shared" si="112"/>
        <v>5479.6</v>
      </c>
      <c r="H2624" s="192" t="s">
        <v>2389</v>
      </c>
      <c r="I2624" s="192" t="s">
        <v>2389</v>
      </c>
      <c r="J2624" s="192" t="s">
        <v>1003</v>
      </c>
      <c r="K2624" s="38" t="s">
        <v>1287</v>
      </c>
      <c r="L2624" s="69" t="s">
        <v>1279</v>
      </c>
      <c r="M2624" s="203" t="s">
        <v>1280</v>
      </c>
      <c r="N2624" s="203" t="s">
        <v>1277</v>
      </c>
    </row>
    <row r="2625" s="159" customFormat="1" ht="21" customHeight="1" spans="1:14">
      <c r="A2625" s="191"/>
      <c r="B2625" s="234" t="s">
        <v>2559</v>
      </c>
      <c r="C2625" s="191" t="s">
        <v>1005</v>
      </c>
      <c r="D2625" s="40" t="s">
        <v>988</v>
      </c>
      <c r="E2625" s="67">
        <v>391.4</v>
      </c>
      <c r="F2625" s="38">
        <v>8</v>
      </c>
      <c r="G2625" s="447">
        <f t="shared" si="112"/>
        <v>3131.2</v>
      </c>
      <c r="H2625" s="192" t="s">
        <v>2389</v>
      </c>
      <c r="I2625" s="192" t="s">
        <v>2389</v>
      </c>
      <c r="J2625" s="192" t="s">
        <v>1003</v>
      </c>
      <c r="K2625" s="38" t="s">
        <v>1295</v>
      </c>
      <c r="L2625" s="38" t="s">
        <v>1284</v>
      </c>
      <c r="M2625" s="203" t="s">
        <v>1280</v>
      </c>
      <c r="N2625" s="203" t="s">
        <v>1277</v>
      </c>
    </row>
    <row r="2626" s="159" customFormat="1" ht="21" customHeight="1" spans="1:14">
      <c r="A2626" s="191"/>
      <c r="B2626" s="234" t="s">
        <v>2559</v>
      </c>
      <c r="C2626" s="191" t="s">
        <v>1005</v>
      </c>
      <c r="D2626" s="40" t="s">
        <v>988</v>
      </c>
      <c r="E2626" s="67">
        <v>391.4</v>
      </c>
      <c r="F2626" s="38">
        <v>14</v>
      </c>
      <c r="G2626" s="447">
        <f t="shared" si="112"/>
        <v>5479.6</v>
      </c>
      <c r="H2626" s="192" t="s">
        <v>2389</v>
      </c>
      <c r="I2626" s="192" t="s">
        <v>2389</v>
      </c>
      <c r="J2626" s="192" t="s">
        <v>1003</v>
      </c>
      <c r="K2626" s="38" t="s">
        <v>1296</v>
      </c>
      <c r="L2626" s="69" t="s">
        <v>1279</v>
      </c>
      <c r="M2626" s="203" t="s">
        <v>1280</v>
      </c>
      <c r="N2626" s="203" t="s">
        <v>1277</v>
      </c>
    </row>
    <row r="2627" s="159" customFormat="1" ht="21" customHeight="1" spans="1:14">
      <c r="A2627" s="191"/>
      <c r="B2627" s="234" t="s">
        <v>2559</v>
      </c>
      <c r="C2627" s="191" t="s">
        <v>1005</v>
      </c>
      <c r="D2627" s="40" t="s">
        <v>988</v>
      </c>
      <c r="E2627" s="67">
        <v>391.4</v>
      </c>
      <c r="F2627" s="38">
        <v>10</v>
      </c>
      <c r="G2627" s="447">
        <f t="shared" si="112"/>
        <v>3914</v>
      </c>
      <c r="H2627" s="192" t="s">
        <v>2389</v>
      </c>
      <c r="I2627" s="192" t="s">
        <v>2389</v>
      </c>
      <c r="J2627" s="192" t="s">
        <v>1003</v>
      </c>
      <c r="K2627" s="38" t="s">
        <v>1297</v>
      </c>
      <c r="L2627" s="69" t="s">
        <v>1279</v>
      </c>
      <c r="M2627" s="203" t="s">
        <v>1280</v>
      </c>
      <c r="N2627" s="203" t="s">
        <v>1277</v>
      </c>
    </row>
    <row r="2628" s="159" customFormat="1" ht="21" customHeight="1" spans="1:14">
      <c r="A2628" s="191"/>
      <c r="B2628" s="234" t="s">
        <v>2559</v>
      </c>
      <c r="C2628" s="191" t="s">
        <v>1005</v>
      </c>
      <c r="D2628" s="40" t="s">
        <v>988</v>
      </c>
      <c r="E2628" s="67">
        <v>391.4</v>
      </c>
      <c r="F2628" s="38">
        <v>11</v>
      </c>
      <c r="G2628" s="447">
        <f t="shared" si="112"/>
        <v>4305.4</v>
      </c>
      <c r="H2628" s="192" t="s">
        <v>2389</v>
      </c>
      <c r="I2628" s="192" t="s">
        <v>2389</v>
      </c>
      <c r="J2628" s="192" t="s">
        <v>1003</v>
      </c>
      <c r="K2628" s="38" t="s">
        <v>1288</v>
      </c>
      <c r="L2628" s="69" t="s">
        <v>1279</v>
      </c>
      <c r="M2628" s="203" t="s">
        <v>1280</v>
      </c>
      <c r="N2628" s="203" t="s">
        <v>1277</v>
      </c>
    </row>
    <row r="2629" s="166" customFormat="1" ht="21" customHeight="1" spans="1:14">
      <c r="A2629" s="195"/>
      <c r="B2629" s="362" t="s">
        <v>1112</v>
      </c>
      <c r="C2629" s="299"/>
      <c r="D2629" s="196"/>
      <c r="E2629" s="197"/>
      <c r="F2629" s="188">
        <f>SUM(F2615:F2628)</f>
        <v>162</v>
      </c>
      <c r="G2629" s="448">
        <f>SUM(G2615:G2628)</f>
        <v>63406.8</v>
      </c>
      <c r="H2629" s="188"/>
      <c r="I2629" s="195"/>
      <c r="J2629" s="188"/>
      <c r="K2629" s="188"/>
      <c r="L2629" s="233"/>
      <c r="M2629" s="188"/>
      <c r="N2629" s="188"/>
    </row>
    <row r="2630" s="159" customFormat="1" ht="21" customHeight="1" spans="1:14">
      <c r="A2630" s="191"/>
      <c r="B2630" s="234" t="s">
        <v>2560</v>
      </c>
      <c r="C2630" s="191" t="s">
        <v>987</v>
      </c>
      <c r="D2630" s="40" t="s">
        <v>988</v>
      </c>
      <c r="E2630" s="67">
        <v>124.51</v>
      </c>
      <c r="F2630" s="406">
        <v>40</v>
      </c>
      <c r="G2630" s="447">
        <f>E2630*F2630</f>
        <v>4980.4</v>
      </c>
      <c r="H2630" s="192" t="s">
        <v>2389</v>
      </c>
      <c r="I2630" s="192" t="s">
        <v>2389</v>
      </c>
      <c r="J2630" s="191" t="s">
        <v>985</v>
      </c>
      <c r="K2630" s="192" t="s">
        <v>2390</v>
      </c>
      <c r="L2630" s="69" t="s">
        <v>1097</v>
      </c>
      <c r="M2630" s="192" t="s">
        <v>2391</v>
      </c>
      <c r="N2630" s="192" t="s">
        <v>2392</v>
      </c>
    </row>
    <row r="2631" s="159" customFormat="1" ht="21" customHeight="1" spans="1:14">
      <c r="A2631" s="191"/>
      <c r="B2631" s="234" t="s">
        <v>2560</v>
      </c>
      <c r="C2631" s="191" t="s">
        <v>987</v>
      </c>
      <c r="D2631" s="40" t="s">
        <v>988</v>
      </c>
      <c r="E2631" s="67">
        <v>124.51</v>
      </c>
      <c r="F2631" s="192">
        <v>22</v>
      </c>
      <c r="G2631" s="447">
        <f t="shared" ref="G2631:G2664" si="113">E2631*F2631</f>
        <v>2739.22</v>
      </c>
      <c r="H2631" s="192" t="s">
        <v>2389</v>
      </c>
      <c r="I2631" s="192" t="s">
        <v>2389</v>
      </c>
      <c r="J2631" s="191" t="s">
        <v>985</v>
      </c>
      <c r="K2631" s="192" t="s">
        <v>2393</v>
      </c>
      <c r="L2631" s="69" t="s">
        <v>1097</v>
      </c>
      <c r="M2631" s="192" t="s">
        <v>2391</v>
      </c>
      <c r="N2631" s="192" t="s">
        <v>2392</v>
      </c>
    </row>
    <row r="2632" s="159" customFormat="1" ht="21" customHeight="1" spans="1:14">
      <c r="A2632" s="191"/>
      <c r="B2632" s="234" t="s">
        <v>2560</v>
      </c>
      <c r="C2632" s="191" t="s">
        <v>987</v>
      </c>
      <c r="D2632" s="40" t="s">
        <v>988</v>
      </c>
      <c r="E2632" s="67">
        <v>124.51</v>
      </c>
      <c r="F2632" s="192">
        <v>10</v>
      </c>
      <c r="G2632" s="447">
        <f t="shared" si="113"/>
        <v>1245.1</v>
      </c>
      <c r="H2632" s="192" t="s">
        <v>2389</v>
      </c>
      <c r="I2632" s="192" t="s">
        <v>2389</v>
      </c>
      <c r="J2632" s="191" t="s">
        <v>985</v>
      </c>
      <c r="K2632" s="192" t="s">
        <v>2394</v>
      </c>
      <c r="L2632" s="69" t="s">
        <v>1097</v>
      </c>
      <c r="M2632" s="192" t="s">
        <v>2391</v>
      </c>
      <c r="N2632" s="192" t="s">
        <v>2392</v>
      </c>
    </row>
    <row r="2633" s="159" customFormat="1" ht="21" customHeight="1" spans="1:14">
      <c r="A2633" s="191"/>
      <c r="B2633" s="234" t="s">
        <v>2560</v>
      </c>
      <c r="C2633" s="191" t="s">
        <v>987</v>
      </c>
      <c r="D2633" s="40" t="s">
        <v>988</v>
      </c>
      <c r="E2633" s="67">
        <v>124.51</v>
      </c>
      <c r="F2633" s="192">
        <v>16</v>
      </c>
      <c r="G2633" s="447">
        <f t="shared" si="113"/>
        <v>1992.16</v>
      </c>
      <c r="H2633" s="192" t="s">
        <v>2389</v>
      </c>
      <c r="I2633" s="192" t="s">
        <v>2389</v>
      </c>
      <c r="J2633" s="191" t="s">
        <v>985</v>
      </c>
      <c r="K2633" s="192" t="s">
        <v>2395</v>
      </c>
      <c r="L2633" s="69" t="s">
        <v>1101</v>
      </c>
      <c r="M2633" s="192" t="s">
        <v>2391</v>
      </c>
      <c r="N2633" s="192" t="s">
        <v>2392</v>
      </c>
    </row>
    <row r="2634" s="159" customFormat="1" ht="21" customHeight="1" spans="1:14">
      <c r="A2634" s="191"/>
      <c r="B2634" s="234" t="s">
        <v>2560</v>
      </c>
      <c r="C2634" s="191" t="s">
        <v>987</v>
      </c>
      <c r="D2634" s="40" t="s">
        <v>988</v>
      </c>
      <c r="E2634" s="67">
        <v>124.51</v>
      </c>
      <c r="F2634" s="192">
        <v>13</v>
      </c>
      <c r="G2634" s="447">
        <f t="shared" si="113"/>
        <v>1618.63</v>
      </c>
      <c r="H2634" s="192" t="s">
        <v>2389</v>
      </c>
      <c r="I2634" s="192" t="s">
        <v>2389</v>
      </c>
      <c r="J2634" s="191" t="s">
        <v>985</v>
      </c>
      <c r="K2634" s="192" t="s">
        <v>2396</v>
      </c>
      <c r="L2634" s="69" t="s">
        <v>1101</v>
      </c>
      <c r="M2634" s="192" t="s">
        <v>2391</v>
      </c>
      <c r="N2634" s="192" t="s">
        <v>2392</v>
      </c>
    </row>
    <row r="2635" s="159" customFormat="1" ht="21" customHeight="1" spans="1:14">
      <c r="A2635" s="191"/>
      <c r="B2635" s="234" t="s">
        <v>2560</v>
      </c>
      <c r="C2635" s="191" t="s">
        <v>987</v>
      </c>
      <c r="D2635" s="40" t="s">
        <v>988</v>
      </c>
      <c r="E2635" s="67">
        <v>124.51</v>
      </c>
      <c r="F2635" s="406">
        <v>24</v>
      </c>
      <c r="G2635" s="447">
        <f t="shared" si="113"/>
        <v>2988.24</v>
      </c>
      <c r="H2635" s="192" t="s">
        <v>2389</v>
      </c>
      <c r="I2635" s="192" t="s">
        <v>2389</v>
      </c>
      <c r="J2635" s="191" t="s">
        <v>985</v>
      </c>
      <c r="K2635" s="192" t="s">
        <v>2397</v>
      </c>
      <c r="L2635" s="69" t="s">
        <v>1101</v>
      </c>
      <c r="M2635" s="192" t="s">
        <v>2391</v>
      </c>
      <c r="N2635" s="192" t="s">
        <v>2392</v>
      </c>
    </row>
    <row r="2636" s="159" customFormat="1" ht="21" customHeight="1" spans="1:14">
      <c r="A2636" s="191"/>
      <c r="B2636" s="234" t="s">
        <v>2560</v>
      </c>
      <c r="C2636" s="191" t="s">
        <v>987</v>
      </c>
      <c r="D2636" s="40" t="s">
        <v>988</v>
      </c>
      <c r="E2636" s="67">
        <v>124.51</v>
      </c>
      <c r="F2636" s="192">
        <v>15</v>
      </c>
      <c r="G2636" s="447">
        <f t="shared" si="113"/>
        <v>1867.65</v>
      </c>
      <c r="H2636" s="192" t="s">
        <v>2389</v>
      </c>
      <c r="I2636" s="192" t="s">
        <v>2389</v>
      </c>
      <c r="J2636" s="191" t="s">
        <v>985</v>
      </c>
      <c r="K2636" s="192" t="s">
        <v>2398</v>
      </c>
      <c r="L2636" s="69" t="s">
        <v>1101</v>
      </c>
      <c r="M2636" s="192" t="s">
        <v>2391</v>
      </c>
      <c r="N2636" s="192" t="s">
        <v>2392</v>
      </c>
    </row>
    <row r="2637" s="159" customFormat="1" ht="21" customHeight="1" spans="1:14">
      <c r="A2637" s="191"/>
      <c r="B2637" s="234" t="s">
        <v>2560</v>
      </c>
      <c r="C2637" s="191" t="s">
        <v>987</v>
      </c>
      <c r="D2637" s="40" t="s">
        <v>988</v>
      </c>
      <c r="E2637" s="67">
        <v>124.51</v>
      </c>
      <c r="F2637" s="192">
        <v>11</v>
      </c>
      <c r="G2637" s="447">
        <f t="shared" si="113"/>
        <v>1369.61</v>
      </c>
      <c r="H2637" s="192" t="s">
        <v>2389</v>
      </c>
      <c r="I2637" s="192" t="s">
        <v>2389</v>
      </c>
      <c r="J2637" s="191" t="s">
        <v>985</v>
      </c>
      <c r="K2637" s="192" t="s">
        <v>2399</v>
      </c>
      <c r="L2637" s="69" t="s">
        <v>1097</v>
      </c>
      <c r="M2637" s="192" t="s">
        <v>2391</v>
      </c>
      <c r="N2637" s="192" t="s">
        <v>2392</v>
      </c>
    </row>
    <row r="2638" s="159" customFormat="1" ht="21" customHeight="1" spans="1:14">
      <c r="A2638" s="191"/>
      <c r="B2638" s="234" t="s">
        <v>2560</v>
      </c>
      <c r="C2638" s="191" t="s">
        <v>987</v>
      </c>
      <c r="D2638" s="40" t="s">
        <v>988</v>
      </c>
      <c r="E2638" s="67">
        <v>124.51</v>
      </c>
      <c r="F2638" s="192">
        <v>17</v>
      </c>
      <c r="G2638" s="447">
        <f t="shared" si="113"/>
        <v>2116.67</v>
      </c>
      <c r="H2638" s="192" t="s">
        <v>2389</v>
      </c>
      <c r="I2638" s="192" t="s">
        <v>2389</v>
      </c>
      <c r="J2638" s="191" t="s">
        <v>985</v>
      </c>
      <c r="K2638" s="192" t="s">
        <v>2400</v>
      </c>
      <c r="L2638" s="69" t="s">
        <v>1101</v>
      </c>
      <c r="M2638" s="192" t="s">
        <v>2391</v>
      </c>
      <c r="N2638" s="192" t="s">
        <v>2392</v>
      </c>
    </row>
    <row r="2639" s="159" customFormat="1" ht="21" customHeight="1" spans="1:14">
      <c r="A2639" s="191"/>
      <c r="B2639" s="234" t="s">
        <v>2560</v>
      </c>
      <c r="C2639" s="191" t="s">
        <v>987</v>
      </c>
      <c r="D2639" s="40" t="s">
        <v>988</v>
      </c>
      <c r="E2639" s="67">
        <v>124.51</v>
      </c>
      <c r="F2639" s="192">
        <v>12</v>
      </c>
      <c r="G2639" s="447">
        <f t="shared" si="113"/>
        <v>1494.12</v>
      </c>
      <c r="H2639" s="192" t="s">
        <v>2389</v>
      </c>
      <c r="I2639" s="192" t="s">
        <v>2389</v>
      </c>
      <c r="J2639" s="191" t="s">
        <v>985</v>
      </c>
      <c r="K2639" s="192" t="s">
        <v>2401</v>
      </c>
      <c r="L2639" s="69" t="s">
        <v>1101</v>
      </c>
      <c r="M2639" s="192" t="s">
        <v>2391</v>
      </c>
      <c r="N2639" s="192" t="s">
        <v>2392</v>
      </c>
    </row>
    <row r="2640" s="159" customFormat="1" ht="21" customHeight="1" spans="1:14">
      <c r="A2640" s="191"/>
      <c r="B2640" s="234" t="s">
        <v>2560</v>
      </c>
      <c r="C2640" s="191" t="s">
        <v>987</v>
      </c>
      <c r="D2640" s="40" t="s">
        <v>988</v>
      </c>
      <c r="E2640" s="67">
        <v>124.51</v>
      </c>
      <c r="F2640" s="406">
        <v>7</v>
      </c>
      <c r="G2640" s="447">
        <f t="shared" si="113"/>
        <v>871.57</v>
      </c>
      <c r="H2640" s="192" t="s">
        <v>2389</v>
      </c>
      <c r="I2640" s="192" t="s">
        <v>2389</v>
      </c>
      <c r="J2640" s="191" t="s">
        <v>985</v>
      </c>
      <c r="K2640" s="192" t="s">
        <v>2402</v>
      </c>
      <c r="L2640" s="69" t="s">
        <v>1101</v>
      </c>
      <c r="M2640" s="192" t="s">
        <v>2391</v>
      </c>
      <c r="N2640" s="192" t="s">
        <v>2392</v>
      </c>
    </row>
    <row r="2641" s="159" customFormat="1" ht="21" customHeight="1" spans="1:14">
      <c r="A2641" s="191"/>
      <c r="B2641" s="234" t="s">
        <v>2560</v>
      </c>
      <c r="C2641" s="191" t="s">
        <v>987</v>
      </c>
      <c r="D2641" s="40" t="s">
        <v>988</v>
      </c>
      <c r="E2641" s="67">
        <v>124.51</v>
      </c>
      <c r="F2641" s="192">
        <v>23</v>
      </c>
      <c r="G2641" s="447">
        <f t="shared" si="113"/>
        <v>2863.73</v>
      </c>
      <c r="H2641" s="192" t="s">
        <v>2389</v>
      </c>
      <c r="I2641" s="192" t="s">
        <v>2389</v>
      </c>
      <c r="J2641" s="191" t="s">
        <v>985</v>
      </c>
      <c r="K2641" s="192" t="s">
        <v>2403</v>
      </c>
      <c r="L2641" s="69" t="s">
        <v>1101</v>
      </c>
      <c r="M2641" s="192" t="s">
        <v>2391</v>
      </c>
      <c r="N2641" s="192" t="s">
        <v>2392</v>
      </c>
    </row>
    <row r="2642" s="159" customFormat="1" ht="21" customHeight="1" spans="1:14">
      <c r="A2642" s="191"/>
      <c r="B2642" s="234" t="s">
        <v>2560</v>
      </c>
      <c r="C2642" s="191" t="s">
        <v>987</v>
      </c>
      <c r="D2642" s="40" t="s">
        <v>988</v>
      </c>
      <c r="E2642" s="67">
        <v>124.51</v>
      </c>
      <c r="F2642" s="192">
        <v>3</v>
      </c>
      <c r="G2642" s="447">
        <f t="shared" si="113"/>
        <v>373.53</v>
      </c>
      <c r="H2642" s="192" t="s">
        <v>2389</v>
      </c>
      <c r="I2642" s="192" t="s">
        <v>2389</v>
      </c>
      <c r="J2642" s="191" t="s">
        <v>985</v>
      </c>
      <c r="K2642" s="192" t="s">
        <v>2404</v>
      </c>
      <c r="L2642" s="69" t="s">
        <v>1101</v>
      </c>
      <c r="M2642" s="192" t="s">
        <v>2391</v>
      </c>
      <c r="N2642" s="192" t="s">
        <v>2392</v>
      </c>
    </row>
    <row r="2643" s="159" customFormat="1" ht="21" customHeight="1" spans="1:14">
      <c r="A2643" s="191"/>
      <c r="B2643" s="234" t="s">
        <v>2560</v>
      </c>
      <c r="C2643" s="191" t="s">
        <v>987</v>
      </c>
      <c r="D2643" s="40" t="s">
        <v>988</v>
      </c>
      <c r="E2643" s="67">
        <v>124.51</v>
      </c>
      <c r="F2643" s="192">
        <v>5</v>
      </c>
      <c r="G2643" s="447">
        <f t="shared" si="113"/>
        <v>622.55</v>
      </c>
      <c r="H2643" s="192" t="s">
        <v>2389</v>
      </c>
      <c r="I2643" s="192" t="s">
        <v>2389</v>
      </c>
      <c r="J2643" s="191" t="s">
        <v>985</v>
      </c>
      <c r="K2643" s="192" t="s">
        <v>2405</v>
      </c>
      <c r="L2643" s="69" t="s">
        <v>1101</v>
      </c>
      <c r="M2643" s="192" t="s">
        <v>2391</v>
      </c>
      <c r="N2643" s="192" t="s">
        <v>2392</v>
      </c>
    </row>
    <row r="2644" s="159" customFormat="1" ht="21" customHeight="1" spans="1:14">
      <c r="A2644" s="191"/>
      <c r="B2644" s="234" t="s">
        <v>2560</v>
      </c>
      <c r="C2644" s="191" t="s">
        <v>987</v>
      </c>
      <c r="D2644" s="40" t="s">
        <v>988</v>
      </c>
      <c r="E2644" s="67">
        <v>124.51</v>
      </c>
      <c r="F2644" s="192">
        <v>3</v>
      </c>
      <c r="G2644" s="447">
        <f t="shared" si="113"/>
        <v>373.53</v>
      </c>
      <c r="H2644" s="192" t="s">
        <v>2389</v>
      </c>
      <c r="I2644" s="192" t="s">
        <v>2389</v>
      </c>
      <c r="J2644" s="191" t="s">
        <v>985</v>
      </c>
      <c r="K2644" s="192" t="s">
        <v>2406</v>
      </c>
      <c r="L2644" s="69" t="s">
        <v>1101</v>
      </c>
      <c r="M2644" s="192" t="s">
        <v>2391</v>
      </c>
      <c r="N2644" s="192" t="s">
        <v>2392</v>
      </c>
    </row>
    <row r="2645" s="159" customFormat="1" ht="21" customHeight="1" spans="1:14">
      <c r="A2645" s="191"/>
      <c r="B2645" s="234" t="s">
        <v>2560</v>
      </c>
      <c r="C2645" s="191" t="s">
        <v>987</v>
      </c>
      <c r="D2645" s="40" t="s">
        <v>988</v>
      </c>
      <c r="E2645" s="67">
        <v>124.51</v>
      </c>
      <c r="F2645" s="192">
        <v>9</v>
      </c>
      <c r="G2645" s="447">
        <f t="shared" si="113"/>
        <v>1120.59</v>
      </c>
      <c r="H2645" s="192" t="s">
        <v>2389</v>
      </c>
      <c r="I2645" s="192" t="s">
        <v>2389</v>
      </c>
      <c r="J2645" s="191" t="s">
        <v>985</v>
      </c>
      <c r="K2645" s="192" t="s">
        <v>2407</v>
      </c>
      <c r="L2645" s="69" t="s">
        <v>1101</v>
      </c>
      <c r="M2645" s="192" t="s">
        <v>2391</v>
      </c>
      <c r="N2645" s="192" t="s">
        <v>2392</v>
      </c>
    </row>
    <row r="2646" s="159" customFormat="1" ht="21" customHeight="1" spans="1:14">
      <c r="A2646" s="191"/>
      <c r="B2646" s="234" t="s">
        <v>2560</v>
      </c>
      <c r="C2646" s="191" t="s">
        <v>987</v>
      </c>
      <c r="D2646" s="40" t="s">
        <v>988</v>
      </c>
      <c r="E2646" s="67">
        <v>124.51</v>
      </c>
      <c r="F2646" s="192">
        <v>32</v>
      </c>
      <c r="G2646" s="447">
        <f t="shared" si="113"/>
        <v>3984.32</v>
      </c>
      <c r="H2646" s="192" t="s">
        <v>2389</v>
      </c>
      <c r="I2646" s="192" t="s">
        <v>2389</v>
      </c>
      <c r="J2646" s="191" t="s">
        <v>985</v>
      </c>
      <c r="K2646" s="192" t="s">
        <v>2408</v>
      </c>
      <c r="L2646" s="69" t="s">
        <v>1101</v>
      </c>
      <c r="M2646" s="192" t="s">
        <v>2391</v>
      </c>
      <c r="N2646" s="192" t="s">
        <v>2392</v>
      </c>
    </row>
    <row r="2647" s="159" customFormat="1" ht="21" customHeight="1" spans="1:14">
      <c r="A2647" s="191"/>
      <c r="B2647" s="234" t="s">
        <v>2560</v>
      </c>
      <c r="C2647" s="191" t="s">
        <v>987</v>
      </c>
      <c r="D2647" s="40" t="s">
        <v>988</v>
      </c>
      <c r="E2647" s="67">
        <v>124.51</v>
      </c>
      <c r="F2647" s="192">
        <v>4</v>
      </c>
      <c r="G2647" s="447">
        <f t="shared" si="113"/>
        <v>498.04</v>
      </c>
      <c r="H2647" s="192" t="s">
        <v>2389</v>
      </c>
      <c r="I2647" s="192" t="s">
        <v>2389</v>
      </c>
      <c r="J2647" s="191" t="s">
        <v>985</v>
      </c>
      <c r="K2647" s="192" t="s">
        <v>2409</v>
      </c>
      <c r="L2647" s="69" t="s">
        <v>1101</v>
      </c>
      <c r="M2647" s="192" t="s">
        <v>2391</v>
      </c>
      <c r="N2647" s="192" t="s">
        <v>2392</v>
      </c>
    </row>
    <row r="2648" s="159" customFormat="1" ht="21" customHeight="1" spans="1:14">
      <c r="A2648" s="191"/>
      <c r="B2648" s="234" t="s">
        <v>2560</v>
      </c>
      <c r="C2648" s="191" t="s">
        <v>987</v>
      </c>
      <c r="D2648" s="40" t="s">
        <v>988</v>
      </c>
      <c r="E2648" s="67">
        <v>124.51</v>
      </c>
      <c r="F2648" s="192">
        <v>4</v>
      </c>
      <c r="G2648" s="447">
        <f t="shared" si="113"/>
        <v>498.04</v>
      </c>
      <c r="H2648" s="192" t="s">
        <v>2389</v>
      </c>
      <c r="I2648" s="192" t="s">
        <v>2389</v>
      </c>
      <c r="J2648" s="191" t="s">
        <v>985</v>
      </c>
      <c r="K2648" s="192" t="s">
        <v>1802</v>
      </c>
      <c r="L2648" s="69" t="s">
        <v>1101</v>
      </c>
      <c r="M2648" s="192" t="s">
        <v>2391</v>
      </c>
      <c r="N2648" s="192" t="s">
        <v>2392</v>
      </c>
    </row>
    <row r="2649" s="159" customFormat="1" ht="21" customHeight="1" spans="1:14">
      <c r="A2649" s="191"/>
      <c r="B2649" s="234" t="s">
        <v>2560</v>
      </c>
      <c r="C2649" s="191" t="s">
        <v>987</v>
      </c>
      <c r="D2649" s="40" t="s">
        <v>988</v>
      </c>
      <c r="E2649" s="67">
        <v>124.51</v>
      </c>
      <c r="F2649" s="192">
        <v>12</v>
      </c>
      <c r="G2649" s="447">
        <f t="shared" si="113"/>
        <v>1494.12</v>
      </c>
      <c r="H2649" s="192" t="s">
        <v>2389</v>
      </c>
      <c r="I2649" s="192" t="s">
        <v>2389</v>
      </c>
      <c r="J2649" s="191" t="s">
        <v>985</v>
      </c>
      <c r="K2649" s="192" t="s">
        <v>2410</v>
      </c>
      <c r="L2649" s="69" t="s">
        <v>1101</v>
      </c>
      <c r="M2649" s="192" t="s">
        <v>2391</v>
      </c>
      <c r="N2649" s="192" t="s">
        <v>2392</v>
      </c>
    </row>
    <row r="2650" s="159" customFormat="1" ht="21" customHeight="1" spans="1:14">
      <c r="A2650" s="191"/>
      <c r="B2650" s="234" t="s">
        <v>2560</v>
      </c>
      <c r="C2650" s="191" t="s">
        <v>987</v>
      </c>
      <c r="D2650" s="40" t="s">
        <v>988</v>
      </c>
      <c r="E2650" s="67">
        <v>124.51</v>
      </c>
      <c r="F2650" s="192">
        <v>11</v>
      </c>
      <c r="G2650" s="447">
        <f t="shared" si="113"/>
        <v>1369.61</v>
      </c>
      <c r="H2650" s="192" t="s">
        <v>2389</v>
      </c>
      <c r="I2650" s="192" t="s">
        <v>2389</v>
      </c>
      <c r="J2650" s="191" t="s">
        <v>985</v>
      </c>
      <c r="K2650" s="192" t="s">
        <v>2411</v>
      </c>
      <c r="L2650" s="69" t="s">
        <v>1101</v>
      </c>
      <c r="M2650" s="192" t="s">
        <v>2391</v>
      </c>
      <c r="N2650" s="192" t="s">
        <v>2392</v>
      </c>
    </row>
    <row r="2651" s="159" customFormat="1" ht="21" customHeight="1" spans="1:14">
      <c r="A2651" s="191"/>
      <c r="B2651" s="234" t="s">
        <v>2560</v>
      </c>
      <c r="C2651" s="191" t="s">
        <v>987</v>
      </c>
      <c r="D2651" s="40" t="s">
        <v>988</v>
      </c>
      <c r="E2651" s="67">
        <v>124.51</v>
      </c>
      <c r="F2651" s="192">
        <v>3</v>
      </c>
      <c r="G2651" s="447">
        <f t="shared" si="113"/>
        <v>373.53</v>
      </c>
      <c r="H2651" s="192" t="s">
        <v>2389</v>
      </c>
      <c r="I2651" s="192" t="s">
        <v>2389</v>
      </c>
      <c r="J2651" s="191" t="s">
        <v>985</v>
      </c>
      <c r="K2651" s="192" t="s">
        <v>2412</v>
      </c>
      <c r="L2651" s="69" t="s">
        <v>1101</v>
      </c>
      <c r="M2651" s="192" t="s">
        <v>2391</v>
      </c>
      <c r="N2651" s="192" t="s">
        <v>2392</v>
      </c>
    </row>
    <row r="2652" s="159" customFormat="1" ht="21" customHeight="1" spans="1:14">
      <c r="A2652" s="191"/>
      <c r="B2652" s="234" t="s">
        <v>2560</v>
      </c>
      <c r="C2652" s="191" t="s">
        <v>987</v>
      </c>
      <c r="D2652" s="40" t="s">
        <v>988</v>
      </c>
      <c r="E2652" s="67">
        <v>124.51</v>
      </c>
      <c r="F2652" s="192">
        <v>19</v>
      </c>
      <c r="G2652" s="447">
        <f t="shared" si="113"/>
        <v>2365.69</v>
      </c>
      <c r="H2652" s="192" t="s">
        <v>2389</v>
      </c>
      <c r="I2652" s="192" t="s">
        <v>2389</v>
      </c>
      <c r="J2652" s="191" t="s">
        <v>985</v>
      </c>
      <c r="K2652" s="192" t="s">
        <v>2413</v>
      </c>
      <c r="L2652" s="69" t="s">
        <v>1101</v>
      </c>
      <c r="M2652" s="192" t="s">
        <v>2391</v>
      </c>
      <c r="N2652" s="192" t="s">
        <v>2392</v>
      </c>
    </row>
    <row r="2653" s="159" customFormat="1" ht="21" customHeight="1" spans="1:14">
      <c r="A2653" s="191"/>
      <c r="B2653" s="234" t="s">
        <v>2560</v>
      </c>
      <c r="C2653" s="191" t="s">
        <v>987</v>
      </c>
      <c r="D2653" s="40" t="s">
        <v>988</v>
      </c>
      <c r="E2653" s="67">
        <v>124.51</v>
      </c>
      <c r="F2653" s="192">
        <v>8</v>
      </c>
      <c r="G2653" s="447">
        <f t="shared" si="113"/>
        <v>996.08</v>
      </c>
      <c r="H2653" s="192" t="s">
        <v>2389</v>
      </c>
      <c r="I2653" s="192" t="s">
        <v>2389</v>
      </c>
      <c r="J2653" s="191" t="s">
        <v>985</v>
      </c>
      <c r="K2653" s="192" t="s">
        <v>1808</v>
      </c>
      <c r="L2653" s="69" t="s">
        <v>1101</v>
      </c>
      <c r="M2653" s="192" t="s">
        <v>2391</v>
      </c>
      <c r="N2653" s="192" t="s">
        <v>2392</v>
      </c>
    </row>
    <row r="2654" s="159" customFormat="1" ht="21" customHeight="1" spans="1:14">
      <c r="A2654" s="191"/>
      <c r="B2654" s="234" t="s">
        <v>2560</v>
      </c>
      <c r="C2654" s="191" t="s">
        <v>987</v>
      </c>
      <c r="D2654" s="40" t="s">
        <v>988</v>
      </c>
      <c r="E2654" s="67">
        <v>124.51</v>
      </c>
      <c r="F2654" s="192">
        <v>11</v>
      </c>
      <c r="G2654" s="447">
        <f t="shared" si="113"/>
        <v>1369.61</v>
      </c>
      <c r="H2654" s="192" t="s">
        <v>2389</v>
      </c>
      <c r="I2654" s="192" t="s">
        <v>2389</v>
      </c>
      <c r="J2654" s="191" t="s">
        <v>985</v>
      </c>
      <c r="K2654" s="192" t="s">
        <v>2414</v>
      </c>
      <c r="L2654" s="69" t="s">
        <v>1101</v>
      </c>
      <c r="M2654" s="192" t="s">
        <v>2391</v>
      </c>
      <c r="N2654" s="192" t="s">
        <v>2392</v>
      </c>
    </row>
    <row r="2655" s="159" customFormat="1" ht="21" customHeight="1" spans="1:14">
      <c r="A2655" s="191"/>
      <c r="B2655" s="234" t="s">
        <v>2560</v>
      </c>
      <c r="C2655" s="191" t="s">
        <v>987</v>
      </c>
      <c r="D2655" s="40" t="s">
        <v>988</v>
      </c>
      <c r="E2655" s="67">
        <v>124.51</v>
      </c>
      <c r="F2655" s="192">
        <v>13</v>
      </c>
      <c r="G2655" s="447">
        <f t="shared" si="113"/>
        <v>1618.63</v>
      </c>
      <c r="H2655" s="192" t="s">
        <v>2389</v>
      </c>
      <c r="I2655" s="192" t="s">
        <v>2389</v>
      </c>
      <c r="J2655" s="191" t="s">
        <v>985</v>
      </c>
      <c r="K2655" s="192" t="s">
        <v>2415</v>
      </c>
      <c r="L2655" s="69" t="s">
        <v>1101</v>
      </c>
      <c r="M2655" s="192" t="s">
        <v>2391</v>
      </c>
      <c r="N2655" s="192" t="s">
        <v>2392</v>
      </c>
    </row>
    <row r="2656" s="159" customFormat="1" ht="21" customHeight="1" spans="1:14">
      <c r="A2656" s="191"/>
      <c r="B2656" s="234" t="s">
        <v>2560</v>
      </c>
      <c r="C2656" s="191" t="s">
        <v>987</v>
      </c>
      <c r="D2656" s="40" t="s">
        <v>988</v>
      </c>
      <c r="E2656" s="67">
        <v>124.51</v>
      </c>
      <c r="F2656" s="192">
        <v>16</v>
      </c>
      <c r="G2656" s="447">
        <f t="shared" si="113"/>
        <v>1992.16</v>
      </c>
      <c r="H2656" s="192" t="s">
        <v>2389</v>
      </c>
      <c r="I2656" s="192" t="s">
        <v>2389</v>
      </c>
      <c r="J2656" s="191" t="s">
        <v>985</v>
      </c>
      <c r="K2656" s="192" t="s">
        <v>2416</v>
      </c>
      <c r="L2656" s="69" t="s">
        <v>1101</v>
      </c>
      <c r="M2656" s="192" t="s">
        <v>2391</v>
      </c>
      <c r="N2656" s="192" t="s">
        <v>2392</v>
      </c>
    </row>
    <row r="2657" s="159" customFormat="1" ht="21" customHeight="1" spans="1:14">
      <c r="A2657" s="191"/>
      <c r="B2657" s="234" t="s">
        <v>2560</v>
      </c>
      <c r="C2657" s="191" t="s">
        <v>987</v>
      </c>
      <c r="D2657" s="40" t="s">
        <v>988</v>
      </c>
      <c r="E2657" s="67">
        <v>124.51</v>
      </c>
      <c r="F2657" s="192">
        <v>5</v>
      </c>
      <c r="G2657" s="447">
        <f t="shared" si="113"/>
        <v>622.55</v>
      </c>
      <c r="H2657" s="192" t="s">
        <v>2389</v>
      </c>
      <c r="I2657" s="192" t="s">
        <v>2389</v>
      </c>
      <c r="J2657" s="191" t="s">
        <v>985</v>
      </c>
      <c r="K2657" s="192" t="s">
        <v>2417</v>
      </c>
      <c r="L2657" s="69" t="s">
        <v>1101</v>
      </c>
      <c r="M2657" s="192" t="s">
        <v>2391</v>
      </c>
      <c r="N2657" s="192" t="s">
        <v>2392</v>
      </c>
    </row>
    <row r="2658" s="159" customFormat="1" ht="21" customHeight="1" spans="1:14">
      <c r="A2658" s="191"/>
      <c r="B2658" s="234" t="s">
        <v>2560</v>
      </c>
      <c r="C2658" s="191" t="s">
        <v>987</v>
      </c>
      <c r="D2658" s="40" t="s">
        <v>988</v>
      </c>
      <c r="E2658" s="67">
        <v>124.51</v>
      </c>
      <c r="F2658" s="192">
        <v>8</v>
      </c>
      <c r="G2658" s="447">
        <f t="shared" si="113"/>
        <v>996.08</v>
      </c>
      <c r="H2658" s="192" t="s">
        <v>2389</v>
      </c>
      <c r="I2658" s="192" t="s">
        <v>2389</v>
      </c>
      <c r="J2658" s="191" t="s">
        <v>985</v>
      </c>
      <c r="K2658" s="192" t="s">
        <v>2418</v>
      </c>
      <c r="L2658" s="69" t="s">
        <v>1101</v>
      </c>
      <c r="M2658" s="192" t="s">
        <v>2391</v>
      </c>
      <c r="N2658" s="192" t="s">
        <v>2392</v>
      </c>
    </row>
    <row r="2659" s="159" customFormat="1" ht="21" customHeight="1" spans="1:14">
      <c r="A2659" s="191"/>
      <c r="B2659" s="234" t="s">
        <v>2560</v>
      </c>
      <c r="C2659" s="191" t="s">
        <v>987</v>
      </c>
      <c r="D2659" s="40" t="s">
        <v>988</v>
      </c>
      <c r="E2659" s="67">
        <v>124.51</v>
      </c>
      <c r="F2659" s="192">
        <v>7</v>
      </c>
      <c r="G2659" s="447">
        <f t="shared" si="113"/>
        <v>871.57</v>
      </c>
      <c r="H2659" s="192" t="s">
        <v>2389</v>
      </c>
      <c r="I2659" s="192" t="s">
        <v>2389</v>
      </c>
      <c r="J2659" s="191" t="s">
        <v>985</v>
      </c>
      <c r="K2659" s="192" t="s">
        <v>2419</v>
      </c>
      <c r="L2659" s="69" t="s">
        <v>1101</v>
      </c>
      <c r="M2659" s="192" t="s">
        <v>2391</v>
      </c>
      <c r="N2659" s="192" t="s">
        <v>2392</v>
      </c>
    </row>
    <row r="2660" s="159" customFormat="1" ht="21" customHeight="1" spans="1:14">
      <c r="A2660" s="191"/>
      <c r="B2660" s="234" t="s">
        <v>2560</v>
      </c>
      <c r="C2660" s="191" t="s">
        <v>987</v>
      </c>
      <c r="D2660" s="40" t="s">
        <v>988</v>
      </c>
      <c r="E2660" s="67">
        <v>124.51</v>
      </c>
      <c r="F2660" s="192">
        <v>4</v>
      </c>
      <c r="G2660" s="447">
        <f t="shared" si="113"/>
        <v>498.04</v>
      </c>
      <c r="H2660" s="192" t="s">
        <v>2389</v>
      </c>
      <c r="I2660" s="192" t="s">
        <v>2389</v>
      </c>
      <c r="J2660" s="191" t="s">
        <v>985</v>
      </c>
      <c r="K2660" s="192" t="s">
        <v>2420</v>
      </c>
      <c r="L2660" s="69" t="s">
        <v>1097</v>
      </c>
      <c r="M2660" s="192" t="s">
        <v>2391</v>
      </c>
      <c r="N2660" s="192" t="s">
        <v>2392</v>
      </c>
    </row>
    <row r="2661" s="159" customFormat="1" ht="21" customHeight="1" spans="1:14">
      <c r="A2661" s="191"/>
      <c r="B2661" s="234" t="s">
        <v>2560</v>
      </c>
      <c r="C2661" s="191" t="s">
        <v>987</v>
      </c>
      <c r="D2661" s="40" t="s">
        <v>988</v>
      </c>
      <c r="E2661" s="67">
        <v>124.51</v>
      </c>
      <c r="F2661" s="192">
        <v>8</v>
      </c>
      <c r="G2661" s="447">
        <f t="shared" si="113"/>
        <v>996.08</v>
      </c>
      <c r="H2661" s="192" t="s">
        <v>2389</v>
      </c>
      <c r="I2661" s="192" t="s">
        <v>2389</v>
      </c>
      <c r="J2661" s="191" t="s">
        <v>985</v>
      </c>
      <c r="K2661" s="192" t="s">
        <v>2421</v>
      </c>
      <c r="L2661" s="69" t="s">
        <v>1101</v>
      </c>
      <c r="M2661" s="192" t="s">
        <v>2391</v>
      </c>
      <c r="N2661" s="192" t="s">
        <v>2392</v>
      </c>
    </row>
    <row r="2662" s="159" customFormat="1" ht="21" customHeight="1" spans="1:14">
      <c r="A2662" s="191"/>
      <c r="B2662" s="234" t="s">
        <v>2560</v>
      </c>
      <c r="C2662" s="191" t="s">
        <v>987</v>
      </c>
      <c r="D2662" s="40" t="s">
        <v>988</v>
      </c>
      <c r="E2662" s="67">
        <v>124.51</v>
      </c>
      <c r="F2662" s="192">
        <v>19</v>
      </c>
      <c r="G2662" s="447">
        <f t="shared" si="113"/>
        <v>2365.69</v>
      </c>
      <c r="H2662" s="192" t="s">
        <v>2389</v>
      </c>
      <c r="I2662" s="192" t="s">
        <v>2389</v>
      </c>
      <c r="J2662" s="191" t="s">
        <v>985</v>
      </c>
      <c r="K2662" s="192" t="s">
        <v>2422</v>
      </c>
      <c r="L2662" s="69" t="s">
        <v>1101</v>
      </c>
      <c r="M2662" s="192" t="s">
        <v>2391</v>
      </c>
      <c r="N2662" s="192" t="s">
        <v>2392</v>
      </c>
    </row>
    <row r="2663" s="159" customFormat="1" ht="21" customHeight="1" spans="1:14">
      <c r="A2663" s="191"/>
      <c r="B2663" s="234" t="s">
        <v>2560</v>
      </c>
      <c r="C2663" s="191" t="s">
        <v>987</v>
      </c>
      <c r="D2663" s="40" t="s">
        <v>988</v>
      </c>
      <c r="E2663" s="67">
        <v>124.51</v>
      </c>
      <c r="F2663" s="192">
        <v>2</v>
      </c>
      <c r="G2663" s="447">
        <f t="shared" si="113"/>
        <v>249.02</v>
      </c>
      <c r="H2663" s="192" t="s">
        <v>2389</v>
      </c>
      <c r="I2663" s="192" t="s">
        <v>2389</v>
      </c>
      <c r="J2663" s="191" t="s">
        <v>985</v>
      </c>
      <c r="K2663" s="192" t="s">
        <v>2423</v>
      </c>
      <c r="L2663" s="69" t="s">
        <v>1097</v>
      </c>
      <c r="M2663" s="192" t="s">
        <v>2391</v>
      </c>
      <c r="N2663" s="192" t="s">
        <v>2392</v>
      </c>
    </row>
    <row r="2664" s="159" customFormat="1" ht="21" customHeight="1" spans="1:14">
      <c r="A2664" s="191"/>
      <c r="B2664" s="234" t="s">
        <v>2560</v>
      </c>
      <c r="C2664" s="191" t="s">
        <v>987</v>
      </c>
      <c r="D2664" s="40" t="s">
        <v>988</v>
      </c>
      <c r="E2664" s="67">
        <v>124.51</v>
      </c>
      <c r="F2664" s="192">
        <v>29</v>
      </c>
      <c r="G2664" s="447">
        <f t="shared" si="113"/>
        <v>3610.79</v>
      </c>
      <c r="H2664" s="192" t="s">
        <v>2389</v>
      </c>
      <c r="I2664" s="192" t="s">
        <v>2389</v>
      </c>
      <c r="J2664" s="191" t="s">
        <v>985</v>
      </c>
      <c r="K2664" s="192" t="s">
        <v>2424</v>
      </c>
      <c r="L2664" s="69" t="s">
        <v>1101</v>
      </c>
      <c r="M2664" s="192" t="s">
        <v>2391</v>
      </c>
      <c r="N2664" s="192" t="s">
        <v>2392</v>
      </c>
    </row>
    <row r="2665" s="166" customFormat="1" ht="21" customHeight="1" spans="1:14">
      <c r="A2665" s="195"/>
      <c r="B2665" s="362" t="s">
        <v>1112</v>
      </c>
      <c r="C2665" s="299"/>
      <c r="D2665" s="196"/>
      <c r="E2665" s="197"/>
      <c r="F2665" s="188">
        <f>SUM(F2630:F2664)</f>
        <v>445</v>
      </c>
      <c r="G2665" s="448">
        <f>SUM(G2630:G2664)</f>
        <v>55406.95</v>
      </c>
      <c r="H2665" s="188"/>
      <c r="I2665" s="195"/>
      <c r="J2665" s="188"/>
      <c r="K2665" s="188"/>
      <c r="L2665" s="233"/>
      <c r="M2665" s="188"/>
      <c r="N2665" s="188"/>
    </row>
    <row r="2666" s="166" customFormat="1" ht="21" customHeight="1" spans="1:14">
      <c r="A2666" s="195"/>
      <c r="B2666" s="191" t="s">
        <v>1000</v>
      </c>
      <c r="C2666" s="191" t="s">
        <v>1064</v>
      </c>
      <c r="D2666" s="40" t="s">
        <v>988</v>
      </c>
      <c r="E2666" s="67">
        <v>586.08</v>
      </c>
      <c r="F2666" s="192">
        <v>274</v>
      </c>
      <c r="G2666" s="447">
        <f>E2666*F2666</f>
        <v>160585.92</v>
      </c>
      <c r="H2666" s="192" t="s">
        <v>2389</v>
      </c>
      <c r="I2666" s="191" t="s">
        <v>2389</v>
      </c>
      <c r="J2666" s="192" t="s">
        <v>2492</v>
      </c>
      <c r="K2666" s="192" t="s">
        <v>1113</v>
      </c>
      <c r="L2666" s="69" t="s">
        <v>1097</v>
      </c>
      <c r="M2666" s="192" t="s">
        <v>2491</v>
      </c>
      <c r="N2666" s="192" t="s">
        <v>2492</v>
      </c>
    </row>
    <row r="2667" s="166" customFormat="1" ht="21" customHeight="1" spans="1:14">
      <c r="A2667" s="195"/>
      <c r="B2667" s="191" t="s">
        <v>1000</v>
      </c>
      <c r="C2667" s="191" t="s">
        <v>1064</v>
      </c>
      <c r="D2667" s="40" t="s">
        <v>988</v>
      </c>
      <c r="E2667" s="67">
        <v>586.08</v>
      </c>
      <c r="F2667" s="192">
        <v>294</v>
      </c>
      <c r="G2667" s="447">
        <f>E2667*F2667</f>
        <v>172307.52</v>
      </c>
      <c r="H2667" s="192" t="s">
        <v>2389</v>
      </c>
      <c r="I2667" s="191" t="s">
        <v>2389</v>
      </c>
      <c r="J2667" s="192" t="s">
        <v>2492</v>
      </c>
      <c r="K2667" s="192" t="s">
        <v>1116</v>
      </c>
      <c r="L2667" s="69" t="s">
        <v>1101</v>
      </c>
      <c r="M2667" s="192" t="s">
        <v>2491</v>
      </c>
      <c r="N2667" s="192" t="s">
        <v>2492</v>
      </c>
    </row>
    <row r="2668" s="166" customFormat="1" ht="21" customHeight="1" spans="1:14">
      <c r="A2668" s="195"/>
      <c r="B2668" s="362" t="s">
        <v>1112</v>
      </c>
      <c r="C2668" s="299"/>
      <c r="D2668" s="196"/>
      <c r="E2668" s="197"/>
      <c r="F2668" s="188">
        <f>SUM(F2666:F2667)</f>
        <v>568</v>
      </c>
      <c r="G2668" s="448">
        <f>SUM(G2666:G2667)</f>
        <v>332893.44</v>
      </c>
      <c r="H2668" s="188"/>
      <c r="I2668" s="195"/>
      <c r="J2668" s="188"/>
      <c r="K2668" s="188"/>
      <c r="L2668" s="233"/>
      <c r="M2668" s="188"/>
      <c r="N2668" s="188"/>
    </row>
    <row r="2669" s="166" customFormat="1" ht="21" customHeight="1" spans="1:14">
      <c r="A2669" s="195"/>
      <c r="B2669" s="485" t="s">
        <v>2561</v>
      </c>
      <c r="C2669" s="191" t="s">
        <v>1003</v>
      </c>
      <c r="D2669" s="40" t="s">
        <v>988</v>
      </c>
      <c r="E2669" s="67">
        <v>76.41</v>
      </c>
      <c r="F2669" s="192">
        <v>365</v>
      </c>
      <c r="G2669" s="447">
        <f>E2669*F2669</f>
        <v>27889.65</v>
      </c>
      <c r="H2669" s="192" t="s">
        <v>2389</v>
      </c>
      <c r="I2669" s="191" t="s">
        <v>2389</v>
      </c>
      <c r="J2669" s="192" t="s">
        <v>1003</v>
      </c>
      <c r="K2669" s="192" t="s">
        <v>1113</v>
      </c>
      <c r="L2669" s="69" t="s">
        <v>1097</v>
      </c>
      <c r="M2669" s="192" t="s">
        <v>2491</v>
      </c>
      <c r="N2669" s="192" t="s">
        <v>2492</v>
      </c>
    </row>
    <row r="2670" s="166" customFormat="1" ht="21" customHeight="1" spans="1:14">
      <c r="A2670" s="195"/>
      <c r="B2670" s="485" t="s">
        <v>2561</v>
      </c>
      <c r="C2670" s="191" t="s">
        <v>1003</v>
      </c>
      <c r="D2670" s="40" t="s">
        <v>988</v>
      </c>
      <c r="E2670" s="67">
        <v>76.41</v>
      </c>
      <c r="F2670" s="192">
        <v>392</v>
      </c>
      <c r="G2670" s="447">
        <f>E2670*F2670</f>
        <v>29952.72</v>
      </c>
      <c r="H2670" s="192" t="s">
        <v>2389</v>
      </c>
      <c r="I2670" s="191" t="s">
        <v>2389</v>
      </c>
      <c r="J2670" s="192" t="s">
        <v>1003</v>
      </c>
      <c r="K2670" s="192" t="s">
        <v>1116</v>
      </c>
      <c r="L2670" s="69" t="s">
        <v>1101</v>
      </c>
      <c r="M2670" s="192" t="s">
        <v>2491</v>
      </c>
      <c r="N2670" s="192" t="s">
        <v>2492</v>
      </c>
    </row>
    <row r="2671" s="166" customFormat="1" ht="21" customHeight="1" spans="1:14">
      <c r="A2671" s="195"/>
      <c r="B2671" s="362" t="s">
        <v>1112</v>
      </c>
      <c r="C2671" s="299"/>
      <c r="D2671" s="196"/>
      <c r="E2671" s="197"/>
      <c r="F2671" s="188">
        <f>SUM(F2669:F2670)</f>
        <v>757</v>
      </c>
      <c r="G2671" s="448">
        <f>SUM(G2669:G2670)</f>
        <v>57842.37</v>
      </c>
      <c r="H2671" s="188"/>
      <c r="I2671" s="195"/>
      <c r="J2671" s="188"/>
      <c r="K2671" s="188"/>
      <c r="L2671" s="233"/>
      <c r="M2671" s="188"/>
      <c r="N2671" s="188"/>
    </row>
    <row r="2672" s="429" customFormat="1" ht="21" customHeight="1" spans="1:14">
      <c r="A2672" s="486"/>
      <c r="B2672" s="487" t="s">
        <v>1012</v>
      </c>
      <c r="C2672" s="487" t="s">
        <v>1011</v>
      </c>
      <c r="D2672" s="488" t="s">
        <v>988</v>
      </c>
      <c r="E2672" s="489">
        <v>182.99</v>
      </c>
      <c r="F2672" s="490">
        <v>183</v>
      </c>
      <c r="G2672" s="491">
        <f>F2672*E2672</f>
        <v>33487.17</v>
      </c>
      <c r="H2672" s="490" t="s">
        <v>2389</v>
      </c>
      <c r="I2672" s="487" t="s">
        <v>2389</v>
      </c>
      <c r="J2672" s="490" t="s">
        <v>2492</v>
      </c>
      <c r="K2672" s="490" t="s">
        <v>1113</v>
      </c>
      <c r="L2672" s="492" t="s">
        <v>1097</v>
      </c>
      <c r="M2672" s="490" t="s">
        <v>2491</v>
      </c>
      <c r="N2672" s="490" t="s">
        <v>2492</v>
      </c>
    </row>
    <row r="2673" s="429" customFormat="1" ht="21" customHeight="1" spans="1:14">
      <c r="A2673" s="486"/>
      <c r="B2673" s="487" t="s">
        <v>1012</v>
      </c>
      <c r="C2673" s="487" t="s">
        <v>1011</v>
      </c>
      <c r="D2673" s="488" t="s">
        <v>988</v>
      </c>
      <c r="E2673" s="489">
        <v>182.99</v>
      </c>
      <c r="F2673" s="490">
        <v>196</v>
      </c>
      <c r="G2673" s="491">
        <f>F2673*E2673</f>
        <v>35866.04</v>
      </c>
      <c r="H2673" s="490" t="s">
        <v>2389</v>
      </c>
      <c r="I2673" s="487" t="s">
        <v>2389</v>
      </c>
      <c r="J2673" s="490" t="s">
        <v>2492</v>
      </c>
      <c r="K2673" s="490" t="s">
        <v>1116</v>
      </c>
      <c r="L2673" s="492" t="s">
        <v>1101</v>
      </c>
      <c r="M2673" s="490" t="s">
        <v>2491</v>
      </c>
      <c r="N2673" s="490" t="s">
        <v>2492</v>
      </c>
    </row>
    <row r="2674" s="166" customFormat="1" ht="21" customHeight="1" spans="1:14">
      <c r="A2674" s="195"/>
      <c r="B2674" s="362" t="s">
        <v>1112</v>
      </c>
      <c r="C2674" s="299"/>
      <c r="D2674" s="196"/>
      <c r="E2674" s="197"/>
      <c r="F2674" s="188">
        <f>SUM(F2672:F2673)</f>
        <v>379</v>
      </c>
      <c r="G2674" s="448">
        <f>SUM(G2672:G2673)</f>
        <v>69353.21</v>
      </c>
      <c r="H2674" s="188"/>
      <c r="I2674" s="195"/>
      <c r="J2674" s="188"/>
      <c r="K2674" s="188"/>
      <c r="L2674" s="233"/>
      <c r="M2674" s="188"/>
      <c r="N2674" s="188"/>
    </row>
    <row r="2675" s="159" customFormat="1" ht="21" customHeight="1" spans="1:14">
      <c r="A2675" s="191"/>
      <c r="B2675" s="437" t="s">
        <v>1014</v>
      </c>
      <c r="C2675" s="201" t="s">
        <v>1015</v>
      </c>
      <c r="D2675" s="40"/>
      <c r="E2675" s="67"/>
      <c r="F2675" s="192"/>
      <c r="G2675" s="194"/>
      <c r="H2675" s="192"/>
      <c r="I2675" s="191"/>
      <c r="J2675" s="192"/>
      <c r="K2675" s="192"/>
      <c r="L2675" s="69"/>
      <c r="M2675" s="192"/>
      <c r="N2675" s="192"/>
    </row>
    <row r="2676" s="159" customFormat="1" ht="21" customHeight="1" spans="1:14">
      <c r="A2676" s="191"/>
      <c r="B2676" s="234" t="s">
        <v>2562</v>
      </c>
      <c r="C2676" s="191" t="s">
        <v>2563</v>
      </c>
      <c r="D2676" s="40" t="s">
        <v>988</v>
      </c>
      <c r="E2676" s="67">
        <v>198.01</v>
      </c>
      <c r="F2676" s="38">
        <v>20</v>
      </c>
      <c r="G2676" s="447">
        <f>E2676*F2676</f>
        <v>3960.2</v>
      </c>
      <c r="H2676" s="192" t="s">
        <v>2389</v>
      </c>
      <c r="I2676" s="192" t="s">
        <v>2389</v>
      </c>
      <c r="J2676" s="192" t="s">
        <v>2427</v>
      </c>
      <c r="K2676" s="38" t="s">
        <v>2425</v>
      </c>
      <c r="L2676" s="69" t="s">
        <v>1101</v>
      </c>
      <c r="M2676" s="192" t="s">
        <v>2426</v>
      </c>
      <c r="N2676" s="192" t="s">
        <v>2427</v>
      </c>
    </row>
    <row r="2677" s="159" customFormat="1" ht="21" customHeight="1" spans="1:14">
      <c r="A2677" s="191"/>
      <c r="B2677" s="234" t="s">
        <v>2562</v>
      </c>
      <c r="C2677" s="191" t="s">
        <v>2563</v>
      </c>
      <c r="D2677" s="40" t="s">
        <v>988</v>
      </c>
      <c r="E2677" s="67">
        <v>198.01</v>
      </c>
      <c r="F2677" s="38">
        <v>38</v>
      </c>
      <c r="G2677" s="447">
        <f t="shared" ref="G2677:G2708" si="114">E2677*F2677</f>
        <v>7524.38</v>
      </c>
      <c r="H2677" s="192" t="s">
        <v>2389</v>
      </c>
      <c r="I2677" s="192" t="s">
        <v>2389</v>
      </c>
      <c r="J2677" s="192" t="s">
        <v>2427</v>
      </c>
      <c r="K2677" s="38" t="s">
        <v>2428</v>
      </c>
      <c r="L2677" s="69" t="s">
        <v>1101</v>
      </c>
      <c r="M2677" s="192" t="s">
        <v>2426</v>
      </c>
      <c r="N2677" s="192" t="s">
        <v>2427</v>
      </c>
    </row>
    <row r="2678" s="159" customFormat="1" ht="21" customHeight="1" spans="1:14">
      <c r="A2678" s="191"/>
      <c r="B2678" s="234" t="s">
        <v>2562</v>
      </c>
      <c r="C2678" s="191" t="s">
        <v>2563</v>
      </c>
      <c r="D2678" s="40" t="s">
        <v>988</v>
      </c>
      <c r="E2678" s="67">
        <v>198.01</v>
      </c>
      <c r="F2678" s="192">
        <v>10</v>
      </c>
      <c r="G2678" s="447">
        <f t="shared" si="114"/>
        <v>1980.1</v>
      </c>
      <c r="H2678" s="192" t="s">
        <v>2389</v>
      </c>
      <c r="I2678" s="192" t="s">
        <v>2389</v>
      </c>
      <c r="J2678" s="192" t="s">
        <v>2427</v>
      </c>
      <c r="K2678" s="192" t="s">
        <v>2429</v>
      </c>
      <c r="L2678" s="69" t="s">
        <v>1097</v>
      </c>
      <c r="M2678" s="192" t="s">
        <v>2426</v>
      </c>
      <c r="N2678" s="192" t="s">
        <v>2427</v>
      </c>
    </row>
    <row r="2679" s="159" customFormat="1" ht="21" customHeight="1" spans="1:14">
      <c r="A2679" s="191"/>
      <c r="B2679" s="234" t="s">
        <v>2562</v>
      </c>
      <c r="C2679" s="191" t="s">
        <v>2563</v>
      </c>
      <c r="D2679" s="40" t="s">
        <v>988</v>
      </c>
      <c r="E2679" s="67">
        <v>198.01</v>
      </c>
      <c r="F2679" s="192">
        <v>73</v>
      </c>
      <c r="G2679" s="447">
        <f t="shared" si="114"/>
        <v>14454.73</v>
      </c>
      <c r="H2679" s="192" t="s">
        <v>2389</v>
      </c>
      <c r="I2679" s="192" t="s">
        <v>2389</v>
      </c>
      <c r="J2679" s="192" t="s">
        <v>2427</v>
      </c>
      <c r="K2679" s="192" t="s">
        <v>2430</v>
      </c>
      <c r="L2679" s="69" t="s">
        <v>1101</v>
      </c>
      <c r="M2679" s="192" t="s">
        <v>2426</v>
      </c>
      <c r="N2679" s="192" t="s">
        <v>2427</v>
      </c>
    </row>
    <row r="2680" s="159" customFormat="1" ht="21" customHeight="1" spans="1:14">
      <c r="A2680" s="191"/>
      <c r="B2680" s="234" t="s">
        <v>2562</v>
      </c>
      <c r="C2680" s="191" t="s">
        <v>2563</v>
      </c>
      <c r="D2680" s="40" t="s">
        <v>988</v>
      </c>
      <c r="E2680" s="67">
        <v>198.01</v>
      </c>
      <c r="F2680" s="192">
        <v>64</v>
      </c>
      <c r="G2680" s="447">
        <f t="shared" si="114"/>
        <v>12672.64</v>
      </c>
      <c r="H2680" s="192" t="s">
        <v>2389</v>
      </c>
      <c r="I2680" s="192" t="s">
        <v>2389</v>
      </c>
      <c r="J2680" s="192" t="s">
        <v>2427</v>
      </c>
      <c r="K2680" s="192" t="s">
        <v>2431</v>
      </c>
      <c r="L2680" s="69" t="s">
        <v>1097</v>
      </c>
      <c r="M2680" s="192" t="s">
        <v>2426</v>
      </c>
      <c r="N2680" s="192" t="s">
        <v>2427</v>
      </c>
    </row>
    <row r="2681" s="159" customFormat="1" ht="21" customHeight="1" spans="1:14">
      <c r="A2681" s="191"/>
      <c r="B2681" s="234" t="s">
        <v>2562</v>
      </c>
      <c r="C2681" s="191" t="s">
        <v>2563</v>
      </c>
      <c r="D2681" s="40" t="s">
        <v>988</v>
      </c>
      <c r="E2681" s="67">
        <v>198.01</v>
      </c>
      <c r="F2681" s="192">
        <v>23</v>
      </c>
      <c r="G2681" s="447">
        <f t="shared" si="114"/>
        <v>4554.23</v>
      </c>
      <c r="H2681" s="192" t="s">
        <v>2389</v>
      </c>
      <c r="I2681" s="192" t="s">
        <v>2389</v>
      </c>
      <c r="J2681" s="192" t="s">
        <v>2427</v>
      </c>
      <c r="K2681" s="192" t="s">
        <v>2432</v>
      </c>
      <c r="L2681" s="69" t="s">
        <v>1097</v>
      </c>
      <c r="M2681" s="192" t="s">
        <v>2426</v>
      </c>
      <c r="N2681" s="192" t="s">
        <v>2427</v>
      </c>
    </row>
    <row r="2682" s="159" customFormat="1" ht="21" customHeight="1" spans="1:14">
      <c r="A2682" s="191"/>
      <c r="B2682" s="234" t="s">
        <v>2562</v>
      </c>
      <c r="C2682" s="191" t="s">
        <v>2563</v>
      </c>
      <c r="D2682" s="40" t="s">
        <v>988</v>
      </c>
      <c r="E2682" s="67">
        <v>198.01</v>
      </c>
      <c r="F2682" s="192">
        <v>23</v>
      </c>
      <c r="G2682" s="447">
        <f t="shared" si="114"/>
        <v>4554.23</v>
      </c>
      <c r="H2682" s="192" t="s">
        <v>2389</v>
      </c>
      <c r="I2682" s="192" t="s">
        <v>2389</v>
      </c>
      <c r="J2682" s="192" t="s">
        <v>2427</v>
      </c>
      <c r="K2682" s="192" t="s">
        <v>2433</v>
      </c>
      <c r="L2682" s="69" t="s">
        <v>1101</v>
      </c>
      <c r="M2682" s="192" t="s">
        <v>2426</v>
      </c>
      <c r="N2682" s="192" t="s">
        <v>2427</v>
      </c>
    </row>
    <row r="2683" s="159" customFormat="1" ht="21" customHeight="1" spans="1:14">
      <c r="A2683" s="191"/>
      <c r="B2683" s="234" t="s">
        <v>2562</v>
      </c>
      <c r="C2683" s="191" t="s">
        <v>2563</v>
      </c>
      <c r="D2683" s="40" t="s">
        <v>988</v>
      </c>
      <c r="E2683" s="67">
        <v>198.01</v>
      </c>
      <c r="F2683" s="192">
        <v>13</v>
      </c>
      <c r="G2683" s="447">
        <f t="shared" si="114"/>
        <v>2574.13</v>
      </c>
      <c r="H2683" s="192" t="s">
        <v>2389</v>
      </c>
      <c r="I2683" s="192" t="s">
        <v>2389</v>
      </c>
      <c r="J2683" s="192" t="s">
        <v>2427</v>
      </c>
      <c r="K2683" s="192" t="s">
        <v>2434</v>
      </c>
      <c r="L2683" s="69" t="s">
        <v>1097</v>
      </c>
      <c r="M2683" s="192" t="s">
        <v>2426</v>
      </c>
      <c r="N2683" s="192" t="s">
        <v>2427</v>
      </c>
    </row>
    <row r="2684" s="159" customFormat="1" ht="21" customHeight="1" spans="1:14">
      <c r="A2684" s="191"/>
      <c r="B2684" s="234" t="s">
        <v>2562</v>
      </c>
      <c r="C2684" s="191" t="s">
        <v>2563</v>
      </c>
      <c r="D2684" s="40" t="s">
        <v>988</v>
      </c>
      <c r="E2684" s="67">
        <v>198.01</v>
      </c>
      <c r="F2684" s="192">
        <v>15</v>
      </c>
      <c r="G2684" s="447">
        <f t="shared" si="114"/>
        <v>2970.15</v>
      </c>
      <c r="H2684" s="192" t="s">
        <v>2389</v>
      </c>
      <c r="I2684" s="192" t="s">
        <v>2389</v>
      </c>
      <c r="J2684" s="192" t="s">
        <v>2427</v>
      </c>
      <c r="K2684" s="192" t="s">
        <v>2435</v>
      </c>
      <c r="L2684" s="69" t="s">
        <v>1101</v>
      </c>
      <c r="M2684" s="192" t="s">
        <v>2426</v>
      </c>
      <c r="N2684" s="192" t="s">
        <v>2427</v>
      </c>
    </row>
    <row r="2685" s="159" customFormat="1" ht="21" customHeight="1" spans="1:14">
      <c r="A2685" s="191"/>
      <c r="B2685" s="234" t="s">
        <v>2562</v>
      </c>
      <c r="C2685" s="191" t="s">
        <v>2563</v>
      </c>
      <c r="D2685" s="40" t="s">
        <v>988</v>
      </c>
      <c r="E2685" s="67">
        <v>198.01</v>
      </c>
      <c r="F2685" s="192">
        <v>8</v>
      </c>
      <c r="G2685" s="447">
        <f t="shared" si="114"/>
        <v>1584.08</v>
      </c>
      <c r="H2685" s="192" t="s">
        <v>2389</v>
      </c>
      <c r="I2685" s="192" t="s">
        <v>2389</v>
      </c>
      <c r="J2685" s="192" t="s">
        <v>2427</v>
      </c>
      <c r="K2685" s="192" t="s">
        <v>2436</v>
      </c>
      <c r="L2685" s="69" t="s">
        <v>1097</v>
      </c>
      <c r="M2685" s="192" t="s">
        <v>2426</v>
      </c>
      <c r="N2685" s="192" t="s">
        <v>2427</v>
      </c>
    </row>
    <row r="2686" s="159" customFormat="1" ht="21" customHeight="1" spans="1:14">
      <c r="A2686" s="191"/>
      <c r="B2686" s="234" t="s">
        <v>2562</v>
      </c>
      <c r="C2686" s="191" t="s">
        <v>2563</v>
      </c>
      <c r="D2686" s="40" t="s">
        <v>988</v>
      </c>
      <c r="E2686" s="67">
        <v>198.01</v>
      </c>
      <c r="F2686" s="192">
        <v>27</v>
      </c>
      <c r="G2686" s="447">
        <f t="shared" si="114"/>
        <v>5346.27</v>
      </c>
      <c r="H2686" s="192" t="s">
        <v>2389</v>
      </c>
      <c r="I2686" s="192" t="s">
        <v>2389</v>
      </c>
      <c r="J2686" s="192" t="s">
        <v>2427</v>
      </c>
      <c r="K2686" s="192" t="s">
        <v>2437</v>
      </c>
      <c r="L2686" s="69" t="s">
        <v>1097</v>
      </c>
      <c r="M2686" s="192" t="s">
        <v>2426</v>
      </c>
      <c r="N2686" s="192" t="s">
        <v>2427</v>
      </c>
    </row>
    <row r="2687" s="159" customFormat="1" ht="21" customHeight="1" spans="1:14">
      <c r="A2687" s="191"/>
      <c r="B2687" s="234" t="s">
        <v>2562</v>
      </c>
      <c r="C2687" s="191" t="s">
        <v>2563</v>
      </c>
      <c r="D2687" s="40" t="s">
        <v>988</v>
      </c>
      <c r="E2687" s="67">
        <v>198.01</v>
      </c>
      <c r="F2687" s="192">
        <v>22</v>
      </c>
      <c r="G2687" s="447">
        <f t="shared" si="114"/>
        <v>4356.22</v>
      </c>
      <c r="H2687" s="192" t="s">
        <v>2389</v>
      </c>
      <c r="I2687" s="192" t="s">
        <v>2389</v>
      </c>
      <c r="J2687" s="192" t="s">
        <v>2427</v>
      </c>
      <c r="K2687" s="192" t="s">
        <v>2438</v>
      </c>
      <c r="L2687" s="69" t="s">
        <v>1097</v>
      </c>
      <c r="M2687" s="192" t="s">
        <v>2426</v>
      </c>
      <c r="N2687" s="192" t="s">
        <v>2427</v>
      </c>
    </row>
    <row r="2688" s="159" customFormat="1" ht="21" customHeight="1" spans="1:14">
      <c r="A2688" s="191"/>
      <c r="B2688" s="234" t="s">
        <v>2562</v>
      </c>
      <c r="C2688" s="191" t="s">
        <v>2563</v>
      </c>
      <c r="D2688" s="40" t="s">
        <v>988</v>
      </c>
      <c r="E2688" s="67">
        <v>198.01</v>
      </c>
      <c r="F2688" s="192">
        <v>22</v>
      </c>
      <c r="G2688" s="447">
        <f t="shared" si="114"/>
        <v>4356.22</v>
      </c>
      <c r="H2688" s="192" t="s">
        <v>2389</v>
      </c>
      <c r="I2688" s="192" t="s">
        <v>2389</v>
      </c>
      <c r="J2688" s="192" t="s">
        <v>2427</v>
      </c>
      <c r="K2688" s="192" t="s">
        <v>2438</v>
      </c>
      <c r="L2688" s="69" t="s">
        <v>1101</v>
      </c>
      <c r="M2688" s="192" t="s">
        <v>2426</v>
      </c>
      <c r="N2688" s="192" t="s">
        <v>2427</v>
      </c>
    </row>
    <row r="2689" s="159" customFormat="1" ht="21" customHeight="1" spans="1:14">
      <c r="A2689" s="191"/>
      <c r="B2689" s="234" t="s">
        <v>2562</v>
      </c>
      <c r="C2689" s="191" t="s">
        <v>2563</v>
      </c>
      <c r="D2689" s="40" t="s">
        <v>988</v>
      </c>
      <c r="E2689" s="67">
        <v>198.01</v>
      </c>
      <c r="F2689" s="192">
        <v>68</v>
      </c>
      <c r="G2689" s="447">
        <f t="shared" si="114"/>
        <v>13464.68</v>
      </c>
      <c r="H2689" s="192" t="s">
        <v>2389</v>
      </c>
      <c r="I2689" s="192" t="s">
        <v>2389</v>
      </c>
      <c r="J2689" s="192" t="s">
        <v>2427</v>
      </c>
      <c r="K2689" s="192" t="s">
        <v>2439</v>
      </c>
      <c r="L2689" s="69" t="s">
        <v>1101</v>
      </c>
      <c r="M2689" s="192" t="s">
        <v>2426</v>
      </c>
      <c r="N2689" s="192" t="s">
        <v>2427</v>
      </c>
    </row>
    <row r="2690" s="159" customFormat="1" ht="21" customHeight="1" spans="1:14">
      <c r="A2690" s="191"/>
      <c r="B2690" s="234" t="s">
        <v>2562</v>
      </c>
      <c r="C2690" s="191" t="s">
        <v>2563</v>
      </c>
      <c r="D2690" s="40" t="s">
        <v>988</v>
      </c>
      <c r="E2690" s="67">
        <v>198.01</v>
      </c>
      <c r="F2690" s="192">
        <v>98</v>
      </c>
      <c r="G2690" s="447">
        <f t="shared" si="114"/>
        <v>19404.98</v>
      </c>
      <c r="H2690" s="192" t="s">
        <v>2389</v>
      </c>
      <c r="I2690" s="192" t="s">
        <v>2389</v>
      </c>
      <c r="J2690" s="192" t="s">
        <v>2427</v>
      </c>
      <c r="K2690" s="192" t="s">
        <v>2440</v>
      </c>
      <c r="L2690" s="69" t="s">
        <v>1101</v>
      </c>
      <c r="M2690" s="192" t="s">
        <v>2426</v>
      </c>
      <c r="N2690" s="192" t="s">
        <v>2427</v>
      </c>
    </row>
    <row r="2691" s="159" customFormat="1" ht="21" customHeight="1" spans="1:14">
      <c r="A2691" s="191"/>
      <c r="B2691" s="234" t="s">
        <v>2562</v>
      </c>
      <c r="C2691" s="191" t="s">
        <v>2563</v>
      </c>
      <c r="D2691" s="40" t="s">
        <v>988</v>
      </c>
      <c r="E2691" s="67">
        <v>198.01</v>
      </c>
      <c r="F2691" s="192">
        <v>45</v>
      </c>
      <c r="G2691" s="447">
        <f t="shared" si="114"/>
        <v>8910.45</v>
      </c>
      <c r="H2691" s="192" t="s">
        <v>2389</v>
      </c>
      <c r="I2691" s="192" t="s">
        <v>2389</v>
      </c>
      <c r="J2691" s="192" t="s">
        <v>2427</v>
      </c>
      <c r="K2691" s="192" t="s">
        <v>2441</v>
      </c>
      <c r="L2691" s="69" t="s">
        <v>1097</v>
      </c>
      <c r="M2691" s="192" t="s">
        <v>2426</v>
      </c>
      <c r="N2691" s="192" t="s">
        <v>2427</v>
      </c>
    </row>
    <row r="2692" s="159" customFormat="1" ht="21" customHeight="1" spans="1:14">
      <c r="A2692" s="191"/>
      <c r="B2692" s="234" t="s">
        <v>2562</v>
      </c>
      <c r="C2692" s="191" t="s">
        <v>2563</v>
      </c>
      <c r="D2692" s="40" t="s">
        <v>988</v>
      </c>
      <c r="E2692" s="67">
        <v>198.01</v>
      </c>
      <c r="F2692" s="192">
        <v>8</v>
      </c>
      <c r="G2692" s="447">
        <f t="shared" si="114"/>
        <v>1584.08</v>
      </c>
      <c r="H2692" s="192" t="s">
        <v>2389</v>
      </c>
      <c r="I2692" s="192" t="s">
        <v>2389</v>
      </c>
      <c r="J2692" s="192" t="s">
        <v>2427</v>
      </c>
      <c r="K2692" s="192" t="s">
        <v>2442</v>
      </c>
      <c r="L2692" s="69" t="s">
        <v>1101</v>
      </c>
      <c r="M2692" s="192" t="s">
        <v>2426</v>
      </c>
      <c r="N2692" s="192" t="s">
        <v>2427</v>
      </c>
    </row>
    <row r="2693" s="159" customFormat="1" ht="21" customHeight="1" spans="1:14">
      <c r="A2693" s="191"/>
      <c r="B2693" s="234" t="s">
        <v>2562</v>
      </c>
      <c r="C2693" s="191" t="s">
        <v>2563</v>
      </c>
      <c r="D2693" s="40" t="s">
        <v>988</v>
      </c>
      <c r="E2693" s="67">
        <v>198.01</v>
      </c>
      <c r="F2693" s="192">
        <v>43</v>
      </c>
      <c r="G2693" s="447">
        <f t="shared" si="114"/>
        <v>8514.43</v>
      </c>
      <c r="H2693" s="192" t="s">
        <v>2389</v>
      </c>
      <c r="I2693" s="192" t="s">
        <v>2389</v>
      </c>
      <c r="J2693" s="192" t="s">
        <v>2427</v>
      </c>
      <c r="K2693" s="192" t="s">
        <v>2443</v>
      </c>
      <c r="L2693" s="69" t="s">
        <v>1101</v>
      </c>
      <c r="M2693" s="192" t="s">
        <v>2426</v>
      </c>
      <c r="N2693" s="192" t="s">
        <v>2427</v>
      </c>
    </row>
    <row r="2694" s="159" customFormat="1" ht="21" customHeight="1" spans="1:14">
      <c r="A2694" s="191"/>
      <c r="B2694" s="234" t="s">
        <v>2562</v>
      </c>
      <c r="C2694" s="191" t="s">
        <v>2563</v>
      </c>
      <c r="D2694" s="40" t="s">
        <v>988</v>
      </c>
      <c r="E2694" s="67">
        <v>198.01</v>
      </c>
      <c r="F2694" s="192">
        <v>18</v>
      </c>
      <c r="G2694" s="447">
        <f t="shared" si="114"/>
        <v>3564.18</v>
      </c>
      <c r="H2694" s="192" t="s">
        <v>2389</v>
      </c>
      <c r="I2694" s="192" t="s">
        <v>2389</v>
      </c>
      <c r="J2694" s="192" t="s">
        <v>2427</v>
      </c>
      <c r="K2694" s="192" t="s">
        <v>2444</v>
      </c>
      <c r="L2694" s="69" t="s">
        <v>1097</v>
      </c>
      <c r="M2694" s="192" t="s">
        <v>2426</v>
      </c>
      <c r="N2694" s="192" t="s">
        <v>2427</v>
      </c>
    </row>
    <row r="2695" s="159" customFormat="1" ht="21" customHeight="1" spans="1:14">
      <c r="A2695" s="191"/>
      <c r="B2695" s="234" t="s">
        <v>2562</v>
      </c>
      <c r="C2695" s="191" t="s">
        <v>2563</v>
      </c>
      <c r="D2695" s="40" t="s">
        <v>988</v>
      </c>
      <c r="E2695" s="67">
        <v>198.01</v>
      </c>
      <c r="F2695" s="192">
        <v>22</v>
      </c>
      <c r="G2695" s="447">
        <f t="shared" si="114"/>
        <v>4356.22</v>
      </c>
      <c r="H2695" s="192" t="s">
        <v>2389</v>
      </c>
      <c r="I2695" s="192" t="s">
        <v>2389</v>
      </c>
      <c r="J2695" s="192" t="s">
        <v>2427</v>
      </c>
      <c r="K2695" s="192" t="s">
        <v>2445</v>
      </c>
      <c r="L2695" s="69" t="s">
        <v>1101</v>
      </c>
      <c r="M2695" s="192" t="s">
        <v>2426</v>
      </c>
      <c r="N2695" s="192" t="s">
        <v>2427</v>
      </c>
    </row>
    <row r="2696" s="159" customFormat="1" ht="21" customHeight="1" spans="1:14">
      <c r="A2696" s="191"/>
      <c r="B2696" s="234" t="s">
        <v>2562</v>
      </c>
      <c r="C2696" s="191" t="s">
        <v>2563</v>
      </c>
      <c r="D2696" s="40" t="s">
        <v>988</v>
      </c>
      <c r="E2696" s="67">
        <v>198.01</v>
      </c>
      <c r="F2696" s="192">
        <v>7</v>
      </c>
      <c r="G2696" s="447">
        <f t="shared" si="114"/>
        <v>1386.07</v>
      </c>
      <c r="H2696" s="192" t="s">
        <v>2389</v>
      </c>
      <c r="I2696" s="192" t="s">
        <v>2389</v>
      </c>
      <c r="J2696" s="192" t="s">
        <v>2427</v>
      </c>
      <c r="K2696" s="192" t="s">
        <v>2446</v>
      </c>
      <c r="L2696" s="69" t="s">
        <v>1097</v>
      </c>
      <c r="M2696" s="192" t="s">
        <v>2426</v>
      </c>
      <c r="N2696" s="192" t="s">
        <v>2427</v>
      </c>
    </row>
    <row r="2697" s="159" customFormat="1" ht="21" customHeight="1" spans="1:14">
      <c r="A2697" s="191"/>
      <c r="B2697" s="234" t="s">
        <v>2562</v>
      </c>
      <c r="C2697" s="191" t="s">
        <v>2563</v>
      </c>
      <c r="D2697" s="40" t="s">
        <v>988</v>
      </c>
      <c r="E2697" s="67">
        <v>198.01</v>
      </c>
      <c r="F2697" s="192">
        <v>77</v>
      </c>
      <c r="G2697" s="447">
        <f t="shared" si="114"/>
        <v>15246.77</v>
      </c>
      <c r="H2697" s="192" t="s">
        <v>2389</v>
      </c>
      <c r="I2697" s="192" t="s">
        <v>2389</v>
      </c>
      <c r="J2697" s="192" t="s">
        <v>2427</v>
      </c>
      <c r="K2697" s="192" t="s">
        <v>2447</v>
      </c>
      <c r="L2697" s="69" t="s">
        <v>1101</v>
      </c>
      <c r="M2697" s="192" t="s">
        <v>2426</v>
      </c>
      <c r="N2697" s="192" t="s">
        <v>2427</v>
      </c>
    </row>
    <row r="2698" s="159" customFormat="1" ht="21" customHeight="1" spans="1:14">
      <c r="A2698" s="191"/>
      <c r="B2698" s="234" t="s">
        <v>2562</v>
      </c>
      <c r="C2698" s="191" t="s">
        <v>2563</v>
      </c>
      <c r="D2698" s="40" t="s">
        <v>988</v>
      </c>
      <c r="E2698" s="67">
        <v>198.01</v>
      </c>
      <c r="F2698" s="192">
        <v>73</v>
      </c>
      <c r="G2698" s="447">
        <f t="shared" si="114"/>
        <v>14454.73</v>
      </c>
      <c r="H2698" s="192" t="s">
        <v>2389</v>
      </c>
      <c r="I2698" s="192" t="s">
        <v>2389</v>
      </c>
      <c r="J2698" s="192" t="s">
        <v>2427</v>
      </c>
      <c r="K2698" s="192" t="s">
        <v>2448</v>
      </c>
      <c r="L2698" s="69" t="s">
        <v>1101</v>
      </c>
      <c r="M2698" s="192" t="s">
        <v>2426</v>
      </c>
      <c r="N2698" s="192" t="s">
        <v>2427</v>
      </c>
    </row>
    <row r="2699" s="159" customFormat="1" ht="21" customHeight="1" spans="1:14">
      <c r="A2699" s="191"/>
      <c r="B2699" s="234" t="s">
        <v>2562</v>
      </c>
      <c r="C2699" s="191" t="s">
        <v>2563</v>
      </c>
      <c r="D2699" s="40" t="s">
        <v>988</v>
      </c>
      <c r="E2699" s="67">
        <v>198.01</v>
      </c>
      <c r="F2699" s="192">
        <v>22</v>
      </c>
      <c r="G2699" s="447">
        <f t="shared" si="114"/>
        <v>4356.22</v>
      </c>
      <c r="H2699" s="192" t="s">
        <v>2389</v>
      </c>
      <c r="I2699" s="192" t="s">
        <v>2389</v>
      </c>
      <c r="J2699" s="192" t="s">
        <v>2427</v>
      </c>
      <c r="K2699" s="192" t="s">
        <v>2449</v>
      </c>
      <c r="L2699" s="69" t="s">
        <v>1097</v>
      </c>
      <c r="M2699" s="192" t="s">
        <v>2426</v>
      </c>
      <c r="N2699" s="192" t="s">
        <v>2427</v>
      </c>
    </row>
    <row r="2700" s="159" customFormat="1" ht="21" customHeight="1" spans="1:14">
      <c r="A2700" s="191"/>
      <c r="B2700" s="234" t="s">
        <v>2562</v>
      </c>
      <c r="C2700" s="191" t="s">
        <v>2563</v>
      </c>
      <c r="D2700" s="40" t="s">
        <v>988</v>
      </c>
      <c r="E2700" s="67">
        <v>198.01</v>
      </c>
      <c r="F2700" s="192">
        <v>20</v>
      </c>
      <c r="G2700" s="447">
        <f t="shared" si="114"/>
        <v>3960.2</v>
      </c>
      <c r="H2700" s="192" t="s">
        <v>2389</v>
      </c>
      <c r="I2700" s="192" t="s">
        <v>2389</v>
      </c>
      <c r="J2700" s="192" t="s">
        <v>2427</v>
      </c>
      <c r="K2700" s="192" t="s">
        <v>2450</v>
      </c>
      <c r="L2700" s="69" t="s">
        <v>1101</v>
      </c>
      <c r="M2700" s="192" t="s">
        <v>2426</v>
      </c>
      <c r="N2700" s="192" t="s">
        <v>2427</v>
      </c>
    </row>
    <row r="2701" s="159" customFormat="1" ht="21" customHeight="1" spans="1:14">
      <c r="A2701" s="191"/>
      <c r="B2701" s="234" t="s">
        <v>2562</v>
      </c>
      <c r="C2701" s="191" t="s">
        <v>2563</v>
      </c>
      <c r="D2701" s="40" t="s">
        <v>988</v>
      </c>
      <c r="E2701" s="67">
        <v>198.01</v>
      </c>
      <c r="F2701" s="192">
        <v>15</v>
      </c>
      <c r="G2701" s="447">
        <f t="shared" si="114"/>
        <v>2970.15</v>
      </c>
      <c r="H2701" s="192" t="s">
        <v>2389</v>
      </c>
      <c r="I2701" s="192" t="s">
        <v>2389</v>
      </c>
      <c r="J2701" s="192" t="s">
        <v>2427</v>
      </c>
      <c r="K2701" s="192" t="s">
        <v>2451</v>
      </c>
      <c r="L2701" s="69" t="s">
        <v>1097</v>
      </c>
      <c r="M2701" s="192" t="s">
        <v>2426</v>
      </c>
      <c r="N2701" s="192" t="s">
        <v>2427</v>
      </c>
    </row>
    <row r="2702" s="159" customFormat="1" ht="21" customHeight="1" spans="1:14">
      <c r="A2702" s="191"/>
      <c r="B2702" s="234" t="s">
        <v>2562</v>
      </c>
      <c r="C2702" s="191" t="s">
        <v>2563</v>
      </c>
      <c r="D2702" s="40" t="s">
        <v>988</v>
      </c>
      <c r="E2702" s="67">
        <v>198.01</v>
      </c>
      <c r="F2702" s="192">
        <v>47</v>
      </c>
      <c r="G2702" s="447">
        <f t="shared" si="114"/>
        <v>9306.47</v>
      </c>
      <c r="H2702" s="192" t="s">
        <v>2389</v>
      </c>
      <c r="I2702" s="192" t="s">
        <v>2389</v>
      </c>
      <c r="J2702" s="192" t="s">
        <v>2427</v>
      </c>
      <c r="K2702" s="192" t="s">
        <v>2452</v>
      </c>
      <c r="L2702" s="69" t="s">
        <v>1101</v>
      </c>
      <c r="M2702" s="192" t="s">
        <v>2426</v>
      </c>
      <c r="N2702" s="192" t="s">
        <v>2427</v>
      </c>
    </row>
    <row r="2703" s="159" customFormat="1" ht="21" customHeight="1" spans="1:14">
      <c r="A2703" s="191"/>
      <c r="B2703" s="234" t="s">
        <v>2562</v>
      </c>
      <c r="C2703" s="191" t="s">
        <v>2563</v>
      </c>
      <c r="D2703" s="40" t="s">
        <v>988</v>
      </c>
      <c r="E2703" s="67">
        <v>198.01</v>
      </c>
      <c r="F2703" s="192">
        <v>38</v>
      </c>
      <c r="G2703" s="447">
        <f t="shared" si="114"/>
        <v>7524.38</v>
      </c>
      <c r="H2703" s="192" t="s">
        <v>2389</v>
      </c>
      <c r="I2703" s="192" t="s">
        <v>2389</v>
      </c>
      <c r="J2703" s="192" t="s">
        <v>2427</v>
      </c>
      <c r="K2703" s="192" t="s">
        <v>2453</v>
      </c>
      <c r="L2703" s="69" t="s">
        <v>1101</v>
      </c>
      <c r="M2703" s="192" t="s">
        <v>2426</v>
      </c>
      <c r="N2703" s="192" t="s">
        <v>2427</v>
      </c>
    </row>
    <row r="2704" s="159" customFormat="1" ht="21" customHeight="1" spans="1:14">
      <c r="A2704" s="191"/>
      <c r="B2704" s="234" t="s">
        <v>2562</v>
      </c>
      <c r="C2704" s="191" t="s">
        <v>2563</v>
      </c>
      <c r="D2704" s="40" t="s">
        <v>988</v>
      </c>
      <c r="E2704" s="67">
        <v>198.01</v>
      </c>
      <c r="F2704" s="192">
        <v>10</v>
      </c>
      <c r="G2704" s="447">
        <f t="shared" si="114"/>
        <v>1980.1</v>
      </c>
      <c r="H2704" s="192" t="s">
        <v>2389</v>
      </c>
      <c r="I2704" s="192" t="s">
        <v>2389</v>
      </c>
      <c r="J2704" s="192" t="s">
        <v>2427</v>
      </c>
      <c r="K2704" s="192" t="s">
        <v>2454</v>
      </c>
      <c r="L2704" s="69" t="s">
        <v>1097</v>
      </c>
      <c r="M2704" s="192" t="s">
        <v>2426</v>
      </c>
      <c r="N2704" s="192" t="s">
        <v>2427</v>
      </c>
    </row>
    <row r="2705" s="159" customFormat="1" ht="21" customHeight="1" spans="1:14">
      <c r="A2705" s="191"/>
      <c r="B2705" s="234" t="s">
        <v>2562</v>
      </c>
      <c r="C2705" s="191" t="s">
        <v>2563</v>
      </c>
      <c r="D2705" s="40" t="s">
        <v>988</v>
      </c>
      <c r="E2705" s="67">
        <v>198.01</v>
      </c>
      <c r="F2705" s="192">
        <v>15</v>
      </c>
      <c r="G2705" s="447">
        <f t="shared" si="114"/>
        <v>2970.15</v>
      </c>
      <c r="H2705" s="192" t="s">
        <v>2389</v>
      </c>
      <c r="I2705" s="192" t="s">
        <v>2389</v>
      </c>
      <c r="J2705" s="192" t="s">
        <v>2427</v>
      </c>
      <c r="K2705" s="192" t="s">
        <v>2455</v>
      </c>
      <c r="L2705" s="69" t="s">
        <v>1101</v>
      </c>
      <c r="M2705" s="192" t="s">
        <v>2426</v>
      </c>
      <c r="N2705" s="192" t="s">
        <v>2427</v>
      </c>
    </row>
    <row r="2706" s="159" customFormat="1" ht="21" customHeight="1" spans="1:14">
      <c r="A2706" s="191"/>
      <c r="B2706" s="234" t="s">
        <v>2562</v>
      </c>
      <c r="C2706" s="191" t="s">
        <v>2563</v>
      </c>
      <c r="D2706" s="40" t="s">
        <v>988</v>
      </c>
      <c r="E2706" s="67">
        <v>198.01</v>
      </c>
      <c r="F2706" s="192">
        <v>13</v>
      </c>
      <c r="G2706" s="447">
        <f t="shared" si="114"/>
        <v>2574.13</v>
      </c>
      <c r="H2706" s="192" t="s">
        <v>2389</v>
      </c>
      <c r="I2706" s="192" t="s">
        <v>2389</v>
      </c>
      <c r="J2706" s="192" t="s">
        <v>2427</v>
      </c>
      <c r="K2706" s="192" t="s">
        <v>2456</v>
      </c>
      <c r="L2706" s="69" t="s">
        <v>1097</v>
      </c>
      <c r="M2706" s="192" t="s">
        <v>2426</v>
      </c>
      <c r="N2706" s="192" t="s">
        <v>2427</v>
      </c>
    </row>
    <row r="2707" s="159" customFormat="1" ht="21" customHeight="1" spans="1:14">
      <c r="A2707" s="191"/>
      <c r="B2707" s="234" t="s">
        <v>2562</v>
      </c>
      <c r="C2707" s="191" t="s">
        <v>2563</v>
      </c>
      <c r="D2707" s="40" t="s">
        <v>988</v>
      </c>
      <c r="E2707" s="67">
        <v>198.01</v>
      </c>
      <c r="F2707" s="192">
        <v>60</v>
      </c>
      <c r="G2707" s="447">
        <f t="shared" si="114"/>
        <v>11880.6</v>
      </c>
      <c r="H2707" s="192" t="s">
        <v>2389</v>
      </c>
      <c r="I2707" s="192" t="s">
        <v>2389</v>
      </c>
      <c r="J2707" s="192" t="s">
        <v>2427</v>
      </c>
      <c r="K2707" s="192" t="s">
        <v>2457</v>
      </c>
      <c r="L2707" s="69" t="s">
        <v>1101</v>
      </c>
      <c r="M2707" s="192" t="s">
        <v>2426</v>
      </c>
      <c r="N2707" s="192" t="s">
        <v>2427</v>
      </c>
    </row>
    <row r="2708" s="159" customFormat="1" ht="21" customHeight="1" spans="1:14">
      <c r="A2708" s="191"/>
      <c r="B2708" s="234" t="s">
        <v>2562</v>
      </c>
      <c r="C2708" s="191" t="s">
        <v>2563</v>
      </c>
      <c r="D2708" s="40" t="s">
        <v>988</v>
      </c>
      <c r="E2708" s="67">
        <v>198.01</v>
      </c>
      <c r="F2708" s="192">
        <v>17</v>
      </c>
      <c r="G2708" s="447">
        <f t="shared" si="114"/>
        <v>3366.17</v>
      </c>
      <c r="H2708" s="192" t="s">
        <v>2389</v>
      </c>
      <c r="I2708" s="192" t="s">
        <v>2389</v>
      </c>
      <c r="J2708" s="192" t="s">
        <v>2427</v>
      </c>
      <c r="K2708" s="192" t="s">
        <v>2458</v>
      </c>
      <c r="L2708" s="69" t="s">
        <v>1097</v>
      </c>
      <c r="M2708" s="192" t="s">
        <v>2426</v>
      </c>
      <c r="N2708" s="192" t="s">
        <v>2427</v>
      </c>
    </row>
    <row r="2709" s="159" customFormat="1" ht="21" customHeight="1" spans="1:14">
      <c r="A2709" s="191"/>
      <c r="B2709" s="234" t="s">
        <v>2562</v>
      </c>
      <c r="C2709" s="191" t="s">
        <v>2563</v>
      </c>
      <c r="D2709" s="40" t="s">
        <v>988</v>
      </c>
      <c r="E2709" s="67">
        <v>198.01</v>
      </c>
      <c r="F2709" s="192">
        <v>33</v>
      </c>
      <c r="G2709" s="447">
        <f t="shared" ref="G2709:G2740" si="115">E2709*F2709</f>
        <v>6534.33</v>
      </c>
      <c r="H2709" s="192" t="s">
        <v>2389</v>
      </c>
      <c r="I2709" s="192" t="s">
        <v>2389</v>
      </c>
      <c r="J2709" s="192" t="s">
        <v>2427</v>
      </c>
      <c r="K2709" s="192" t="s">
        <v>2459</v>
      </c>
      <c r="L2709" s="69" t="s">
        <v>1101</v>
      </c>
      <c r="M2709" s="192" t="s">
        <v>2426</v>
      </c>
      <c r="N2709" s="192" t="s">
        <v>2427</v>
      </c>
    </row>
    <row r="2710" s="159" customFormat="1" ht="21" customHeight="1" spans="1:14">
      <c r="A2710" s="191"/>
      <c r="B2710" s="234" t="s">
        <v>2562</v>
      </c>
      <c r="C2710" s="191" t="s">
        <v>2563</v>
      </c>
      <c r="D2710" s="40" t="s">
        <v>988</v>
      </c>
      <c r="E2710" s="67">
        <v>198.01</v>
      </c>
      <c r="F2710" s="192">
        <v>12</v>
      </c>
      <c r="G2710" s="447">
        <f t="shared" si="115"/>
        <v>2376.12</v>
      </c>
      <c r="H2710" s="192" t="s">
        <v>2389</v>
      </c>
      <c r="I2710" s="192" t="s">
        <v>2389</v>
      </c>
      <c r="J2710" s="192" t="s">
        <v>2427</v>
      </c>
      <c r="K2710" s="192" t="s">
        <v>2460</v>
      </c>
      <c r="L2710" s="69" t="s">
        <v>1101</v>
      </c>
      <c r="M2710" s="192" t="s">
        <v>2426</v>
      </c>
      <c r="N2710" s="192" t="s">
        <v>2427</v>
      </c>
    </row>
    <row r="2711" s="159" customFormat="1" ht="21" customHeight="1" spans="1:14">
      <c r="A2711" s="191"/>
      <c r="B2711" s="234" t="s">
        <v>2562</v>
      </c>
      <c r="C2711" s="191" t="s">
        <v>2563</v>
      </c>
      <c r="D2711" s="40" t="s">
        <v>988</v>
      </c>
      <c r="E2711" s="67">
        <v>198.01</v>
      </c>
      <c r="F2711" s="192">
        <v>7</v>
      </c>
      <c r="G2711" s="447">
        <f t="shared" si="115"/>
        <v>1386.07</v>
      </c>
      <c r="H2711" s="192" t="s">
        <v>2389</v>
      </c>
      <c r="I2711" s="192" t="s">
        <v>2389</v>
      </c>
      <c r="J2711" s="192" t="s">
        <v>2427</v>
      </c>
      <c r="K2711" s="192" t="s">
        <v>2461</v>
      </c>
      <c r="L2711" s="69" t="s">
        <v>1101</v>
      </c>
      <c r="M2711" s="192" t="s">
        <v>2426</v>
      </c>
      <c r="N2711" s="192" t="s">
        <v>2427</v>
      </c>
    </row>
    <row r="2712" s="159" customFormat="1" ht="21" customHeight="1" spans="1:14">
      <c r="A2712" s="191"/>
      <c r="B2712" s="234" t="s">
        <v>2562</v>
      </c>
      <c r="C2712" s="191" t="s">
        <v>2563</v>
      </c>
      <c r="D2712" s="40" t="s">
        <v>988</v>
      </c>
      <c r="E2712" s="67">
        <v>198.01</v>
      </c>
      <c r="F2712" s="192">
        <v>30</v>
      </c>
      <c r="G2712" s="447">
        <f t="shared" si="115"/>
        <v>5940.3</v>
      </c>
      <c r="H2712" s="192" t="s">
        <v>2389</v>
      </c>
      <c r="I2712" s="192" t="s">
        <v>2389</v>
      </c>
      <c r="J2712" s="192" t="s">
        <v>2427</v>
      </c>
      <c r="K2712" s="192" t="s">
        <v>2462</v>
      </c>
      <c r="L2712" s="69" t="s">
        <v>1101</v>
      </c>
      <c r="M2712" s="192" t="s">
        <v>2426</v>
      </c>
      <c r="N2712" s="192" t="s">
        <v>2427</v>
      </c>
    </row>
    <row r="2713" s="159" customFormat="1" ht="21" customHeight="1" spans="1:14">
      <c r="A2713" s="191"/>
      <c r="B2713" s="234" t="s">
        <v>2562</v>
      </c>
      <c r="C2713" s="191" t="s">
        <v>2563</v>
      </c>
      <c r="D2713" s="40" t="s">
        <v>988</v>
      </c>
      <c r="E2713" s="67">
        <v>198.01</v>
      </c>
      <c r="F2713" s="192">
        <v>17</v>
      </c>
      <c r="G2713" s="447">
        <f t="shared" si="115"/>
        <v>3366.17</v>
      </c>
      <c r="H2713" s="192" t="s">
        <v>2389</v>
      </c>
      <c r="I2713" s="192" t="s">
        <v>2389</v>
      </c>
      <c r="J2713" s="192" t="s">
        <v>2427</v>
      </c>
      <c r="K2713" s="192" t="s">
        <v>2463</v>
      </c>
      <c r="L2713" s="69" t="s">
        <v>1101</v>
      </c>
      <c r="M2713" s="192" t="s">
        <v>2426</v>
      </c>
      <c r="N2713" s="192" t="s">
        <v>2427</v>
      </c>
    </row>
    <row r="2714" s="159" customFormat="1" ht="21" customHeight="1" spans="1:14">
      <c r="A2714" s="191"/>
      <c r="B2714" s="234" t="s">
        <v>2562</v>
      </c>
      <c r="C2714" s="191" t="s">
        <v>2563</v>
      </c>
      <c r="D2714" s="40" t="s">
        <v>988</v>
      </c>
      <c r="E2714" s="67">
        <v>198.01</v>
      </c>
      <c r="F2714" s="192">
        <v>113</v>
      </c>
      <c r="G2714" s="447">
        <f t="shared" si="115"/>
        <v>22375.13</v>
      </c>
      <c r="H2714" s="192" t="s">
        <v>2389</v>
      </c>
      <c r="I2714" s="192" t="s">
        <v>2389</v>
      </c>
      <c r="J2714" s="192" t="s">
        <v>2427</v>
      </c>
      <c r="K2714" s="192" t="s">
        <v>2464</v>
      </c>
      <c r="L2714" s="69" t="s">
        <v>1101</v>
      </c>
      <c r="M2714" s="192" t="s">
        <v>2426</v>
      </c>
      <c r="N2714" s="192" t="s">
        <v>2427</v>
      </c>
    </row>
    <row r="2715" s="159" customFormat="1" ht="21" customHeight="1" spans="1:14">
      <c r="A2715" s="191"/>
      <c r="B2715" s="234" t="s">
        <v>2562</v>
      </c>
      <c r="C2715" s="191" t="s">
        <v>2563</v>
      </c>
      <c r="D2715" s="40" t="s">
        <v>988</v>
      </c>
      <c r="E2715" s="67">
        <v>198.01</v>
      </c>
      <c r="F2715" s="192">
        <v>83</v>
      </c>
      <c r="G2715" s="447">
        <f t="shared" si="115"/>
        <v>16434.83</v>
      </c>
      <c r="H2715" s="192" t="s">
        <v>2389</v>
      </c>
      <c r="I2715" s="192" t="s">
        <v>2389</v>
      </c>
      <c r="J2715" s="192" t="s">
        <v>2427</v>
      </c>
      <c r="K2715" s="192" t="s">
        <v>2465</v>
      </c>
      <c r="L2715" s="69" t="s">
        <v>1101</v>
      </c>
      <c r="M2715" s="192" t="s">
        <v>2426</v>
      </c>
      <c r="N2715" s="192" t="s">
        <v>2427</v>
      </c>
    </row>
    <row r="2716" s="159" customFormat="1" ht="21" customHeight="1" spans="1:14">
      <c r="A2716" s="191"/>
      <c r="B2716" s="234" t="s">
        <v>2562</v>
      </c>
      <c r="C2716" s="191" t="s">
        <v>2563</v>
      </c>
      <c r="D2716" s="40" t="s">
        <v>988</v>
      </c>
      <c r="E2716" s="67">
        <v>198.01</v>
      </c>
      <c r="F2716" s="192">
        <v>40</v>
      </c>
      <c r="G2716" s="447">
        <f t="shared" si="115"/>
        <v>7920.4</v>
      </c>
      <c r="H2716" s="192" t="s">
        <v>2389</v>
      </c>
      <c r="I2716" s="192" t="s">
        <v>2389</v>
      </c>
      <c r="J2716" s="192" t="s">
        <v>2427</v>
      </c>
      <c r="K2716" s="192" t="s">
        <v>2466</v>
      </c>
      <c r="L2716" s="69" t="s">
        <v>1097</v>
      </c>
      <c r="M2716" s="192" t="s">
        <v>2426</v>
      </c>
      <c r="N2716" s="192" t="s">
        <v>2427</v>
      </c>
    </row>
    <row r="2717" s="159" customFormat="1" ht="21" customHeight="1" spans="1:14">
      <c r="A2717" s="191"/>
      <c r="B2717" s="234" t="s">
        <v>2562</v>
      </c>
      <c r="C2717" s="191" t="s">
        <v>2563</v>
      </c>
      <c r="D2717" s="40" t="s">
        <v>988</v>
      </c>
      <c r="E2717" s="67">
        <v>198.01</v>
      </c>
      <c r="F2717" s="192">
        <v>30</v>
      </c>
      <c r="G2717" s="447">
        <f t="shared" si="115"/>
        <v>5940.3</v>
      </c>
      <c r="H2717" s="192" t="s">
        <v>2389</v>
      </c>
      <c r="I2717" s="192" t="s">
        <v>2389</v>
      </c>
      <c r="J2717" s="192" t="s">
        <v>2427</v>
      </c>
      <c r="K2717" s="192" t="s">
        <v>2467</v>
      </c>
      <c r="L2717" s="69" t="s">
        <v>1097</v>
      </c>
      <c r="M2717" s="192" t="s">
        <v>2426</v>
      </c>
      <c r="N2717" s="192" t="s">
        <v>2427</v>
      </c>
    </row>
    <row r="2718" s="159" customFormat="1" ht="21" customHeight="1" spans="1:14">
      <c r="A2718" s="191"/>
      <c r="B2718" s="234" t="s">
        <v>2562</v>
      </c>
      <c r="C2718" s="191" t="s">
        <v>2563</v>
      </c>
      <c r="D2718" s="40" t="s">
        <v>988</v>
      </c>
      <c r="E2718" s="67">
        <v>198.01</v>
      </c>
      <c r="F2718" s="192">
        <v>130</v>
      </c>
      <c r="G2718" s="447">
        <f t="shared" si="115"/>
        <v>25741.3</v>
      </c>
      <c r="H2718" s="192" t="s">
        <v>2389</v>
      </c>
      <c r="I2718" s="192" t="s">
        <v>2389</v>
      </c>
      <c r="J2718" s="192" t="s">
        <v>2427</v>
      </c>
      <c r="K2718" s="192" t="s">
        <v>2468</v>
      </c>
      <c r="L2718" s="69" t="s">
        <v>1101</v>
      </c>
      <c r="M2718" s="192" t="s">
        <v>2426</v>
      </c>
      <c r="N2718" s="192" t="s">
        <v>2427</v>
      </c>
    </row>
    <row r="2719" s="159" customFormat="1" ht="21" customHeight="1" spans="1:14">
      <c r="A2719" s="191"/>
      <c r="B2719" s="234" t="s">
        <v>2562</v>
      </c>
      <c r="C2719" s="191" t="s">
        <v>2563</v>
      </c>
      <c r="D2719" s="40" t="s">
        <v>988</v>
      </c>
      <c r="E2719" s="67">
        <v>198.01</v>
      </c>
      <c r="F2719" s="192">
        <v>53</v>
      </c>
      <c r="G2719" s="447">
        <f t="shared" si="115"/>
        <v>10494.53</v>
      </c>
      <c r="H2719" s="192" t="s">
        <v>2389</v>
      </c>
      <c r="I2719" s="192" t="s">
        <v>2389</v>
      </c>
      <c r="J2719" s="192" t="s">
        <v>2427</v>
      </c>
      <c r="K2719" s="192" t="s">
        <v>2469</v>
      </c>
      <c r="L2719" s="69" t="s">
        <v>1101</v>
      </c>
      <c r="M2719" s="192" t="s">
        <v>2426</v>
      </c>
      <c r="N2719" s="192" t="s">
        <v>2427</v>
      </c>
    </row>
    <row r="2720" s="159" customFormat="1" ht="21" customHeight="1" spans="1:14">
      <c r="A2720" s="191"/>
      <c r="B2720" s="234" t="s">
        <v>2562</v>
      </c>
      <c r="C2720" s="191" t="s">
        <v>2563</v>
      </c>
      <c r="D2720" s="40" t="s">
        <v>988</v>
      </c>
      <c r="E2720" s="67">
        <v>198.01</v>
      </c>
      <c r="F2720" s="192">
        <v>28</v>
      </c>
      <c r="G2720" s="447">
        <f t="shared" si="115"/>
        <v>5544.28</v>
      </c>
      <c r="H2720" s="192" t="s">
        <v>2389</v>
      </c>
      <c r="I2720" s="192" t="s">
        <v>2389</v>
      </c>
      <c r="J2720" s="192" t="s">
        <v>2427</v>
      </c>
      <c r="K2720" s="192" t="s">
        <v>2470</v>
      </c>
      <c r="L2720" s="69" t="s">
        <v>1097</v>
      </c>
      <c r="M2720" s="192" t="s">
        <v>2426</v>
      </c>
      <c r="N2720" s="192" t="s">
        <v>2427</v>
      </c>
    </row>
    <row r="2721" s="159" customFormat="1" ht="21" customHeight="1" spans="1:14">
      <c r="A2721" s="191"/>
      <c r="B2721" s="234" t="s">
        <v>2562</v>
      </c>
      <c r="C2721" s="191" t="s">
        <v>2563</v>
      </c>
      <c r="D2721" s="40" t="s">
        <v>988</v>
      </c>
      <c r="E2721" s="67">
        <v>198.01</v>
      </c>
      <c r="F2721" s="192">
        <v>25</v>
      </c>
      <c r="G2721" s="447">
        <f t="shared" si="115"/>
        <v>4950.25</v>
      </c>
      <c r="H2721" s="192" t="s">
        <v>2389</v>
      </c>
      <c r="I2721" s="192" t="s">
        <v>2389</v>
      </c>
      <c r="J2721" s="192" t="s">
        <v>2427</v>
      </c>
      <c r="K2721" s="192" t="s">
        <v>2471</v>
      </c>
      <c r="L2721" s="69" t="s">
        <v>1101</v>
      </c>
      <c r="M2721" s="192" t="s">
        <v>2426</v>
      </c>
      <c r="N2721" s="192" t="s">
        <v>2427</v>
      </c>
    </row>
    <row r="2722" s="159" customFormat="1" ht="21" customHeight="1" spans="1:14">
      <c r="A2722" s="191"/>
      <c r="B2722" s="234" t="s">
        <v>2562</v>
      </c>
      <c r="C2722" s="191" t="s">
        <v>2563</v>
      </c>
      <c r="D2722" s="40" t="s">
        <v>988</v>
      </c>
      <c r="E2722" s="67">
        <v>198.01</v>
      </c>
      <c r="F2722" s="192">
        <v>23</v>
      </c>
      <c r="G2722" s="447">
        <f t="shared" si="115"/>
        <v>4554.23</v>
      </c>
      <c r="H2722" s="192" t="s">
        <v>2389</v>
      </c>
      <c r="I2722" s="192" t="s">
        <v>2389</v>
      </c>
      <c r="J2722" s="192" t="s">
        <v>2427</v>
      </c>
      <c r="K2722" s="192" t="s">
        <v>2472</v>
      </c>
      <c r="L2722" s="69" t="s">
        <v>1101</v>
      </c>
      <c r="M2722" s="192" t="s">
        <v>2426</v>
      </c>
      <c r="N2722" s="192" t="s">
        <v>2427</v>
      </c>
    </row>
    <row r="2723" s="159" customFormat="1" ht="21" customHeight="1" spans="1:14">
      <c r="A2723" s="191"/>
      <c r="B2723" s="234" t="s">
        <v>2562</v>
      </c>
      <c r="C2723" s="191" t="s">
        <v>2563</v>
      </c>
      <c r="D2723" s="40" t="s">
        <v>988</v>
      </c>
      <c r="E2723" s="67">
        <v>198.01</v>
      </c>
      <c r="F2723" s="192">
        <v>15</v>
      </c>
      <c r="G2723" s="447">
        <f t="shared" si="115"/>
        <v>2970.15</v>
      </c>
      <c r="H2723" s="192" t="s">
        <v>2389</v>
      </c>
      <c r="I2723" s="192" t="s">
        <v>2389</v>
      </c>
      <c r="J2723" s="192" t="s">
        <v>2427</v>
      </c>
      <c r="K2723" s="192" t="s">
        <v>2473</v>
      </c>
      <c r="L2723" s="69" t="s">
        <v>1097</v>
      </c>
      <c r="M2723" s="192" t="s">
        <v>2426</v>
      </c>
      <c r="N2723" s="192" t="s">
        <v>2427</v>
      </c>
    </row>
    <row r="2724" s="159" customFormat="1" ht="21" customHeight="1" spans="1:14">
      <c r="A2724" s="191"/>
      <c r="B2724" s="234" t="s">
        <v>2562</v>
      </c>
      <c r="C2724" s="191" t="s">
        <v>2563</v>
      </c>
      <c r="D2724" s="40" t="s">
        <v>988</v>
      </c>
      <c r="E2724" s="67">
        <v>198.01</v>
      </c>
      <c r="F2724" s="192">
        <v>15</v>
      </c>
      <c r="G2724" s="447">
        <f t="shared" si="115"/>
        <v>2970.15</v>
      </c>
      <c r="H2724" s="192" t="s">
        <v>2389</v>
      </c>
      <c r="I2724" s="192" t="s">
        <v>2389</v>
      </c>
      <c r="J2724" s="192" t="s">
        <v>2427</v>
      </c>
      <c r="K2724" s="192" t="s">
        <v>2474</v>
      </c>
      <c r="L2724" s="69" t="s">
        <v>1101</v>
      </c>
      <c r="M2724" s="192" t="s">
        <v>2426</v>
      </c>
      <c r="N2724" s="192" t="s">
        <v>2427</v>
      </c>
    </row>
    <row r="2725" s="159" customFormat="1" ht="21" customHeight="1" spans="1:14">
      <c r="A2725" s="191"/>
      <c r="B2725" s="234" t="s">
        <v>2562</v>
      </c>
      <c r="C2725" s="191" t="s">
        <v>2563</v>
      </c>
      <c r="D2725" s="40" t="s">
        <v>988</v>
      </c>
      <c r="E2725" s="67">
        <v>198.01</v>
      </c>
      <c r="F2725" s="192">
        <v>25</v>
      </c>
      <c r="G2725" s="447">
        <f t="shared" si="115"/>
        <v>4950.25</v>
      </c>
      <c r="H2725" s="192" t="s">
        <v>2389</v>
      </c>
      <c r="I2725" s="192" t="s">
        <v>2389</v>
      </c>
      <c r="J2725" s="192" t="s">
        <v>2427</v>
      </c>
      <c r="K2725" s="192" t="s">
        <v>2475</v>
      </c>
      <c r="L2725" s="69" t="s">
        <v>1097</v>
      </c>
      <c r="M2725" s="192" t="s">
        <v>2426</v>
      </c>
      <c r="N2725" s="192" t="s">
        <v>2427</v>
      </c>
    </row>
    <row r="2726" s="159" customFormat="1" ht="21" customHeight="1" spans="1:14">
      <c r="A2726" s="191"/>
      <c r="B2726" s="234" t="s">
        <v>2562</v>
      </c>
      <c r="C2726" s="191" t="s">
        <v>2563</v>
      </c>
      <c r="D2726" s="40" t="s">
        <v>988</v>
      </c>
      <c r="E2726" s="67">
        <v>198.01</v>
      </c>
      <c r="F2726" s="192">
        <v>73</v>
      </c>
      <c r="G2726" s="447">
        <f t="shared" si="115"/>
        <v>14454.73</v>
      </c>
      <c r="H2726" s="192" t="s">
        <v>2389</v>
      </c>
      <c r="I2726" s="192" t="s">
        <v>2389</v>
      </c>
      <c r="J2726" s="192" t="s">
        <v>2427</v>
      </c>
      <c r="K2726" s="192" t="s">
        <v>2476</v>
      </c>
      <c r="L2726" s="69" t="s">
        <v>1097</v>
      </c>
      <c r="M2726" s="192" t="s">
        <v>2426</v>
      </c>
      <c r="N2726" s="192" t="s">
        <v>2427</v>
      </c>
    </row>
    <row r="2727" s="159" customFormat="1" ht="21" customHeight="1" spans="1:14">
      <c r="A2727" s="191"/>
      <c r="B2727" s="234" t="s">
        <v>2562</v>
      </c>
      <c r="C2727" s="191" t="s">
        <v>2563</v>
      </c>
      <c r="D2727" s="40" t="s">
        <v>988</v>
      </c>
      <c r="E2727" s="67">
        <v>198.01</v>
      </c>
      <c r="F2727" s="192">
        <v>15</v>
      </c>
      <c r="G2727" s="447">
        <f t="shared" si="115"/>
        <v>2970.15</v>
      </c>
      <c r="H2727" s="192" t="s">
        <v>2389</v>
      </c>
      <c r="I2727" s="192" t="s">
        <v>2389</v>
      </c>
      <c r="J2727" s="192" t="s">
        <v>2427</v>
      </c>
      <c r="K2727" s="192" t="s">
        <v>2477</v>
      </c>
      <c r="L2727" s="69" t="s">
        <v>1097</v>
      </c>
      <c r="M2727" s="192" t="s">
        <v>2426</v>
      </c>
      <c r="N2727" s="192" t="s">
        <v>2427</v>
      </c>
    </row>
    <row r="2728" s="159" customFormat="1" ht="21" customHeight="1" spans="1:14">
      <c r="A2728" s="191"/>
      <c r="B2728" s="234" t="s">
        <v>2562</v>
      </c>
      <c r="C2728" s="191" t="s">
        <v>2563</v>
      </c>
      <c r="D2728" s="40" t="s">
        <v>988</v>
      </c>
      <c r="E2728" s="67">
        <v>198.01</v>
      </c>
      <c r="F2728" s="192">
        <v>67</v>
      </c>
      <c r="G2728" s="447">
        <f t="shared" si="115"/>
        <v>13266.67</v>
      </c>
      <c r="H2728" s="192" t="s">
        <v>2389</v>
      </c>
      <c r="I2728" s="192" t="s">
        <v>2389</v>
      </c>
      <c r="J2728" s="192" t="s">
        <v>2427</v>
      </c>
      <c r="K2728" s="192" t="s">
        <v>2478</v>
      </c>
      <c r="L2728" s="69" t="s">
        <v>1101</v>
      </c>
      <c r="M2728" s="192" t="s">
        <v>2426</v>
      </c>
      <c r="N2728" s="192" t="s">
        <v>2427</v>
      </c>
    </row>
    <row r="2729" s="159" customFormat="1" ht="21" customHeight="1" spans="1:14">
      <c r="A2729" s="191"/>
      <c r="B2729" s="234" t="s">
        <v>2562</v>
      </c>
      <c r="C2729" s="191" t="s">
        <v>2563</v>
      </c>
      <c r="D2729" s="40" t="s">
        <v>988</v>
      </c>
      <c r="E2729" s="67">
        <v>198.01</v>
      </c>
      <c r="F2729" s="192">
        <v>25</v>
      </c>
      <c r="G2729" s="447">
        <f t="shared" si="115"/>
        <v>4950.25</v>
      </c>
      <c r="H2729" s="192" t="s">
        <v>2389</v>
      </c>
      <c r="I2729" s="192" t="s">
        <v>2389</v>
      </c>
      <c r="J2729" s="192" t="s">
        <v>2427</v>
      </c>
      <c r="K2729" s="192" t="s">
        <v>2479</v>
      </c>
      <c r="L2729" s="69" t="s">
        <v>1097</v>
      </c>
      <c r="M2729" s="192" t="s">
        <v>2426</v>
      </c>
      <c r="N2729" s="192" t="s">
        <v>2427</v>
      </c>
    </row>
    <row r="2730" s="159" customFormat="1" ht="21" customHeight="1" spans="1:14">
      <c r="A2730" s="191"/>
      <c r="B2730" s="234" t="s">
        <v>2562</v>
      </c>
      <c r="C2730" s="191" t="s">
        <v>2563</v>
      </c>
      <c r="D2730" s="40" t="s">
        <v>988</v>
      </c>
      <c r="E2730" s="67">
        <v>198.01</v>
      </c>
      <c r="F2730" s="192">
        <v>20</v>
      </c>
      <c r="G2730" s="447">
        <f t="shared" si="115"/>
        <v>3960.2</v>
      </c>
      <c r="H2730" s="192" t="s">
        <v>2389</v>
      </c>
      <c r="I2730" s="192" t="s">
        <v>2389</v>
      </c>
      <c r="J2730" s="192" t="s">
        <v>2427</v>
      </c>
      <c r="K2730" s="192" t="s">
        <v>2480</v>
      </c>
      <c r="L2730" s="69" t="s">
        <v>1101</v>
      </c>
      <c r="M2730" s="192" t="s">
        <v>2426</v>
      </c>
      <c r="N2730" s="192" t="s">
        <v>2427</v>
      </c>
    </row>
    <row r="2731" s="159" customFormat="1" ht="21" customHeight="1" spans="1:14">
      <c r="A2731" s="191"/>
      <c r="B2731" s="234" t="s">
        <v>2562</v>
      </c>
      <c r="C2731" s="191" t="s">
        <v>2563</v>
      </c>
      <c r="D2731" s="40" t="s">
        <v>988</v>
      </c>
      <c r="E2731" s="67">
        <v>198.01</v>
      </c>
      <c r="F2731" s="192">
        <v>90</v>
      </c>
      <c r="G2731" s="447">
        <f t="shared" si="115"/>
        <v>17820.9</v>
      </c>
      <c r="H2731" s="192" t="s">
        <v>2389</v>
      </c>
      <c r="I2731" s="192" t="s">
        <v>2389</v>
      </c>
      <c r="J2731" s="192" t="s">
        <v>2427</v>
      </c>
      <c r="K2731" s="192" t="s">
        <v>2481</v>
      </c>
      <c r="L2731" s="69" t="s">
        <v>1101</v>
      </c>
      <c r="M2731" s="192" t="s">
        <v>2426</v>
      </c>
      <c r="N2731" s="192" t="s">
        <v>2427</v>
      </c>
    </row>
    <row r="2732" s="159" customFormat="1" ht="21" customHeight="1" spans="1:14">
      <c r="A2732" s="191"/>
      <c r="B2732" s="234" t="s">
        <v>2562</v>
      </c>
      <c r="C2732" s="191" t="s">
        <v>2563</v>
      </c>
      <c r="D2732" s="40" t="s">
        <v>988</v>
      </c>
      <c r="E2732" s="67">
        <v>198.01</v>
      </c>
      <c r="F2732" s="192">
        <v>115</v>
      </c>
      <c r="G2732" s="447">
        <f t="shared" si="115"/>
        <v>22771.15</v>
      </c>
      <c r="H2732" s="192" t="s">
        <v>2389</v>
      </c>
      <c r="I2732" s="192" t="s">
        <v>2389</v>
      </c>
      <c r="J2732" s="192" t="s">
        <v>2427</v>
      </c>
      <c r="K2732" s="192" t="s">
        <v>2482</v>
      </c>
      <c r="L2732" s="69" t="s">
        <v>1097</v>
      </c>
      <c r="M2732" s="192" t="s">
        <v>2426</v>
      </c>
      <c r="N2732" s="192" t="s">
        <v>2427</v>
      </c>
    </row>
    <row r="2733" s="159" customFormat="1" ht="21" customHeight="1" spans="1:14">
      <c r="A2733" s="191"/>
      <c r="B2733" s="234" t="s">
        <v>2562</v>
      </c>
      <c r="C2733" s="191" t="s">
        <v>2563</v>
      </c>
      <c r="D2733" s="40" t="s">
        <v>988</v>
      </c>
      <c r="E2733" s="67">
        <v>198.01</v>
      </c>
      <c r="F2733" s="192">
        <v>73</v>
      </c>
      <c r="G2733" s="447">
        <f t="shared" si="115"/>
        <v>14454.73</v>
      </c>
      <c r="H2733" s="192" t="s">
        <v>2389</v>
      </c>
      <c r="I2733" s="192" t="s">
        <v>2389</v>
      </c>
      <c r="J2733" s="192" t="s">
        <v>2427</v>
      </c>
      <c r="K2733" s="192" t="s">
        <v>2483</v>
      </c>
      <c r="L2733" s="69" t="s">
        <v>1101</v>
      </c>
      <c r="M2733" s="192" t="s">
        <v>2426</v>
      </c>
      <c r="N2733" s="192" t="s">
        <v>2427</v>
      </c>
    </row>
    <row r="2734" s="159" customFormat="1" ht="21" customHeight="1" spans="1:14">
      <c r="A2734" s="191"/>
      <c r="B2734" s="234" t="s">
        <v>2562</v>
      </c>
      <c r="C2734" s="191" t="s">
        <v>2563</v>
      </c>
      <c r="D2734" s="40" t="s">
        <v>988</v>
      </c>
      <c r="E2734" s="67">
        <v>198.01</v>
      </c>
      <c r="F2734" s="192">
        <v>123</v>
      </c>
      <c r="G2734" s="447">
        <f t="shared" si="115"/>
        <v>24355.23</v>
      </c>
      <c r="H2734" s="192" t="s">
        <v>2389</v>
      </c>
      <c r="I2734" s="192" t="s">
        <v>2389</v>
      </c>
      <c r="J2734" s="192" t="s">
        <v>2427</v>
      </c>
      <c r="K2734" s="192" t="s">
        <v>2484</v>
      </c>
      <c r="L2734" s="69" t="s">
        <v>1097</v>
      </c>
      <c r="M2734" s="192" t="s">
        <v>2426</v>
      </c>
      <c r="N2734" s="192" t="s">
        <v>2427</v>
      </c>
    </row>
    <row r="2735" s="159" customFormat="1" ht="21" customHeight="1" spans="1:14">
      <c r="A2735" s="191"/>
      <c r="B2735" s="234" t="s">
        <v>2562</v>
      </c>
      <c r="C2735" s="191" t="s">
        <v>2563</v>
      </c>
      <c r="D2735" s="40" t="s">
        <v>988</v>
      </c>
      <c r="E2735" s="67">
        <v>198.01</v>
      </c>
      <c r="F2735" s="192">
        <v>15</v>
      </c>
      <c r="G2735" s="447">
        <f t="shared" si="115"/>
        <v>2970.15</v>
      </c>
      <c r="H2735" s="192" t="s">
        <v>2389</v>
      </c>
      <c r="I2735" s="192" t="s">
        <v>2389</v>
      </c>
      <c r="J2735" s="192" t="s">
        <v>2427</v>
      </c>
      <c r="K2735" s="192" t="s">
        <v>2485</v>
      </c>
      <c r="L2735" s="69" t="s">
        <v>1101</v>
      </c>
      <c r="M2735" s="192" t="s">
        <v>2426</v>
      </c>
      <c r="N2735" s="192" t="s">
        <v>2427</v>
      </c>
    </row>
    <row r="2736" s="159" customFormat="1" ht="21" customHeight="1" spans="1:14">
      <c r="A2736" s="191"/>
      <c r="B2736" s="234" t="s">
        <v>2562</v>
      </c>
      <c r="C2736" s="191" t="s">
        <v>2563</v>
      </c>
      <c r="D2736" s="40" t="s">
        <v>988</v>
      </c>
      <c r="E2736" s="67">
        <v>198.01</v>
      </c>
      <c r="F2736" s="192">
        <v>157</v>
      </c>
      <c r="G2736" s="447">
        <f t="shared" si="115"/>
        <v>31087.57</v>
      </c>
      <c r="H2736" s="192" t="s">
        <v>2389</v>
      </c>
      <c r="I2736" s="192" t="s">
        <v>2389</v>
      </c>
      <c r="J2736" s="192" t="s">
        <v>2427</v>
      </c>
      <c r="K2736" s="192" t="s">
        <v>2486</v>
      </c>
      <c r="L2736" s="69" t="s">
        <v>1101</v>
      </c>
      <c r="M2736" s="192" t="s">
        <v>2426</v>
      </c>
      <c r="N2736" s="192" t="s">
        <v>2427</v>
      </c>
    </row>
    <row r="2737" s="159" customFormat="1" ht="21" customHeight="1" spans="1:14">
      <c r="A2737" s="191"/>
      <c r="B2737" s="234" t="s">
        <v>2562</v>
      </c>
      <c r="C2737" s="191" t="s">
        <v>2563</v>
      </c>
      <c r="D2737" s="40" t="s">
        <v>988</v>
      </c>
      <c r="E2737" s="67">
        <v>198.01</v>
      </c>
      <c r="F2737" s="192">
        <v>38</v>
      </c>
      <c r="G2737" s="447">
        <f t="shared" si="115"/>
        <v>7524.38</v>
      </c>
      <c r="H2737" s="192" t="s">
        <v>2389</v>
      </c>
      <c r="I2737" s="192" t="s">
        <v>2389</v>
      </c>
      <c r="J2737" s="192" t="s">
        <v>2427</v>
      </c>
      <c r="K2737" s="192" t="s">
        <v>2487</v>
      </c>
      <c r="L2737" s="69" t="s">
        <v>1097</v>
      </c>
      <c r="M2737" s="192" t="s">
        <v>2426</v>
      </c>
      <c r="N2737" s="192" t="s">
        <v>2427</v>
      </c>
    </row>
    <row r="2738" s="159" customFormat="1" ht="21" customHeight="1" spans="1:14">
      <c r="A2738" s="191"/>
      <c r="B2738" s="234" t="s">
        <v>2562</v>
      </c>
      <c r="C2738" s="191" t="s">
        <v>2563</v>
      </c>
      <c r="D2738" s="40" t="s">
        <v>988</v>
      </c>
      <c r="E2738" s="67">
        <v>198.01</v>
      </c>
      <c r="F2738" s="192">
        <v>53</v>
      </c>
      <c r="G2738" s="447">
        <f t="shared" si="115"/>
        <v>10494.53</v>
      </c>
      <c r="H2738" s="192" t="s">
        <v>2389</v>
      </c>
      <c r="I2738" s="192" t="s">
        <v>2389</v>
      </c>
      <c r="J2738" s="192" t="s">
        <v>2427</v>
      </c>
      <c r="K2738" s="192" t="s">
        <v>2488</v>
      </c>
      <c r="L2738" s="69" t="s">
        <v>1101</v>
      </c>
      <c r="M2738" s="192" t="s">
        <v>2426</v>
      </c>
      <c r="N2738" s="192" t="s">
        <v>2427</v>
      </c>
    </row>
    <row r="2739" s="159" customFormat="1" ht="21" customHeight="1" spans="1:14">
      <c r="A2739" s="191"/>
      <c r="B2739" s="234" t="s">
        <v>2562</v>
      </c>
      <c r="C2739" s="191" t="s">
        <v>2563</v>
      </c>
      <c r="D2739" s="40" t="s">
        <v>988</v>
      </c>
      <c r="E2739" s="67">
        <v>198.01</v>
      </c>
      <c r="F2739" s="192">
        <v>28</v>
      </c>
      <c r="G2739" s="447">
        <f t="shared" si="115"/>
        <v>5544.28</v>
      </c>
      <c r="H2739" s="192" t="s">
        <v>2389</v>
      </c>
      <c r="I2739" s="192" t="s">
        <v>2389</v>
      </c>
      <c r="J2739" s="192" t="s">
        <v>2427</v>
      </c>
      <c r="K2739" s="192" t="s">
        <v>2489</v>
      </c>
      <c r="L2739" s="69" t="s">
        <v>1101</v>
      </c>
      <c r="M2739" s="192" t="s">
        <v>2426</v>
      </c>
      <c r="N2739" s="192" t="s">
        <v>2427</v>
      </c>
    </row>
    <row r="2740" s="159" customFormat="1" ht="21" customHeight="1" spans="1:14">
      <c r="A2740" s="191"/>
      <c r="B2740" s="234" t="s">
        <v>2562</v>
      </c>
      <c r="C2740" s="191" t="s">
        <v>2563</v>
      </c>
      <c r="D2740" s="40" t="s">
        <v>988</v>
      </c>
      <c r="E2740" s="67">
        <v>198.01</v>
      </c>
      <c r="F2740" s="192">
        <v>15</v>
      </c>
      <c r="G2740" s="447">
        <f t="shared" si="115"/>
        <v>2970.15</v>
      </c>
      <c r="H2740" s="192" t="s">
        <v>2389</v>
      </c>
      <c r="I2740" s="192" t="s">
        <v>2389</v>
      </c>
      <c r="J2740" s="192" t="s">
        <v>2427</v>
      </c>
      <c r="K2740" s="192" t="s">
        <v>2490</v>
      </c>
      <c r="L2740" s="69" t="s">
        <v>1097</v>
      </c>
      <c r="M2740" s="192" t="s">
        <v>2426</v>
      </c>
      <c r="N2740" s="192" t="s">
        <v>2427</v>
      </c>
    </row>
    <row r="2741" s="166" customFormat="1" ht="21" customHeight="1" spans="1:14">
      <c r="A2741" s="195"/>
      <c r="B2741" s="362" t="s">
        <v>1112</v>
      </c>
      <c r="C2741" s="299"/>
      <c r="D2741" s="196"/>
      <c r="E2741" s="197"/>
      <c r="F2741" s="188">
        <f>SUM(F2676:F2740)</f>
        <v>2660</v>
      </c>
      <c r="G2741" s="448">
        <f>SUM(G2676:G2740)</f>
        <v>526706.6</v>
      </c>
      <c r="H2741" s="188"/>
      <c r="I2741" s="195"/>
      <c r="J2741" s="188"/>
      <c r="K2741" s="188"/>
      <c r="L2741" s="233"/>
      <c r="M2741" s="188"/>
      <c r="N2741" s="188"/>
    </row>
    <row r="2742" s="159" customFormat="1" ht="21" customHeight="1" spans="1:14">
      <c r="A2742" s="257" t="s">
        <v>1079</v>
      </c>
      <c r="B2742" s="420" t="s">
        <v>2564</v>
      </c>
      <c r="C2742" s="303" t="s">
        <v>1029</v>
      </c>
      <c r="D2742" s="260"/>
      <c r="E2742" s="266"/>
      <c r="F2742" s="421"/>
      <c r="G2742" s="306"/>
      <c r="H2742" s="421"/>
      <c r="I2742" s="303"/>
      <c r="J2742" s="421"/>
      <c r="K2742" s="421"/>
      <c r="L2742" s="424"/>
      <c r="M2742" s="425"/>
      <c r="N2742" s="425"/>
    </row>
    <row r="2743" s="169" customFormat="1" ht="21" customHeight="1" spans="1:14">
      <c r="A2743" s="278"/>
      <c r="B2743" s="234" t="s">
        <v>2564</v>
      </c>
      <c r="C2743" s="191" t="s">
        <v>2565</v>
      </c>
      <c r="D2743" s="40" t="s">
        <v>41</v>
      </c>
      <c r="E2743" s="67">
        <v>1029.4</v>
      </c>
      <c r="F2743" s="38">
        <v>21.8</v>
      </c>
      <c r="G2743" s="447">
        <f>E2743*F2743</f>
        <v>22440.92</v>
      </c>
      <c r="H2743" s="192" t="s">
        <v>2389</v>
      </c>
      <c r="I2743" s="192" t="s">
        <v>2389</v>
      </c>
      <c r="J2743" s="192" t="s">
        <v>2566</v>
      </c>
      <c r="K2743" s="38" t="s">
        <v>1293</v>
      </c>
      <c r="L2743" s="38" t="s">
        <v>1284</v>
      </c>
      <c r="M2743" s="203" t="s">
        <v>1280</v>
      </c>
      <c r="N2743" s="203" t="s">
        <v>1277</v>
      </c>
    </row>
    <row r="2744" s="169" customFormat="1" ht="21" customHeight="1" spans="1:14">
      <c r="A2744" s="278"/>
      <c r="B2744" s="234" t="s">
        <v>2564</v>
      </c>
      <c r="C2744" s="191" t="s">
        <v>2565</v>
      </c>
      <c r="D2744" s="40" t="s">
        <v>41</v>
      </c>
      <c r="E2744" s="67">
        <v>1029.4</v>
      </c>
      <c r="F2744" s="38">
        <v>24.8</v>
      </c>
      <c r="G2744" s="447">
        <f t="shared" ref="G2744:G2756" si="116">E2744*F2744</f>
        <v>25529.12</v>
      </c>
      <c r="H2744" s="192" t="s">
        <v>2389</v>
      </c>
      <c r="I2744" s="192" t="s">
        <v>2389</v>
      </c>
      <c r="J2744" s="192" t="s">
        <v>2566</v>
      </c>
      <c r="K2744" s="38" t="s">
        <v>1294</v>
      </c>
      <c r="L2744" s="38" t="s">
        <v>1284</v>
      </c>
      <c r="M2744" s="203" t="s">
        <v>1280</v>
      </c>
      <c r="N2744" s="203" t="s">
        <v>1277</v>
      </c>
    </row>
    <row r="2745" s="169" customFormat="1" ht="21" customHeight="1" spans="1:14">
      <c r="A2745" s="278"/>
      <c r="B2745" s="234" t="s">
        <v>2564</v>
      </c>
      <c r="C2745" s="191" t="s">
        <v>2565</v>
      </c>
      <c r="D2745" s="40" t="s">
        <v>41</v>
      </c>
      <c r="E2745" s="67">
        <v>1029.4</v>
      </c>
      <c r="F2745" s="38">
        <v>18.2</v>
      </c>
      <c r="G2745" s="447">
        <f t="shared" si="116"/>
        <v>18735.08</v>
      </c>
      <c r="H2745" s="192" t="s">
        <v>2389</v>
      </c>
      <c r="I2745" s="192" t="s">
        <v>2389</v>
      </c>
      <c r="J2745" s="192" t="s">
        <v>2566</v>
      </c>
      <c r="K2745" s="38" t="s">
        <v>1278</v>
      </c>
      <c r="L2745" s="69" t="s">
        <v>1279</v>
      </c>
      <c r="M2745" s="203" t="s">
        <v>1280</v>
      </c>
      <c r="N2745" s="203" t="s">
        <v>1277</v>
      </c>
    </row>
    <row r="2746" s="169" customFormat="1" ht="21" customHeight="1" spans="1:14">
      <c r="A2746" s="278"/>
      <c r="B2746" s="234" t="s">
        <v>2564</v>
      </c>
      <c r="C2746" s="191" t="s">
        <v>2565</v>
      </c>
      <c r="D2746" s="40" t="s">
        <v>41</v>
      </c>
      <c r="E2746" s="67">
        <v>1029.4</v>
      </c>
      <c r="F2746" s="38">
        <v>27.8</v>
      </c>
      <c r="G2746" s="447">
        <f t="shared" si="116"/>
        <v>28617.32</v>
      </c>
      <c r="H2746" s="192" t="s">
        <v>2389</v>
      </c>
      <c r="I2746" s="192" t="s">
        <v>2389</v>
      </c>
      <c r="J2746" s="192" t="s">
        <v>2566</v>
      </c>
      <c r="K2746" s="38" t="s">
        <v>1281</v>
      </c>
      <c r="L2746" s="69" t="s">
        <v>1279</v>
      </c>
      <c r="M2746" s="203" t="s">
        <v>1280</v>
      </c>
      <c r="N2746" s="203" t="s">
        <v>1277</v>
      </c>
    </row>
    <row r="2747" s="169" customFormat="1" ht="21" customHeight="1" spans="1:14">
      <c r="A2747" s="278"/>
      <c r="B2747" s="234" t="s">
        <v>2564</v>
      </c>
      <c r="C2747" s="191" t="s">
        <v>2565</v>
      </c>
      <c r="D2747" s="40" t="s">
        <v>41</v>
      </c>
      <c r="E2747" s="67">
        <v>1029.4</v>
      </c>
      <c r="F2747" s="38">
        <v>22.4</v>
      </c>
      <c r="G2747" s="447">
        <f t="shared" si="116"/>
        <v>23058.56</v>
      </c>
      <c r="H2747" s="192" t="s">
        <v>2389</v>
      </c>
      <c r="I2747" s="192" t="s">
        <v>2389</v>
      </c>
      <c r="J2747" s="192" t="s">
        <v>2566</v>
      </c>
      <c r="K2747" s="38" t="s">
        <v>1871</v>
      </c>
      <c r="L2747" s="69" t="s">
        <v>1279</v>
      </c>
      <c r="M2747" s="203" t="s">
        <v>1280</v>
      </c>
      <c r="N2747" s="203" t="s">
        <v>1277</v>
      </c>
    </row>
    <row r="2748" s="169" customFormat="1" ht="21" customHeight="1" spans="1:14">
      <c r="A2748" s="278"/>
      <c r="B2748" s="234" t="s">
        <v>2564</v>
      </c>
      <c r="C2748" s="191" t="s">
        <v>2565</v>
      </c>
      <c r="D2748" s="40" t="s">
        <v>41</v>
      </c>
      <c r="E2748" s="67">
        <v>1029.4</v>
      </c>
      <c r="F2748" s="38">
        <v>9.4</v>
      </c>
      <c r="G2748" s="447">
        <f t="shared" si="116"/>
        <v>9676.36</v>
      </c>
      <c r="H2748" s="192" t="s">
        <v>2389</v>
      </c>
      <c r="I2748" s="192" t="s">
        <v>2389</v>
      </c>
      <c r="J2748" s="192" t="s">
        <v>2566</v>
      </c>
      <c r="K2748" s="38" t="s">
        <v>1282</v>
      </c>
      <c r="L2748" s="69" t="s">
        <v>1279</v>
      </c>
      <c r="M2748" s="203" t="s">
        <v>1280</v>
      </c>
      <c r="N2748" s="203" t="s">
        <v>1277</v>
      </c>
    </row>
    <row r="2749" s="169" customFormat="1" ht="21" customHeight="1" spans="1:14">
      <c r="A2749" s="278"/>
      <c r="B2749" s="234" t="s">
        <v>2564</v>
      </c>
      <c r="C2749" s="191" t="s">
        <v>2565</v>
      </c>
      <c r="D2749" s="40" t="s">
        <v>41</v>
      </c>
      <c r="E2749" s="67">
        <v>1029.4</v>
      </c>
      <c r="F2749" s="38">
        <v>19.2</v>
      </c>
      <c r="G2749" s="447">
        <f t="shared" si="116"/>
        <v>19764.48</v>
      </c>
      <c r="H2749" s="192" t="s">
        <v>2389</v>
      </c>
      <c r="I2749" s="192" t="s">
        <v>2389</v>
      </c>
      <c r="J2749" s="192" t="s">
        <v>2566</v>
      </c>
      <c r="K2749" s="38" t="s">
        <v>1283</v>
      </c>
      <c r="L2749" s="38" t="s">
        <v>1284</v>
      </c>
      <c r="M2749" s="203" t="s">
        <v>1280</v>
      </c>
      <c r="N2749" s="203" t="s">
        <v>1277</v>
      </c>
    </row>
    <row r="2750" s="169" customFormat="1" ht="21" customHeight="1" spans="1:14">
      <c r="A2750" s="278"/>
      <c r="B2750" s="234" t="s">
        <v>2564</v>
      </c>
      <c r="C2750" s="191" t="s">
        <v>2565</v>
      </c>
      <c r="D2750" s="40" t="s">
        <v>41</v>
      </c>
      <c r="E2750" s="67">
        <v>1029.4</v>
      </c>
      <c r="F2750" s="38">
        <v>22.4</v>
      </c>
      <c r="G2750" s="447">
        <f t="shared" si="116"/>
        <v>23058.56</v>
      </c>
      <c r="H2750" s="192" t="s">
        <v>2389</v>
      </c>
      <c r="I2750" s="192" t="s">
        <v>2389</v>
      </c>
      <c r="J2750" s="192" t="s">
        <v>2566</v>
      </c>
      <c r="K2750" s="38" t="s">
        <v>1285</v>
      </c>
      <c r="L2750" s="69" t="s">
        <v>1279</v>
      </c>
      <c r="M2750" s="203" t="s">
        <v>1280</v>
      </c>
      <c r="N2750" s="203" t="s">
        <v>1277</v>
      </c>
    </row>
    <row r="2751" s="169" customFormat="1" ht="21" customHeight="1" spans="1:14">
      <c r="A2751" s="278"/>
      <c r="B2751" s="234" t="s">
        <v>2564</v>
      </c>
      <c r="C2751" s="191" t="s">
        <v>2565</v>
      </c>
      <c r="D2751" s="40" t="s">
        <v>41</v>
      </c>
      <c r="E2751" s="67">
        <v>1029.4</v>
      </c>
      <c r="F2751" s="38">
        <v>17.8</v>
      </c>
      <c r="G2751" s="447">
        <f t="shared" si="116"/>
        <v>18323.32</v>
      </c>
      <c r="H2751" s="192" t="s">
        <v>2389</v>
      </c>
      <c r="I2751" s="192" t="s">
        <v>2389</v>
      </c>
      <c r="J2751" s="192" t="s">
        <v>2566</v>
      </c>
      <c r="K2751" s="38" t="s">
        <v>1286</v>
      </c>
      <c r="L2751" s="69" t="s">
        <v>1279</v>
      </c>
      <c r="M2751" s="203" t="s">
        <v>1280</v>
      </c>
      <c r="N2751" s="203" t="s">
        <v>1277</v>
      </c>
    </row>
    <row r="2752" s="169" customFormat="1" ht="21" customHeight="1" spans="1:14">
      <c r="A2752" s="278"/>
      <c r="B2752" s="234" t="s">
        <v>2564</v>
      </c>
      <c r="C2752" s="191" t="s">
        <v>2565</v>
      </c>
      <c r="D2752" s="40" t="s">
        <v>41</v>
      </c>
      <c r="E2752" s="67">
        <v>1029.4</v>
      </c>
      <c r="F2752" s="38">
        <v>17.8</v>
      </c>
      <c r="G2752" s="447">
        <f t="shared" si="116"/>
        <v>18323.32</v>
      </c>
      <c r="H2752" s="192" t="s">
        <v>2389</v>
      </c>
      <c r="I2752" s="192" t="s">
        <v>2389</v>
      </c>
      <c r="J2752" s="192" t="s">
        <v>2566</v>
      </c>
      <c r="K2752" s="38" t="s">
        <v>1287</v>
      </c>
      <c r="L2752" s="69" t="s">
        <v>1279</v>
      </c>
      <c r="M2752" s="203" t="s">
        <v>1280</v>
      </c>
      <c r="N2752" s="203" t="s">
        <v>1277</v>
      </c>
    </row>
    <row r="2753" s="169" customFormat="1" ht="21" customHeight="1" spans="1:14">
      <c r="A2753" s="278"/>
      <c r="B2753" s="234" t="s">
        <v>2564</v>
      </c>
      <c r="C2753" s="191" t="s">
        <v>2565</v>
      </c>
      <c r="D2753" s="40" t="s">
        <v>41</v>
      </c>
      <c r="E2753" s="67">
        <v>1029.4</v>
      </c>
      <c r="F2753" s="38">
        <v>14.8</v>
      </c>
      <c r="G2753" s="447">
        <f t="shared" si="116"/>
        <v>15235.12</v>
      </c>
      <c r="H2753" s="192" t="s">
        <v>2389</v>
      </c>
      <c r="I2753" s="192" t="s">
        <v>2389</v>
      </c>
      <c r="J2753" s="192" t="s">
        <v>2566</v>
      </c>
      <c r="K2753" s="38" t="s">
        <v>1295</v>
      </c>
      <c r="L2753" s="38" t="s">
        <v>1284</v>
      </c>
      <c r="M2753" s="203" t="s">
        <v>1280</v>
      </c>
      <c r="N2753" s="203" t="s">
        <v>1277</v>
      </c>
    </row>
    <row r="2754" s="169" customFormat="1" ht="21" customHeight="1" spans="1:14">
      <c r="A2754" s="278"/>
      <c r="B2754" s="234" t="s">
        <v>2564</v>
      </c>
      <c r="C2754" s="191" t="s">
        <v>2565</v>
      </c>
      <c r="D2754" s="40" t="s">
        <v>41</v>
      </c>
      <c r="E2754" s="67">
        <v>1029.4</v>
      </c>
      <c r="F2754" s="38">
        <v>26.2</v>
      </c>
      <c r="G2754" s="447">
        <f t="shared" si="116"/>
        <v>26970.28</v>
      </c>
      <c r="H2754" s="192" t="s">
        <v>2389</v>
      </c>
      <c r="I2754" s="192" t="s">
        <v>2389</v>
      </c>
      <c r="J2754" s="192" t="s">
        <v>2566</v>
      </c>
      <c r="K2754" s="38" t="s">
        <v>1296</v>
      </c>
      <c r="L2754" s="69" t="s">
        <v>1279</v>
      </c>
      <c r="M2754" s="203" t="s">
        <v>1280</v>
      </c>
      <c r="N2754" s="203" t="s">
        <v>1277</v>
      </c>
    </row>
    <row r="2755" s="169" customFormat="1" ht="21" customHeight="1" spans="1:14">
      <c r="A2755" s="278"/>
      <c r="B2755" s="234" t="s">
        <v>2564</v>
      </c>
      <c r="C2755" s="191" t="s">
        <v>2565</v>
      </c>
      <c r="D2755" s="40" t="s">
        <v>41</v>
      </c>
      <c r="E2755" s="67">
        <v>1029.4</v>
      </c>
      <c r="F2755" s="38">
        <v>19.2</v>
      </c>
      <c r="G2755" s="447">
        <f t="shared" si="116"/>
        <v>19764.48</v>
      </c>
      <c r="H2755" s="192" t="s">
        <v>2389</v>
      </c>
      <c r="I2755" s="192" t="s">
        <v>2389</v>
      </c>
      <c r="J2755" s="192" t="s">
        <v>2566</v>
      </c>
      <c r="K2755" s="38" t="s">
        <v>1297</v>
      </c>
      <c r="L2755" s="69" t="s">
        <v>1279</v>
      </c>
      <c r="M2755" s="203" t="s">
        <v>1280</v>
      </c>
      <c r="N2755" s="203" t="s">
        <v>1277</v>
      </c>
    </row>
    <row r="2756" s="169" customFormat="1" ht="21" customHeight="1" spans="1:14">
      <c r="A2756" s="278"/>
      <c r="B2756" s="234" t="s">
        <v>2564</v>
      </c>
      <c r="C2756" s="191" t="s">
        <v>2565</v>
      </c>
      <c r="D2756" s="40" t="s">
        <v>41</v>
      </c>
      <c r="E2756" s="67">
        <v>1029.4</v>
      </c>
      <c r="F2756" s="38">
        <v>20.2</v>
      </c>
      <c r="G2756" s="447">
        <f t="shared" si="116"/>
        <v>20793.88</v>
      </c>
      <c r="H2756" s="192" t="s">
        <v>2389</v>
      </c>
      <c r="I2756" s="192" t="s">
        <v>2389</v>
      </c>
      <c r="J2756" s="192" t="s">
        <v>2566</v>
      </c>
      <c r="K2756" s="38" t="s">
        <v>1288</v>
      </c>
      <c r="L2756" s="69" t="s">
        <v>1279</v>
      </c>
      <c r="M2756" s="203" t="s">
        <v>1280</v>
      </c>
      <c r="N2756" s="203" t="s">
        <v>1277</v>
      </c>
    </row>
    <row r="2757" s="166" customFormat="1" ht="21" customHeight="1" spans="1:14">
      <c r="A2757" s="195"/>
      <c r="B2757" s="362" t="s">
        <v>1112</v>
      </c>
      <c r="C2757" s="299"/>
      <c r="D2757" s="196"/>
      <c r="E2757" s="197"/>
      <c r="F2757" s="188">
        <f>SUM(F2743:F2756)</f>
        <v>282</v>
      </c>
      <c r="G2757" s="448">
        <f>SUM(G2743:G2756)</f>
        <v>290290.8</v>
      </c>
      <c r="H2757" s="188"/>
      <c r="I2757" s="195"/>
      <c r="J2757" s="188"/>
      <c r="K2757" s="188"/>
      <c r="L2757" s="233"/>
      <c r="M2757" s="188"/>
      <c r="N2757" s="188"/>
    </row>
    <row r="2758" s="159" customFormat="1" ht="21" customHeight="1" spans="1:14">
      <c r="A2758" s="191"/>
      <c r="B2758" s="437" t="s">
        <v>1026</v>
      </c>
      <c r="C2758" s="201" t="s">
        <v>1027</v>
      </c>
      <c r="D2758" s="40"/>
      <c r="E2758" s="67"/>
      <c r="F2758" s="192"/>
      <c r="G2758" s="194"/>
      <c r="H2758" s="192"/>
      <c r="I2758" s="191"/>
      <c r="J2758" s="192"/>
      <c r="K2758" s="192"/>
      <c r="L2758" s="69"/>
      <c r="M2758" s="192"/>
      <c r="N2758" s="192"/>
    </row>
    <row r="2759" s="159" customFormat="1" ht="21" customHeight="1" spans="1:14">
      <c r="A2759" s="191"/>
      <c r="B2759" s="435" t="s">
        <v>1032</v>
      </c>
      <c r="C2759" s="150" t="s">
        <v>2567</v>
      </c>
      <c r="D2759" s="40" t="s">
        <v>988</v>
      </c>
      <c r="E2759" s="67">
        <v>9.08</v>
      </c>
      <c r="F2759" s="406">
        <v>240</v>
      </c>
      <c r="G2759" s="447">
        <f>E2759*F2759</f>
        <v>2179.2</v>
      </c>
      <c r="H2759" s="192" t="s">
        <v>2389</v>
      </c>
      <c r="I2759" s="192" t="s">
        <v>2389</v>
      </c>
      <c r="J2759" s="234" t="s">
        <v>2567</v>
      </c>
      <c r="K2759" s="192" t="s">
        <v>2390</v>
      </c>
      <c r="L2759" s="69" t="s">
        <v>1097</v>
      </c>
      <c r="M2759" s="192" t="s">
        <v>2391</v>
      </c>
      <c r="N2759" s="192" t="s">
        <v>2392</v>
      </c>
    </row>
    <row r="2760" s="159" customFormat="1" ht="21" customHeight="1" spans="1:14">
      <c r="A2760" s="191"/>
      <c r="B2760" s="435" t="s">
        <v>2568</v>
      </c>
      <c r="C2760" s="150" t="s">
        <v>2567</v>
      </c>
      <c r="D2760" s="40" t="s">
        <v>988</v>
      </c>
      <c r="E2760" s="67">
        <v>9.08</v>
      </c>
      <c r="F2760" s="192">
        <v>132</v>
      </c>
      <c r="G2760" s="447">
        <f t="shared" ref="G2760:G2793" si="117">E2760*F2760</f>
        <v>1198.56</v>
      </c>
      <c r="H2760" s="192" t="s">
        <v>2389</v>
      </c>
      <c r="I2760" s="192" t="s">
        <v>2389</v>
      </c>
      <c r="J2760" s="234" t="s">
        <v>2567</v>
      </c>
      <c r="K2760" s="192" t="s">
        <v>2393</v>
      </c>
      <c r="L2760" s="69" t="s">
        <v>1097</v>
      </c>
      <c r="M2760" s="192" t="s">
        <v>2391</v>
      </c>
      <c r="N2760" s="192" t="s">
        <v>2392</v>
      </c>
    </row>
    <row r="2761" s="159" customFormat="1" ht="21" customHeight="1" spans="1:14">
      <c r="A2761" s="191"/>
      <c r="B2761" s="435" t="s">
        <v>2569</v>
      </c>
      <c r="C2761" s="150" t="s">
        <v>2567</v>
      </c>
      <c r="D2761" s="40" t="s">
        <v>988</v>
      </c>
      <c r="E2761" s="67">
        <v>9.08</v>
      </c>
      <c r="F2761" s="192">
        <v>60</v>
      </c>
      <c r="G2761" s="447">
        <f t="shared" si="117"/>
        <v>544.8</v>
      </c>
      <c r="H2761" s="192" t="s">
        <v>2389</v>
      </c>
      <c r="I2761" s="192" t="s">
        <v>2389</v>
      </c>
      <c r="J2761" s="234" t="s">
        <v>2567</v>
      </c>
      <c r="K2761" s="192" t="s">
        <v>2394</v>
      </c>
      <c r="L2761" s="69" t="s">
        <v>1097</v>
      </c>
      <c r="M2761" s="192" t="s">
        <v>2391</v>
      </c>
      <c r="N2761" s="192" t="s">
        <v>2392</v>
      </c>
    </row>
    <row r="2762" s="159" customFormat="1" ht="21" customHeight="1" spans="1:14">
      <c r="A2762" s="191"/>
      <c r="B2762" s="435" t="s">
        <v>2570</v>
      </c>
      <c r="C2762" s="150" t="s">
        <v>2567</v>
      </c>
      <c r="D2762" s="40" t="s">
        <v>988</v>
      </c>
      <c r="E2762" s="67">
        <v>9.08</v>
      </c>
      <c r="F2762" s="192">
        <v>94</v>
      </c>
      <c r="G2762" s="447">
        <f t="shared" si="117"/>
        <v>853.52</v>
      </c>
      <c r="H2762" s="192" t="s">
        <v>2389</v>
      </c>
      <c r="I2762" s="192" t="s">
        <v>2389</v>
      </c>
      <c r="J2762" s="234" t="s">
        <v>2567</v>
      </c>
      <c r="K2762" s="192" t="s">
        <v>2395</v>
      </c>
      <c r="L2762" s="69" t="s">
        <v>1101</v>
      </c>
      <c r="M2762" s="192" t="s">
        <v>2391</v>
      </c>
      <c r="N2762" s="192" t="s">
        <v>2392</v>
      </c>
    </row>
    <row r="2763" s="159" customFormat="1" ht="21" customHeight="1" spans="1:14">
      <c r="A2763" s="191"/>
      <c r="B2763" s="435" t="s">
        <v>2571</v>
      </c>
      <c r="C2763" s="150" t="s">
        <v>2567</v>
      </c>
      <c r="D2763" s="40" t="s">
        <v>988</v>
      </c>
      <c r="E2763" s="67">
        <v>9.08</v>
      </c>
      <c r="F2763" s="192">
        <v>78</v>
      </c>
      <c r="G2763" s="447">
        <f t="shared" si="117"/>
        <v>708.24</v>
      </c>
      <c r="H2763" s="192" t="s">
        <v>2389</v>
      </c>
      <c r="I2763" s="192" t="s">
        <v>2389</v>
      </c>
      <c r="J2763" s="234" t="s">
        <v>2567</v>
      </c>
      <c r="K2763" s="192" t="s">
        <v>2396</v>
      </c>
      <c r="L2763" s="69" t="s">
        <v>1101</v>
      </c>
      <c r="M2763" s="192" t="s">
        <v>2391</v>
      </c>
      <c r="N2763" s="192" t="s">
        <v>2392</v>
      </c>
    </row>
    <row r="2764" s="159" customFormat="1" ht="21" customHeight="1" spans="1:14">
      <c r="A2764" s="191"/>
      <c r="B2764" s="435" t="s">
        <v>2572</v>
      </c>
      <c r="C2764" s="150" t="s">
        <v>2567</v>
      </c>
      <c r="D2764" s="40" t="s">
        <v>988</v>
      </c>
      <c r="E2764" s="67">
        <v>9.08</v>
      </c>
      <c r="F2764" s="406">
        <v>142</v>
      </c>
      <c r="G2764" s="447">
        <f t="shared" si="117"/>
        <v>1289.36</v>
      </c>
      <c r="H2764" s="192" t="s">
        <v>2389</v>
      </c>
      <c r="I2764" s="192" t="s">
        <v>2389</v>
      </c>
      <c r="J2764" s="234" t="s">
        <v>2567</v>
      </c>
      <c r="K2764" s="192" t="s">
        <v>2397</v>
      </c>
      <c r="L2764" s="69" t="s">
        <v>1101</v>
      </c>
      <c r="M2764" s="192" t="s">
        <v>2391</v>
      </c>
      <c r="N2764" s="192" t="s">
        <v>2392</v>
      </c>
    </row>
    <row r="2765" s="159" customFormat="1" ht="21" customHeight="1" spans="1:14">
      <c r="A2765" s="191"/>
      <c r="B2765" s="435" t="s">
        <v>2573</v>
      </c>
      <c r="C2765" s="150" t="s">
        <v>2567</v>
      </c>
      <c r="D2765" s="40" t="s">
        <v>988</v>
      </c>
      <c r="E2765" s="67">
        <v>9.08</v>
      </c>
      <c r="F2765" s="192">
        <v>88</v>
      </c>
      <c r="G2765" s="447">
        <f t="shared" si="117"/>
        <v>799.04</v>
      </c>
      <c r="H2765" s="192" t="s">
        <v>2389</v>
      </c>
      <c r="I2765" s="192" t="s">
        <v>2389</v>
      </c>
      <c r="J2765" s="234" t="s">
        <v>2567</v>
      </c>
      <c r="K2765" s="192" t="s">
        <v>2398</v>
      </c>
      <c r="L2765" s="69" t="s">
        <v>1101</v>
      </c>
      <c r="M2765" s="192" t="s">
        <v>2391</v>
      </c>
      <c r="N2765" s="192" t="s">
        <v>2392</v>
      </c>
    </row>
    <row r="2766" s="159" customFormat="1" ht="21" customHeight="1" spans="1:14">
      <c r="A2766" s="191"/>
      <c r="B2766" s="435" t="s">
        <v>2574</v>
      </c>
      <c r="C2766" s="150" t="s">
        <v>2567</v>
      </c>
      <c r="D2766" s="40" t="s">
        <v>988</v>
      </c>
      <c r="E2766" s="67">
        <v>9.08</v>
      </c>
      <c r="F2766" s="192">
        <v>66</v>
      </c>
      <c r="G2766" s="447">
        <f t="shared" si="117"/>
        <v>599.28</v>
      </c>
      <c r="H2766" s="192" t="s">
        <v>2389</v>
      </c>
      <c r="I2766" s="192" t="s">
        <v>2389</v>
      </c>
      <c r="J2766" s="234" t="s">
        <v>2567</v>
      </c>
      <c r="K2766" s="192" t="s">
        <v>2399</v>
      </c>
      <c r="L2766" s="69" t="s">
        <v>1097</v>
      </c>
      <c r="M2766" s="192" t="s">
        <v>2391</v>
      </c>
      <c r="N2766" s="192" t="s">
        <v>2392</v>
      </c>
    </row>
    <row r="2767" s="159" customFormat="1" ht="21" customHeight="1" spans="1:14">
      <c r="A2767" s="191"/>
      <c r="B2767" s="435" t="s">
        <v>2575</v>
      </c>
      <c r="C2767" s="150" t="s">
        <v>2567</v>
      </c>
      <c r="D2767" s="40" t="s">
        <v>988</v>
      </c>
      <c r="E2767" s="67">
        <v>9.08</v>
      </c>
      <c r="F2767" s="192">
        <v>100</v>
      </c>
      <c r="G2767" s="447">
        <f t="shared" si="117"/>
        <v>908</v>
      </c>
      <c r="H2767" s="192" t="s">
        <v>2389</v>
      </c>
      <c r="I2767" s="192" t="s">
        <v>2389</v>
      </c>
      <c r="J2767" s="234" t="s">
        <v>2567</v>
      </c>
      <c r="K2767" s="192" t="s">
        <v>2400</v>
      </c>
      <c r="L2767" s="69" t="s">
        <v>1101</v>
      </c>
      <c r="M2767" s="192" t="s">
        <v>2391</v>
      </c>
      <c r="N2767" s="192" t="s">
        <v>2392</v>
      </c>
    </row>
    <row r="2768" s="159" customFormat="1" ht="21" customHeight="1" spans="1:14">
      <c r="A2768" s="191"/>
      <c r="B2768" s="435" t="s">
        <v>2576</v>
      </c>
      <c r="C2768" s="150" t="s">
        <v>2567</v>
      </c>
      <c r="D2768" s="40" t="s">
        <v>988</v>
      </c>
      <c r="E2768" s="67">
        <v>9.08</v>
      </c>
      <c r="F2768" s="192">
        <v>70</v>
      </c>
      <c r="G2768" s="447">
        <f t="shared" si="117"/>
        <v>635.6</v>
      </c>
      <c r="H2768" s="192" t="s">
        <v>2389</v>
      </c>
      <c r="I2768" s="192" t="s">
        <v>2389</v>
      </c>
      <c r="J2768" s="234" t="s">
        <v>2567</v>
      </c>
      <c r="K2768" s="192" t="s">
        <v>2401</v>
      </c>
      <c r="L2768" s="69" t="s">
        <v>1101</v>
      </c>
      <c r="M2768" s="192" t="s">
        <v>2391</v>
      </c>
      <c r="N2768" s="192" t="s">
        <v>2392</v>
      </c>
    </row>
    <row r="2769" s="159" customFormat="1" ht="21" customHeight="1" spans="1:14">
      <c r="A2769" s="191"/>
      <c r="B2769" s="435" t="s">
        <v>2577</v>
      </c>
      <c r="C2769" s="150" t="s">
        <v>2567</v>
      </c>
      <c r="D2769" s="40" t="s">
        <v>988</v>
      </c>
      <c r="E2769" s="67">
        <v>9.08</v>
      </c>
      <c r="F2769" s="406">
        <v>44</v>
      </c>
      <c r="G2769" s="447">
        <f t="shared" si="117"/>
        <v>399.52</v>
      </c>
      <c r="H2769" s="192" t="s">
        <v>2389</v>
      </c>
      <c r="I2769" s="192" t="s">
        <v>2389</v>
      </c>
      <c r="J2769" s="234" t="s">
        <v>2567</v>
      </c>
      <c r="K2769" s="192" t="s">
        <v>2402</v>
      </c>
      <c r="L2769" s="69" t="s">
        <v>1101</v>
      </c>
      <c r="M2769" s="192" t="s">
        <v>2391</v>
      </c>
      <c r="N2769" s="192" t="s">
        <v>2392</v>
      </c>
    </row>
    <row r="2770" s="159" customFormat="1" ht="21" customHeight="1" spans="1:14">
      <c r="A2770" s="191"/>
      <c r="B2770" s="435" t="s">
        <v>2578</v>
      </c>
      <c r="C2770" s="150" t="s">
        <v>2567</v>
      </c>
      <c r="D2770" s="40" t="s">
        <v>988</v>
      </c>
      <c r="E2770" s="67">
        <v>9.08</v>
      </c>
      <c r="F2770" s="192">
        <v>138</v>
      </c>
      <c r="G2770" s="447">
        <f t="shared" si="117"/>
        <v>1253.04</v>
      </c>
      <c r="H2770" s="192" t="s">
        <v>2389</v>
      </c>
      <c r="I2770" s="192" t="s">
        <v>2389</v>
      </c>
      <c r="J2770" s="234" t="s">
        <v>2567</v>
      </c>
      <c r="K2770" s="192" t="s">
        <v>2403</v>
      </c>
      <c r="L2770" s="69" t="s">
        <v>1101</v>
      </c>
      <c r="M2770" s="192" t="s">
        <v>2391</v>
      </c>
      <c r="N2770" s="192" t="s">
        <v>2392</v>
      </c>
    </row>
    <row r="2771" s="159" customFormat="1" ht="21" customHeight="1" spans="1:14">
      <c r="A2771" s="191"/>
      <c r="B2771" s="435" t="s">
        <v>2579</v>
      </c>
      <c r="C2771" s="150" t="s">
        <v>2567</v>
      </c>
      <c r="D2771" s="40" t="s">
        <v>988</v>
      </c>
      <c r="E2771" s="67">
        <v>9.08</v>
      </c>
      <c r="F2771" s="192">
        <v>20</v>
      </c>
      <c r="G2771" s="447">
        <f t="shared" si="117"/>
        <v>181.6</v>
      </c>
      <c r="H2771" s="192" t="s">
        <v>2389</v>
      </c>
      <c r="I2771" s="192" t="s">
        <v>2389</v>
      </c>
      <c r="J2771" s="234" t="s">
        <v>2567</v>
      </c>
      <c r="K2771" s="192" t="s">
        <v>2404</v>
      </c>
      <c r="L2771" s="69" t="s">
        <v>1101</v>
      </c>
      <c r="M2771" s="192" t="s">
        <v>2391</v>
      </c>
      <c r="N2771" s="192" t="s">
        <v>2392</v>
      </c>
    </row>
    <row r="2772" s="159" customFormat="1" ht="21" customHeight="1" spans="1:14">
      <c r="A2772" s="191"/>
      <c r="B2772" s="435" t="s">
        <v>2580</v>
      </c>
      <c r="C2772" s="150" t="s">
        <v>2567</v>
      </c>
      <c r="D2772" s="40" t="s">
        <v>988</v>
      </c>
      <c r="E2772" s="67">
        <v>9.08</v>
      </c>
      <c r="F2772" s="192">
        <v>28</v>
      </c>
      <c r="G2772" s="447">
        <f t="shared" si="117"/>
        <v>254.24</v>
      </c>
      <c r="H2772" s="192" t="s">
        <v>2389</v>
      </c>
      <c r="I2772" s="192" t="s">
        <v>2389</v>
      </c>
      <c r="J2772" s="234" t="s">
        <v>2567</v>
      </c>
      <c r="K2772" s="192" t="s">
        <v>2405</v>
      </c>
      <c r="L2772" s="69" t="s">
        <v>1101</v>
      </c>
      <c r="M2772" s="192" t="s">
        <v>2391</v>
      </c>
      <c r="N2772" s="192" t="s">
        <v>2392</v>
      </c>
    </row>
    <row r="2773" s="159" customFormat="1" ht="21" customHeight="1" spans="1:14">
      <c r="A2773" s="191"/>
      <c r="B2773" s="435" t="s">
        <v>2581</v>
      </c>
      <c r="C2773" s="150" t="s">
        <v>2567</v>
      </c>
      <c r="D2773" s="40" t="s">
        <v>988</v>
      </c>
      <c r="E2773" s="67">
        <v>9.08</v>
      </c>
      <c r="F2773" s="192">
        <v>16</v>
      </c>
      <c r="G2773" s="447">
        <f t="shared" si="117"/>
        <v>145.28</v>
      </c>
      <c r="H2773" s="192" t="s">
        <v>2389</v>
      </c>
      <c r="I2773" s="192" t="s">
        <v>2389</v>
      </c>
      <c r="J2773" s="234" t="s">
        <v>2567</v>
      </c>
      <c r="K2773" s="192" t="s">
        <v>2406</v>
      </c>
      <c r="L2773" s="69" t="s">
        <v>1101</v>
      </c>
      <c r="M2773" s="192" t="s">
        <v>2391</v>
      </c>
      <c r="N2773" s="192" t="s">
        <v>2392</v>
      </c>
    </row>
    <row r="2774" s="159" customFormat="1" ht="21" customHeight="1" spans="1:14">
      <c r="A2774" s="191"/>
      <c r="B2774" s="435" t="s">
        <v>2582</v>
      </c>
      <c r="C2774" s="150" t="s">
        <v>2567</v>
      </c>
      <c r="D2774" s="40" t="s">
        <v>988</v>
      </c>
      <c r="E2774" s="67">
        <v>9.08</v>
      </c>
      <c r="F2774" s="192">
        <v>52</v>
      </c>
      <c r="G2774" s="447">
        <f t="shared" si="117"/>
        <v>472.16</v>
      </c>
      <c r="H2774" s="192" t="s">
        <v>2389</v>
      </c>
      <c r="I2774" s="192" t="s">
        <v>2389</v>
      </c>
      <c r="J2774" s="234" t="s">
        <v>2567</v>
      </c>
      <c r="K2774" s="192" t="s">
        <v>2407</v>
      </c>
      <c r="L2774" s="69" t="s">
        <v>1101</v>
      </c>
      <c r="M2774" s="192" t="s">
        <v>2391</v>
      </c>
      <c r="N2774" s="192" t="s">
        <v>2392</v>
      </c>
    </row>
    <row r="2775" s="159" customFormat="1" ht="21" customHeight="1" spans="1:14">
      <c r="A2775" s="191"/>
      <c r="B2775" s="435" t="s">
        <v>2583</v>
      </c>
      <c r="C2775" s="150" t="s">
        <v>2567</v>
      </c>
      <c r="D2775" s="40" t="s">
        <v>988</v>
      </c>
      <c r="E2775" s="67">
        <v>9.08</v>
      </c>
      <c r="F2775" s="192">
        <v>190</v>
      </c>
      <c r="G2775" s="447">
        <f t="shared" si="117"/>
        <v>1725.2</v>
      </c>
      <c r="H2775" s="192" t="s">
        <v>2389</v>
      </c>
      <c r="I2775" s="192" t="s">
        <v>2389</v>
      </c>
      <c r="J2775" s="234" t="s">
        <v>2567</v>
      </c>
      <c r="K2775" s="192" t="s">
        <v>2408</v>
      </c>
      <c r="L2775" s="69" t="s">
        <v>1101</v>
      </c>
      <c r="M2775" s="192" t="s">
        <v>2391</v>
      </c>
      <c r="N2775" s="192" t="s">
        <v>2392</v>
      </c>
    </row>
    <row r="2776" s="159" customFormat="1" ht="21" customHeight="1" spans="1:14">
      <c r="A2776" s="191"/>
      <c r="B2776" s="435" t="s">
        <v>2584</v>
      </c>
      <c r="C2776" s="150" t="s">
        <v>2567</v>
      </c>
      <c r="D2776" s="40" t="s">
        <v>988</v>
      </c>
      <c r="E2776" s="67">
        <v>9.08</v>
      </c>
      <c r="F2776" s="192">
        <v>24</v>
      </c>
      <c r="G2776" s="447">
        <f t="shared" si="117"/>
        <v>217.92</v>
      </c>
      <c r="H2776" s="192" t="s">
        <v>2389</v>
      </c>
      <c r="I2776" s="192" t="s">
        <v>2389</v>
      </c>
      <c r="J2776" s="234" t="s">
        <v>2567</v>
      </c>
      <c r="K2776" s="192" t="s">
        <v>2409</v>
      </c>
      <c r="L2776" s="69" t="s">
        <v>1101</v>
      </c>
      <c r="M2776" s="192" t="s">
        <v>2391</v>
      </c>
      <c r="N2776" s="192" t="s">
        <v>2392</v>
      </c>
    </row>
    <row r="2777" s="159" customFormat="1" ht="21" customHeight="1" spans="1:14">
      <c r="A2777" s="191"/>
      <c r="B2777" s="435" t="s">
        <v>2585</v>
      </c>
      <c r="C2777" s="150" t="s">
        <v>2567</v>
      </c>
      <c r="D2777" s="40" t="s">
        <v>988</v>
      </c>
      <c r="E2777" s="67">
        <v>9.08</v>
      </c>
      <c r="F2777" s="192">
        <v>24</v>
      </c>
      <c r="G2777" s="447">
        <f t="shared" si="117"/>
        <v>217.92</v>
      </c>
      <c r="H2777" s="192" t="s">
        <v>2389</v>
      </c>
      <c r="I2777" s="192" t="s">
        <v>2389</v>
      </c>
      <c r="J2777" s="234" t="s">
        <v>2567</v>
      </c>
      <c r="K2777" s="192" t="s">
        <v>1802</v>
      </c>
      <c r="L2777" s="69" t="s">
        <v>1101</v>
      </c>
      <c r="M2777" s="192" t="s">
        <v>2391</v>
      </c>
      <c r="N2777" s="192" t="s">
        <v>2392</v>
      </c>
    </row>
    <row r="2778" s="159" customFormat="1" ht="21" customHeight="1" spans="1:14">
      <c r="A2778" s="191"/>
      <c r="B2778" s="435" t="s">
        <v>2586</v>
      </c>
      <c r="C2778" s="150" t="s">
        <v>2567</v>
      </c>
      <c r="D2778" s="40" t="s">
        <v>988</v>
      </c>
      <c r="E2778" s="67">
        <v>9.08</v>
      </c>
      <c r="F2778" s="192">
        <v>72</v>
      </c>
      <c r="G2778" s="447">
        <f t="shared" si="117"/>
        <v>653.76</v>
      </c>
      <c r="H2778" s="192" t="s">
        <v>2389</v>
      </c>
      <c r="I2778" s="192" t="s">
        <v>2389</v>
      </c>
      <c r="J2778" s="234" t="s">
        <v>2567</v>
      </c>
      <c r="K2778" s="192" t="s">
        <v>2410</v>
      </c>
      <c r="L2778" s="69" t="s">
        <v>1101</v>
      </c>
      <c r="M2778" s="192" t="s">
        <v>2391</v>
      </c>
      <c r="N2778" s="192" t="s">
        <v>2392</v>
      </c>
    </row>
    <row r="2779" s="159" customFormat="1" ht="21" customHeight="1" spans="1:14">
      <c r="A2779" s="191" t="s">
        <v>1079</v>
      </c>
      <c r="B2779" s="435" t="s">
        <v>2587</v>
      </c>
      <c r="C2779" s="150" t="s">
        <v>2567</v>
      </c>
      <c r="D2779" s="40" t="s">
        <v>988</v>
      </c>
      <c r="E2779" s="67">
        <v>9.08</v>
      </c>
      <c r="F2779" s="192">
        <v>66</v>
      </c>
      <c r="G2779" s="447">
        <f t="shared" si="117"/>
        <v>599.28</v>
      </c>
      <c r="H2779" s="192" t="s">
        <v>2389</v>
      </c>
      <c r="I2779" s="192" t="s">
        <v>2389</v>
      </c>
      <c r="J2779" s="234" t="s">
        <v>2567</v>
      </c>
      <c r="K2779" s="192" t="s">
        <v>2411</v>
      </c>
      <c r="L2779" s="69" t="s">
        <v>1101</v>
      </c>
      <c r="M2779" s="192" t="s">
        <v>2391</v>
      </c>
      <c r="N2779" s="192" t="s">
        <v>2392</v>
      </c>
    </row>
    <row r="2780" s="160" customFormat="1" ht="21" customHeight="1" spans="1:14">
      <c r="A2780" s="191" t="s">
        <v>1079</v>
      </c>
      <c r="B2780" s="435" t="s">
        <v>2588</v>
      </c>
      <c r="C2780" s="150" t="s">
        <v>2567</v>
      </c>
      <c r="D2780" s="40" t="s">
        <v>988</v>
      </c>
      <c r="E2780" s="67">
        <v>9.08</v>
      </c>
      <c r="F2780" s="192">
        <v>16</v>
      </c>
      <c r="G2780" s="447">
        <f t="shared" si="117"/>
        <v>145.28</v>
      </c>
      <c r="H2780" s="192" t="s">
        <v>2389</v>
      </c>
      <c r="I2780" s="192" t="s">
        <v>2389</v>
      </c>
      <c r="J2780" s="234" t="s">
        <v>2567</v>
      </c>
      <c r="K2780" s="192" t="s">
        <v>2412</v>
      </c>
      <c r="L2780" s="69" t="s">
        <v>1101</v>
      </c>
      <c r="M2780" s="192" t="s">
        <v>2391</v>
      </c>
      <c r="N2780" s="192" t="s">
        <v>2392</v>
      </c>
    </row>
    <row r="2781" s="159" customFormat="1" ht="21" customHeight="1" spans="1:14">
      <c r="A2781" s="191" t="s">
        <v>1079</v>
      </c>
      <c r="B2781" s="435" t="s">
        <v>2589</v>
      </c>
      <c r="C2781" s="150" t="s">
        <v>2567</v>
      </c>
      <c r="D2781" s="40" t="s">
        <v>988</v>
      </c>
      <c r="E2781" s="67">
        <v>9.08</v>
      </c>
      <c r="F2781" s="192">
        <v>112</v>
      </c>
      <c r="G2781" s="447">
        <f t="shared" si="117"/>
        <v>1016.96</v>
      </c>
      <c r="H2781" s="192" t="s">
        <v>2389</v>
      </c>
      <c r="I2781" s="192" t="s">
        <v>2389</v>
      </c>
      <c r="J2781" s="234" t="s">
        <v>2567</v>
      </c>
      <c r="K2781" s="192" t="s">
        <v>2413</v>
      </c>
      <c r="L2781" s="69" t="s">
        <v>1101</v>
      </c>
      <c r="M2781" s="192" t="s">
        <v>2391</v>
      </c>
      <c r="N2781" s="192" t="s">
        <v>2392</v>
      </c>
    </row>
    <row r="2782" s="159" customFormat="1" ht="21" customHeight="1" spans="1:14">
      <c r="A2782" s="191" t="s">
        <v>1079</v>
      </c>
      <c r="B2782" s="435" t="s">
        <v>2590</v>
      </c>
      <c r="C2782" s="150" t="s">
        <v>2567</v>
      </c>
      <c r="D2782" s="40" t="s">
        <v>988</v>
      </c>
      <c r="E2782" s="67">
        <v>9.08</v>
      </c>
      <c r="F2782" s="192">
        <v>46</v>
      </c>
      <c r="G2782" s="447">
        <f t="shared" si="117"/>
        <v>417.68</v>
      </c>
      <c r="H2782" s="192" t="s">
        <v>2389</v>
      </c>
      <c r="I2782" s="192" t="s">
        <v>2389</v>
      </c>
      <c r="J2782" s="234" t="s">
        <v>2567</v>
      </c>
      <c r="K2782" s="192" t="s">
        <v>1808</v>
      </c>
      <c r="L2782" s="69" t="s">
        <v>1101</v>
      </c>
      <c r="M2782" s="192" t="s">
        <v>2391</v>
      </c>
      <c r="N2782" s="192" t="s">
        <v>2392</v>
      </c>
    </row>
    <row r="2783" s="159" customFormat="1" ht="21" customHeight="1" spans="1:14">
      <c r="A2783" s="191" t="s">
        <v>1079</v>
      </c>
      <c r="B2783" s="435" t="s">
        <v>2591</v>
      </c>
      <c r="C2783" s="150" t="s">
        <v>2567</v>
      </c>
      <c r="D2783" s="40" t="s">
        <v>988</v>
      </c>
      <c r="E2783" s="67">
        <v>9.08</v>
      </c>
      <c r="F2783" s="192">
        <v>66</v>
      </c>
      <c r="G2783" s="447">
        <f t="shared" si="117"/>
        <v>599.28</v>
      </c>
      <c r="H2783" s="192" t="s">
        <v>2389</v>
      </c>
      <c r="I2783" s="192" t="s">
        <v>2389</v>
      </c>
      <c r="J2783" s="234" t="s">
        <v>2567</v>
      </c>
      <c r="K2783" s="192" t="s">
        <v>2414</v>
      </c>
      <c r="L2783" s="69" t="s">
        <v>1101</v>
      </c>
      <c r="M2783" s="192" t="s">
        <v>2391</v>
      </c>
      <c r="N2783" s="192" t="s">
        <v>2392</v>
      </c>
    </row>
    <row r="2784" s="159" customFormat="1" ht="21" customHeight="1" spans="1:14">
      <c r="A2784" s="191" t="s">
        <v>1079</v>
      </c>
      <c r="B2784" s="435" t="s">
        <v>2592</v>
      </c>
      <c r="C2784" s="150" t="s">
        <v>2567</v>
      </c>
      <c r="D2784" s="40" t="s">
        <v>988</v>
      </c>
      <c r="E2784" s="67">
        <v>9.08</v>
      </c>
      <c r="F2784" s="192">
        <v>80</v>
      </c>
      <c r="G2784" s="447">
        <f t="shared" si="117"/>
        <v>726.4</v>
      </c>
      <c r="H2784" s="192" t="s">
        <v>2389</v>
      </c>
      <c r="I2784" s="192" t="s">
        <v>2389</v>
      </c>
      <c r="J2784" s="234" t="s">
        <v>2567</v>
      </c>
      <c r="K2784" s="192" t="s">
        <v>2415</v>
      </c>
      <c r="L2784" s="69" t="s">
        <v>1101</v>
      </c>
      <c r="M2784" s="192" t="s">
        <v>2391</v>
      </c>
      <c r="N2784" s="192" t="s">
        <v>2392</v>
      </c>
    </row>
    <row r="2785" s="159" customFormat="1" ht="21" customHeight="1" spans="1:14">
      <c r="A2785" s="191" t="s">
        <v>1079</v>
      </c>
      <c r="B2785" s="435" t="s">
        <v>2593</v>
      </c>
      <c r="C2785" s="150" t="s">
        <v>2567</v>
      </c>
      <c r="D2785" s="40" t="s">
        <v>988</v>
      </c>
      <c r="E2785" s="67">
        <v>9.08</v>
      </c>
      <c r="F2785" s="192">
        <v>96</v>
      </c>
      <c r="G2785" s="447">
        <f t="shared" si="117"/>
        <v>871.68</v>
      </c>
      <c r="H2785" s="192" t="s">
        <v>2389</v>
      </c>
      <c r="I2785" s="192" t="s">
        <v>2389</v>
      </c>
      <c r="J2785" s="234" t="s">
        <v>2567</v>
      </c>
      <c r="K2785" s="192" t="s">
        <v>2416</v>
      </c>
      <c r="L2785" s="69" t="s">
        <v>1101</v>
      </c>
      <c r="M2785" s="192" t="s">
        <v>2391</v>
      </c>
      <c r="N2785" s="192" t="s">
        <v>2392</v>
      </c>
    </row>
    <row r="2786" s="159" customFormat="1" ht="21" customHeight="1" spans="1:14">
      <c r="A2786" s="191" t="s">
        <v>1079</v>
      </c>
      <c r="B2786" s="435" t="s">
        <v>2594</v>
      </c>
      <c r="C2786" s="150" t="s">
        <v>2567</v>
      </c>
      <c r="D2786" s="40" t="s">
        <v>988</v>
      </c>
      <c r="E2786" s="67">
        <v>9.08</v>
      </c>
      <c r="F2786" s="192">
        <v>30</v>
      </c>
      <c r="G2786" s="447">
        <f t="shared" si="117"/>
        <v>272.4</v>
      </c>
      <c r="H2786" s="192" t="s">
        <v>2389</v>
      </c>
      <c r="I2786" s="192" t="s">
        <v>2389</v>
      </c>
      <c r="J2786" s="234" t="s">
        <v>2567</v>
      </c>
      <c r="K2786" s="192" t="s">
        <v>2417</v>
      </c>
      <c r="L2786" s="69" t="s">
        <v>1101</v>
      </c>
      <c r="M2786" s="192" t="s">
        <v>2391</v>
      </c>
      <c r="N2786" s="192" t="s">
        <v>2392</v>
      </c>
    </row>
    <row r="2787" s="159" customFormat="1" ht="21" customHeight="1" spans="1:14">
      <c r="A2787" s="191" t="s">
        <v>1079</v>
      </c>
      <c r="B2787" s="435" t="s">
        <v>2595</v>
      </c>
      <c r="C2787" s="150" t="s">
        <v>2567</v>
      </c>
      <c r="D2787" s="40" t="s">
        <v>988</v>
      </c>
      <c r="E2787" s="67">
        <v>9.08</v>
      </c>
      <c r="F2787" s="192">
        <v>50</v>
      </c>
      <c r="G2787" s="447">
        <f t="shared" si="117"/>
        <v>454</v>
      </c>
      <c r="H2787" s="192" t="s">
        <v>2389</v>
      </c>
      <c r="I2787" s="192" t="s">
        <v>2389</v>
      </c>
      <c r="J2787" s="234" t="s">
        <v>2567</v>
      </c>
      <c r="K2787" s="192" t="s">
        <v>2418</v>
      </c>
      <c r="L2787" s="69" t="s">
        <v>1101</v>
      </c>
      <c r="M2787" s="192" t="s">
        <v>2391</v>
      </c>
      <c r="N2787" s="192" t="s">
        <v>2392</v>
      </c>
    </row>
    <row r="2788" s="159" customFormat="1" ht="21" customHeight="1" spans="1:14">
      <c r="A2788" s="191" t="s">
        <v>1079</v>
      </c>
      <c r="B2788" s="435" t="s">
        <v>2596</v>
      </c>
      <c r="C2788" s="150" t="s">
        <v>2567</v>
      </c>
      <c r="D2788" s="40" t="s">
        <v>988</v>
      </c>
      <c r="E2788" s="67">
        <v>9.08</v>
      </c>
      <c r="F2788" s="192">
        <v>42</v>
      </c>
      <c r="G2788" s="447">
        <f t="shared" si="117"/>
        <v>381.36</v>
      </c>
      <c r="H2788" s="192" t="s">
        <v>2389</v>
      </c>
      <c r="I2788" s="192" t="s">
        <v>2389</v>
      </c>
      <c r="J2788" s="234" t="s">
        <v>2567</v>
      </c>
      <c r="K2788" s="192" t="s">
        <v>2419</v>
      </c>
      <c r="L2788" s="69" t="s">
        <v>1101</v>
      </c>
      <c r="M2788" s="192" t="s">
        <v>2391</v>
      </c>
      <c r="N2788" s="192" t="s">
        <v>2392</v>
      </c>
    </row>
    <row r="2789" s="159" customFormat="1" ht="21" customHeight="1" spans="1:14">
      <c r="A2789" s="191" t="s">
        <v>1079</v>
      </c>
      <c r="B2789" s="435" t="s">
        <v>2597</v>
      </c>
      <c r="C2789" s="150" t="s">
        <v>2567</v>
      </c>
      <c r="D2789" s="40" t="s">
        <v>988</v>
      </c>
      <c r="E2789" s="67">
        <v>9.08</v>
      </c>
      <c r="F2789" s="192">
        <v>24</v>
      </c>
      <c r="G2789" s="447">
        <f t="shared" si="117"/>
        <v>217.92</v>
      </c>
      <c r="H2789" s="192" t="s">
        <v>2389</v>
      </c>
      <c r="I2789" s="192" t="s">
        <v>2389</v>
      </c>
      <c r="J2789" s="234" t="s">
        <v>2567</v>
      </c>
      <c r="K2789" s="192" t="s">
        <v>2420</v>
      </c>
      <c r="L2789" s="69" t="s">
        <v>1097</v>
      </c>
      <c r="M2789" s="192" t="s">
        <v>2391</v>
      </c>
      <c r="N2789" s="192" t="s">
        <v>2392</v>
      </c>
    </row>
    <row r="2790" s="159" customFormat="1" ht="21" customHeight="1" spans="1:14">
      <c r="A2790" s="191" t="s">
        <v>1079</v>
      </c>
      <c r="B2790" s="435" t="s">
        <v>2598</v>
      </c>
      <c r="C2790" s="150" t="s">
        <v>2567</v>
      </c>
      <c r="D2790" s="40" t="s">
        <v>988</v>
      </c>
      <c r="E2790" s="67">
        <v>9.08</v>
      </c>
      <c r="F2790" s="192">
        <v>50</v>
      </c>
      <c r="G2790" s="447">
        <f t="shared" si="117"/>
        <v>454</v>
      </c>
      <c r="H2790" s="192" t="s">
        <v>2389</v>
      </c>
      <c r="I2790" s="192" t="s">
        <v>2389</v>
      </c>
      <c r="J2790" s="234" t="s">
        <v>2567</v>
      </c>
      <c r="K2790" s="192" t="s">
        <v>2421</v>
      </c>
      <c r="L2790" s="69" t="s">
        <v>1101</v>
      </c>
      <c r="M2790" s="192" t="s">
        <v>2391</v>
      </c>
      <c r="N2790" s="192" t="s">
        <v>2392</v>
      </c>
    </row>
    <row r="2791" s="159" customFormat="1" ht="21" customHeight="1" spans="1:14">
      <c r="A2791" s="191" t="s">
        <v>1079</v>
      </c>
      <c r="B2791" s="435" t="s">
        <v>2599</v>
      </c>
      <c r="C2791" s="150" t="s">
        <v>2567</v>
      </c>
      <c r="D2791" s="40" t="s">
        <v>988</v>
      </c>
      <c r="E2791" s="67">
        <v>9.08</v>
      </c>
      <c r="F2791" s="192">
        <v>114</v>
      </c>
      <c r="G2791" s="447">
        <f t="shared" si="117"/>
        <v>1035.12</v>
      </c>
      <c r="H2791" s="192" t="s">
        <v>2389</v>
      </c>
      <c r="I2791" s="192" t="s">
        <v>2389</v>
      </c>
      <c r="J2791" s="234" t="s">
        <v>2567</v>
      </c>
      <c r="K2791" s="192" t="s">
        <v>2422</v>
      </c>
      <c r="L2791" s="69" t="s">
        <v>1101</v>
      </c>
      <c r="M2791" s="192" t="s">
        <v>2391</v>
      </c>
      <c r="N2791" s="192" t="s">
        <v>2392</v>
      </c>
    </row>
    <row r="2792" s="159" customFormat="1" ht="21" customHeight="1" spans="1:14">
      <c r="A2792" s="191" t="s">
        <v>1079</v>
      </c>
      <c r="B2792" s="435" t="s">
        <v>2600</v>
      </c>
      <c r="C2792" s="150" t="s">
        <v>2567</v>
      </c>
      <c r="D2792" s="40" t="s">
        <v>988</v>
      </c>
      <c r="E2792" s="67">
        <v>9.08</v>
      </c>
      <c r="F2792" s="192">
        <v>14</v>
      </c>
      <c r="G2792" s="447">
        <f t="shared" si="117"/>
        <v>127.12</v>
      </c>
      <c r="H2792" s="192" t="s">
        <v>2389</v>
      </c>
      <c r="I2792" s="192" t="s">
        <v>2389</v>
      </c>
      <c r="J2792" s="234" t="s">
        <v>2567</v>
      </c>
      <c r="K2792" s="192" t="s">
        <v>2423</v>
      </c>
      <c r="L2792" s="69" t="s">
        <v>1097</v>
      </c>
      <c r="M2792" s="192" t="s">
        <v>2391</v>
      </c>
      <c r="N2792" s="192" t="s">
        <v>2392</v>
      </c>
    </row>
    <row r="2793" s="159" customFormat="1" ht="21" customHeight="1" spans="1:14">
      <c r="A2793" s="191" t="s">
        <v>1079</v>
      </c>
      <c r="B2793" s="435" t="s">
        <v>2601</v>
      </c>
      <c r="C2793" s="150" t="s">
        <v>2567</v>
      </c>
      <c r="D2793" s="40" t="s">
        <v>988</v>
      </c>
      <c r="E2793" s="67">
        <v>9.08</v>
      </c>
      <c r="F2793" s="192">
        <v>176</v>
      </c>
      <c r="G2793" s="447">
        <f t="shared" si="117"/>
        <v>1598.08</v>
      </c>
      <c r="H2793" s="192" t="s">
        <v>2389</v>
      </c>
      <c r="I2793" s="192" t="s">
        <v>2389</v>
      </c>
      <c r="J2793" s="234" t="s">
        <v>2567</v>
      </c>
      <c r="K2793" s="192" t="s">
        <v>2424</v>
      </c>
      <c r="L2793" s="69" t="s">
        <v>1101</v>
      </c>
      <c r="M2793" s="192" t="s">
        <v>2391</v>
      </c>
      <c r="N2793" s="192" t="s">
        <v>2392</v>
      </c>
    </row>
    <row r="2794" s="166" customFormat="1" ht="21" customHeight="1" spans="1:14">
      <c r="A2794" s="195"/>
      <c r="B2794" s="362" t="s">
        <v>1112</v>
      </c>
      <c r="C2794" s="299"/>
      <c r="D2794" s="196"/>
      <c r="E2794" s="197"/>
      <c r="F2794" s="188">
        <f>SUM(F2759:F2793)</f>
        <v>2660</v>
      </c>
      <c r="G2794" s="448">
        <f>SUM(G2759:G2793)</f>
        <v>24152.8</v>
      </c>
      <c r="H2794" s="188"/>
      <c r="I2794" s="195"/>
      <c r="J2794" s="188"/>
      <c r="K2794" s="188"/>
      <c r="L2794" s="233"/>
      <c r="M2794" s="188"/>
      <c r="N2794" s="188"/>
    </row>
    <row r="2795" s="166" customFormat="1" ht="24" customHeight="1" spans="1:14">
      <c r="A2795" s="303"/>
      <c r="B2795" s="454">
        <v>705</v>
      </c>
      <c r="C2795" s="455" t="s">
        <v>1057</v>
      </c>
      <c r="D2795" s="260"/>
      <c r="E2795" s="266"/>
      <c r="F2795" s="421"/>
      <c r="G2795" s="306"/>
      <c r="H2795" s="421"/>
      <c r="I2795" s="303"/>
      <c r="J2795" s="421"/>
      <c r="K2795" s="421"/>
      <c r="L2795" s="494"/>
      <c r="M2795" s="421"/>
      <c r="N2795" s="421"/>
    </row>
    <row r="2796" s="159" customFormat="1" ht="21" customHeight="1" spans="1:14">
      <c r="A2796" s="257"/>
      <c r="B2796" s="444" t="s">
        <v>1058</v>
      </c>
      <c r="C2796" s="445" t="s">
        <v>1059</v>
      </c>
      <c r="D2796" s="34" t="s">
        <v>1060</v>
      </c>
      <c r="E2796" s="493">
        <v>302037.44</v>
      </c>
      <c r="F2796" s="425">
        <v>1</v>
      </c>
      <c r="G2796" s="268"/>
      <c r="H2796" s="192" t="s">
        <v>2389</v>
      </c>
      <c r="I2796" s="192" t="s">
        <v>2389</v>
      </c>
      <c r="J2796" s="425" t="s">
        <v>1059</v>
      </c>
      <c r="K2796" s="192" t="s">
        <v>1113</v>
      </c>
      <c r="L2796" s="192" t="s">
        <v>1097</v>
      </c>
      <c r="M2796" s="192" t="s">
        <v>2491</v>
      </c>
      <c r="N2796" s="192" t="s">
        <v>2492</v>
      </c>
    </row>
    <row r="2797" s="159" customFormat="1" ht="21" customHeight="1" spans="1:14">
      <c r="A2797" s="257"/>
      <c r="B2797" s="444" t="s">
        <v>1058</v>
      </c>
      <c r="C2797" s="445" t="s">
        <v>1059</v>
      </c>
      <c r="D2797" s="34" t="s">
        <v>1060</v>
      </c>
      <c r="E2797" s="493">
        <v>302037.44</v>
      </c>
      <c r="F2797" s="425">
        <v>1</v>
      </c>
      <c r="G2797" s="268"/>
      <c r="H2797" s="192" t="s">
        <v>2389</v>
      </c>
      <c r="I2797" s="192" t="s">
        <v>2389</v>
      </c>
      <c r="J2797" s="425" t="s">
        <v>1059</v>
      </c>
      <c r="K2797" s="192" t="s">
        <v>1116</v>
      </c>
      <c r="L2797" s="192" t="s">
        <v>1101</v>
      </c>
      <c r="M2797" s="192" t="s">
        <v>2491</v>
      </c>
      <c r="N2797" s="192" t="s">
        <v>2492</v>
      </c>
    </row>
    <row r="2798" s="166" customFormat="1" ht="21" customHeight="1" spans="1:14">
      <c r="A2798" s="195"/>
      <c r="B2798" s="362" t="s">
        <v>1112</v>
      </c>
      <c r="C2798" s="299"/>
      <c r="D2798" s="196"/>
      <c r="E2798" s="197"/>
      <c r="F2798" s="188">
        <f>SUM(F2796:F2797)</f>
        <v>2</v>
      </c>
      <c r="G2798" s="199"/>
      <c r="H2798" s="188"/>
      <c r="I2798" s="195"/>
      <c r="J2798" s="188"/>
      <c r="K2798" s="188"/>
      <c r="L2798" s="233"/>
      <c r="M2798" s="188"/>
      <c r="N2798" s="188"/>
    </row>
    <row r="2799" s="159" customFormat="1" ht="21" customHeight="1" spans="1:14">
      <c r="A2799" s="428"/>
      <c r="B2799" s="438" t="s">
        <v>1036</v>
      </c>
      <c r="C2799" s="49" t="s">
        <v>1037</v>
      </c>
      <c r="D2799" s="40"/>
      <c r="E2799" s="67"/>
      <c r="F2799" s="192"/>
      <c r="G2799" s="194"/>
      <c r="H2799" s="192"/>
      <c r="I2799" s="191"/>
      <c r="J2799" s="192"/>
      <c r="K2799" s="192"/>
      <c r="L2799" s="69"/>
      <c r="M2799" s="192"/>
      <c r="N2799" s="192"/>
    </row>
    <row r="2800" s="159" customFormat="1" ht="21" customHeight="1" spans="1:14">
      <c r="A2800" s="428"/>
      <c r="B2800" s="191" t="s">
        <v>1038</v>
      </c>
      <c r="C2800" s="191" t="s">
        <v>1039</v>
      </c>
      <c r="D2800" s="40" t="s">
        <v>834</v>
      </c>
      <c r="E2800" s="67">
        <v>10760.84</v>
      </c>
      <c r="F2800" s="192">
        <v>1</v>
      </c>
      <c r="G2800" s="447">
        <f>E2800*F2800</f>
        <v>10760.84</v>
      </c>
      <c r="H2800" s="192"/>
      <c r="I2800" s="191"/>
      <c r="J2800" s="192"/>
      <c r="K2800" s="192" t="s">
        <v>1278</v>
      </c>
      <c r="L2800" s="69"/>
      <c r="M2800" s="203" t="s">
        <v>2602</v>
      </c>
      <c r="N2800" s="192" t="s">
        <v>2603</v>
      </c>
    </row>
    <row r="2801" s="159" customFormat="1" ht="21" customHeight="1" spans="1:14">
      <c r="A2801" s="428"/>
      <c r="B2801" s="191" t="s">
        <v>1038</v>
      </c>
      <c r="C2801" s="191" t="s">
        <v>1039</v>
      </c>
      <c r="D2801" s="40" t="s">
        <v>834</v>
      </c>
      <c r="E2801" s="67">
        <v>10760.84</v>
      </c>
      <c r="F2801" s="192">
        <v>2</v>
      </c>
      <c r="G2801" s="447">
        <f>E2801*F2801</f>
        <v>21521.68</v>
      </c>
      <c r="H2801" s="192"/>
      <c r="I2801" s="191"/>
      <c r="J2801" s="192"/>
      <c r="K2801" s="192" t="s">
        <v>2604</v>
      </c>
      <c r="L2801" s="69"/>
      <c r="M2801" s="203" t="s">
        <v>2602</v>
      </c>
      <c r="N2801" s="192" t="s">
        <v>2603</v>
      </c>
    </row>
    <row r="2802" s="159" customFormat="1" ht="21" customHeight="1" spans="1:14">
      <c r="A2802" s="428"/>
      <c r="B2802" s="191" t="s">
        <v>1038</v>
      </c>
      <c r="C2802" s="191" t="s">
        <v>1039</v>
      </c>
      <c r="D2802" s="40" t="s">
        <v>834</v>
      </c>
      <c r="E2802" s="67">
        <v>10760.84</v>
      </c>
      <c r="F2802" s="192">
        <v>1</v>
      </c>
      <c r="G2802" s="447">
        <f>E2802*F2802</f>
        <v>10760.84</v>
      </c>
      <c r="H2802" s="192"/>
      <c r="I2802" s="191"/>
      <c r="J2802" s="192"/>
      <c r="K2802" s="192" t="s">
        <v>2605</v>
      </c>
      <c r="L2802" s="69"/>
      <c r="M2802" s="203" t="s">
        <v>2602</v>
      </c>
      <c r="N2802" s="192" t="s">
        <v>2603</v>
      </c>
    </row>
    <row r="2803" s="159" customFormat="1" ht="21" customHeight="1" spans="1:14">
      <c r="A2803" s="428"/>
      <c r="B2803" s="191" t="s">
        <v>1038</v>
      </c>
      <c r="C2803" s="191" t="s">
        <v>1039</v>
      </c>
      <c r="D2803" s="40" t="s">
        <v>834</v>
      </c>
      <c r="E2803" s="67">
        <v>10760.84</v>
      </c>
      <c r="F2803" s="192">
        <v>1</v>
      </c>
      <c r="G2803" s="447">
        <f>E2803*F2803</f>
        <v>10760.84</v>
      </c>
      <c r="H2803" s="192"/>
      <c r="I2803" s="191"/>
      <c r="J2803" s="192"/>
      <c r="K2803" s="192" t="s">
        <v>2605</v>
      </c>
      <c r="L2803" s="69"/>
      <c r="M2803" s="203" t="s">
        <v>2602</v>
      </c>
      <c r="N2803" s="192" t="s">
        <v>2606</v>
      </c>
    </row>
    <row r="2804" s="166" customFormat="1" ht="21" customHeight="1" spans="1:14">
      <c r="A2804" s="195"/>
      <c r="B2804" s="362" t="s">
        <v>1112</v>
      </c>
      <c r="C2804" s="299"/>
      <c r="D2804" s="196"/>
      <c r="E2804" s="197"/>
      <c r="F2804" s="188">
        <f>SUM(F2800:F2803)</f>
        <v>5</v>
      </c>
      <c r="G2804" s="448">
        <f>SUM(G2800:G2803)</f>
        <v>53804.2</v>
      </c>
      <c r="H2804" s="188"/>
      <c r="I2804" s="195"/>
      <c r="J2804" s="188"/>
      <c r="K2804" s="188"/>
      <c r="L2804" s="233"/>
      <c r="M2804" s="188"/>
      <c r="N2804" s="188"/>
    </row>
    <row r="2805" s="159" customFormat="1" ht="21" customHeight="1" spans="1:14">
      <c r="A2805" s="428"/>
      <c r="B2805" s="191" t="s">
        <v>1040</v>
      </c>
      <c r="C2805" s="191" t="s">
        <v>1041</v>
      </c>
      <c r="D2805" s="40" t="s">
        <v>834</v>
      </c>
      <c r="E2805" s="194">
        <v>12568.81</v>
      </c>
      <c r="F2805" s="192">
        <v>2</v>
      </c>
      <c r="G2805" s="447">
        <f t="shared" ref="G2805:G2810" si="118">E2805*F2805</f>
        <v>25137.62</v>
      </c>
      <c r="H2805" s="192"/>
      <c r="I2805" s="191"/>
      <c r="J2805" s="192"/>
      <c r="K2805" s="192" t="s">
        <v>2607</v>
      </c>
      <c r="L2805" s="69"/>
      <c r="M2805" s="203" t="s">
        <v>2608</v>
      </c>
      <c r="N2805" s="192" t="s">
        <v>2609</v>
      </c>
    </row>
    <row r="2806" s="159" customFormat="1" ht="21" customHeight="1" spans="1:14">
      <c r="A2806" s="428"/>
      <c r="B2806" s="191" t="s">
        <v>1040</v>
      </c>
      <c r="C2806" s="191" t="s">
        <v>1041</v>
      </c>
      <c r="D2806" s="40" t="s">
        <v>834</v>
      </c>
      <c r="E2806" s="194">
        <v>12568.81</v>
      </c>
      <c r="F2806" s="192">
        <v>1</v>
      </c>
      <c r="G2806" s="447">
        <f t="shared" si="118"/>
        <v>12568.81</v>
      </c>
      <c r="H2806" s="192"/>
      <c r="I2806" s="191"/>
      <c r="J2806" s="192"/>
      <c r="K2806" s="192" t="s">
        <v>1278</v>
      </c>
      <c r="L2806" s="69"/>
      <c r="M2806" s="203" t="s">
        <v>2608</v>
      </c>
      <c r="N2806" s="192" t="s">
        <v>2609</v>
      </c>
    </row>
    <row r="2807" s="159" customFormat="1" ht="21" customHeight="1" spans="1:14">
      <c r="A2807" s="428"/>
      <c r="B2807" s="191" t="s">
        <v>1040</v>
      </c>
      <c r="C2807" s="191" t="s">
        <v>1041</v>
      </c>
      <c r="D2807" s="40" t="s">
        <v>834</v>
      </c>
      <c r="E2807" s="194">
        <v>12568.81</v>
      </c>
      <c r="F2807" s="192">
        <v>2</v>
      </c>
      <c r="G2807" s="447">
        <f t="shared" si="118"/>
        <v>25137.62</v>
      </c>
      <c r="H2807" s="192"/>
      <c r="I2807" s="191"/>
      <c r="J2807" s="192"/>
      <c r="K2807" s="192" t="s">
        <v>2225</v>
      </c>
      <c r="L2807" s="69"/>
      <c r="M2807" s="203" t="s">
        <v>2608</v>
      </c>
      <c r="N2807" s="192" t="s">
        <v>2609</v>
      </c>
    </row>
    <row r="2808" s="159" customFormat="1" ht="21" customHeight="1" spans="1:14">
      <c r="A2808" s="428"/>
      <c r="B2808" s="191" t="s">
        <v>1040</v>
      </c>
      <c r="C2808" s="191" t="s">
        <v>1041</v>
      </c>
      <c r="D2808" s="40" t="s">
        <v>834</v>
      </c>
      <c r="E2808" s="194">
        <v>12568.81</v>
      </c>
      <c r="F2808" s="192">
        <v>1</v>
      </c>
      <c r="G2808" s="447">
        <f t="shared" si="118"/>
        <v>12568.81</v>
      </c>
      <c r="H2808" s="192"/>
      <c r="I2808" s="191"/>
      <c r="J2808" s="192"/>
      <c r="K2808" s="192" t="s">
        <v>2610</v>
      </c>
      <c r="L2808" s="69"/>
      <c r="M2808" s="203" t="s">
        <v>2608</v>
      </c>
      <c r="N2808" s="192" t="s">
        <v>2609</v>
      </c>
    </row>
    <row r="2809" s="159" customFormat="1" ht="21" customHeight="1" spans="1:14">
      <c r="A2809" s="428"/>
      <c r="B2809" s="191" t="s">
        <v>1040</v>
      </c>
      <c r="C2809" s="191" t="s">
        <v>1041</v>
      </c>
      <c r="D2809" s="40" t="s">
        <v>834</v>
      </c>
      <c r="E2809" s="194">
        <v>12568.81</v>
      </c>
      <c r="F2809" s="192">
        <v>1</v>
      </c>
      <c r="G2809" s="447">
        <f t="shared" si="118"/>
        <v>12568.81</v>
      </c>
      <c r="H2809" s="192"/>
      <c r="I2809" s="191"/>
      <c r="J2809" s="192"/>
      <c r="K2809" s="192" t="s">
        <v>2605</v>
      </c>
      <c r="L2809" s="69"/>
      <c r="M2809" s="203" t="s">
        <v>2608</v>
      </c>
      <c r="N2809" s="192" t="s">
        <v>2609</v>
      </c>
    </row>
    <row r="2810" s="159" customFormat="1" ht="21" customHeight="1" spans="1:14">
      <c r="A2810" s="428"/>
      <c r="B2810" s="191" t="s">
        <v>1040</v>
      </c>
      <c r="C2810" s="191" t="s">
        <v>1041</v>
      </c>
      <c r="D2810" s="40" t="s">
        <v>834</v>
      </c>
      <c r="E2810" s="194">
        <v>12568.81</v>
      </c>
      <c r="F2810" s="192">
        <v>7</v>
      </c>
      <c r="G2810" s="447">
        <f t="shared" si="118"/>
        <v>87981.67</v>
      </c>
      <c r="H2810" s="192"/>
      <c r="I2810" s="191"/>
      <c r="J2810" s="192"/>
      <c r="K2810" s="192" t="s">
        <v>2611</v>
      </c>
      <c r="L2810" s="69"/>
      <c r="M2810" s="203" t="s">
        <v>2608</v>
      </c>
      <c r="N2810" s="192" t="s">
        <v>2606</v>
      </c>
    </row>
    <row r="2811" s="166" customFormat="1" ht="21" customHeight="1" spans="1:14">
      <c r="A2811" s="195"/>
      <c r="B2811" s="362" t="s">
        <v>1112</v>
      </c>
      <c r="C2811" s="299"/>
      <c r="D2811" s="196"/>
      <c r="E2811" s="197"/>
      <c r="F2811" s="188">
        <f>SUM(F2805:F2810)</f>
        <v>14</v>
      </c>
      <c r="G2811" s="448">
        <f>SUM(G2805:G2810)</f>
        <v>175963.34</v>
      </c>
      <c r="H2811" s="188"/>
      <c r="I2811" s="195"/>
      <c r="J2811" s="188"/>
      <c r="K2811" s="188"/>
      <c r="L2811" s="233"/>
      <c r="M2811" s="188"/>
      <c r="N2811" s="188"/>
    </row>
    <row r="2812" s="159" customFormat="1" ht="21" customHeight="1" spans="1:14">
      <c r="A2812" s="428"/>
      <c r="B2812" s="191" t="s">
        <v>1042</v>
      </c>
      <c r="C2812" s="191" t="s">
        <v>1043</v>
      </c>
      <c r="D2812" s="40" t="s">
        <v>859</v>
      </c>
      <c r="E2812" s="67">
        <v>52130.7</v>
      </c>
      <c r="F2812" s="192">
        <v>1</v>
      </c>
      <c r="G2812" s="447">
        <f>E2812*F2812</f>
        <v>52130.7</v>
      </c>
      <c r="H2812" s="192"/>
      <c r="I2812" s="191"/>
      <c r="J2812" s="192"/>
      <c r="K2812" s="192" t="s">
        <v>2612</v>
      </c>
      <c r="L2812" s="69" t="s">
        <v>1101</v>
      </c>
      <c r="M2812" s="203" t="s">
        <v>2613</v>
      </c>
      <c r="N2812" s="192"/>
    </row>
    <row r="2813" s="159" customFormat="1" ht="21" customHeight="1" spans="1:14">
      <c r="A2813" s="428"/>
      <c r="B2813" s="191" t="s">
        <v>1042</v>
      </c>
      <c r="C2813" s="191" t="s">
        <v>1043</v>
      </c>
      <c r="D2813" s="40" t="s">
        <v>859</v>
      </c>
      <c r="E2813" s="67">
        <v>52130.7</v>
      </c>
      <c r="F2813" s="192">
        <v>1</v>
      </c>
      <c r="G2813" s="447">
        <f t="shared" ref="G2813:G2822" si="119">E2813*F2813</f>
        <v>52130.7</v>
      </c>
      <c r="H2813" s="192"/>
      <c r="I2813" s="191"/>
      <c r="J2813" s="192"/>
      <c r="K2813" s="192" t="s">
        <v>2614</v>
      </c>
      <c r="L2813" s="69" t="s">
        <v>1097</v>
      </c>
      <c r="M2813" s="203" t="s">
        <v>2613</v>
      </c>
      <c r="N2813" s="192"/>
    </row>
    <row r="2814" s="159" customFormat="1" ht="21" customHeight="1" spans="1:14">
      <c r="A2814" s="428"/>
      <c r="B2814" s="191" t="s">
        <v>1042</v>
      </c>
      <c r="C2814" s="191" t="s">
        <v>1043</v>
      </c>
      <c r="D2814" s="40" t="s">
        <v>859</v>
      </c>
      <c r="E2814" s="67">
        <v>52130.7</v>
      </c>
      <c r="F2814" s="192">
        <v>1</v>
      </c>
      <c r="G2814" s="447">
        <f t="shared" si="119"/>
        <v>52130.7</v>
      </c>
      <c r="H2814" s="192"/>
      <c r="I2814" s="191"/>
      <c r="J2814" s="192"/>
      <c r="K2814" s="192" t="s">
        <v>2615</v>
      </c>
      <c r="L2814" s="69" t="s">
        <v>1101</v>
      </c>
      <c r="M2814" s="203" t="s">
        <v>2613</v>
      </c>
      <c r="N2814" s="192"/>
    </row>
    <row r="2815" s="159" customFormat="1" ht="21" customHeight="1" spans="1:14">
      <c r="A2815" s="428"/>
      <c r="B2815" s="191" t="s">
        <v>1042</v>
      </c>
      <c r="C2815" s="191" t="s">
        <v>1043</v>
      </c>
      <c r="D2815" s="40" t="s">
        <v>859</v>
      </c>
      <c r="E2815" s="67">
        <v>52130.7</v>
      </c>
      <c r="F2815" s="192">
        <v>1</v>
      </c>
      <c r="G2815" s="447">
        <f t="shared" si="119"/>
        <v>52130.7</v>
      </c>
      <c r="H2815" s="192"/>
      <c r="I2815" s="191"/>
      <c r="J2815" s="192"/>
      <c r="K2815" s="192" t="s">
        <v>2616</v>
      </c>
      <c r="L2815" s="69" t="s">
        <v>1097</v>
      </c>
      <c r="M2815" s="203" t="s">
        <v>2613</v>
      </c>
      <c r="N2815" s="192"/>
    </row>
    <row r="2816" s="159" customFormat="1" ht="21" customHeight="1" spans="1:14">
      <c r="A2816" s="428"/>
      <c r="B2816" s="191" t="s">
        <v>1042</v>
      </c>
      <c r="C2816" s="191" t="s">
        <v>1043</v>
      </c>
      <c r="D2816" s="40" t="s">
        <v>859</v>
      </c>
      <c r="E2816" s="67">
        <v>52130.7</v>
      </c>
      <c r="F2816" s="192">
        <v>1</v>
      </c>
      <c r="G2816" s="447">
        <f t="shared" si="119"/>
        <v>52130.7</v>
      </c>
      <c r="H2816" s="192"/>
      <c r="I2816" s="191"/>
      <c r="J2816" s="192"/>
      <c r="K2816" s="192" t="s">
        <v>2617</v>
      </c>
      <c r="L2816" s="69" t="s">
        <v>1101</v>
      </c>
      <c r="M2816" s="203" t="s">
        <v>2613</v>
      </c>
      <c r="N2816" s="192"/>
    </row>
    <row r="2817" s="159" customFormat="1" ht="21" customHeight="1" spans="1:14">
      <c r="A2817" s="428"/>
      <c r="B2817" s="191" t="s">
        <v>1042</v>
      </c>
      <c r="C2817" s="191" t="s">
        <v>1043</v>
      </c>
      <c r="D2817" s="40" t="s">
        <v>859</v>
      </c>
      <c r="E2817" s="67">
        <v>52130.7</v>
      </c>
      <c r="F2817" s="192">
        <v>1</v>
      </c>
      <c r="G2817" s="447">
        <f t="shared" si="119"/>
        <v>52130.7</v>
      </c>
      <c r="H2817" s="192"/>
      <c r="I2817" s="191"/>
      <c r="J2817" s="192"/>
      <c r="K2817" s="192" t="s">
        <v>2618</v>
      </c>
      <c r="L2817" s="69" t="s">
        <v>1097</v>
      </c>
      <c r="M2817" s="203" t="s">
        <v>2613</v>
      </c>
      <c r="N2817" s="192"/>
    </row>
    <row r="2818" s="159" customFormat="1" ht="21" customHeight="1" spans="1:14">
      <c r="A2818" s="428"/>
      <c r="B2818" s="191" t="s">
        <v>1042</v>
      </c>
      <c r="C2818" s="191" t="s">
        <v>1043</v>
      </c>
      <c r="D2818" s="40" t="s">
        <v>859</v>
      </c>
      <c r="E2818" s="67">
        <v>52130.7</v>
      </c>
      <c r="F2818" s="192">
        <v>1</v>
      </c>
      <c r="G2818" s="447">
        <f t="shared" si="119"/>
        <v>52130.7</v>
      </c>
      <c r="H2818" s="192"/>
      <c r="I2818" s="191"/>
      <c r="J2818" s="192"/>
      <c r="K2818" s="192" t="s">
        <v>2225</v>
      </c>
      <c r="L2818" s="69" t="s">
        <v>1101</v>
      </c>
      <c r="M2818" s="203" t="s">
        <v>2613</v>
      </c>
      <c r="N2818" s="192"/>
    </row>
    <row r="2819" s="159" customFormat="1" ht="21" customHeight="1" spans="1:14">
      <c r="A2819" s="428"/>
      <c r="B2819" s="191" t="s">
        <v>1042</v>
      </c>
      <c r="C2819" s="191" t="s">
        <v>1043</v>
      </c>
      <c r="D2819" s="40" t="s">
        <v>859</v>
      </c>
      <c r="E2819" s="67">
        <v>52130.7</v>
      </c>
      <c r="F2819" s="192">
        <v>1</v>
      </c>
      <c r="G2819" s="447">
        <f t="shared" si="119"/>
        <v>52130.7</v>
      </c>
      <c r="H2819" s="192"/>
      <c r="I2819" s="191"/>
      <c r="J2819" s="192"/>
      <c r="K2819" s="192" t="s">
        <v>2619</v>
      </c>
      <c r="L2819" s="69" t="s">
        <v>1097</v>
      </c>
      <c r="M2819" s="203" t="s">
        <v>2613</v>
      </c>
      <c r="N2819" s="192"/>
    </row>
    <row r="2820" s="159" customFormat="1" ht="21" customHeight="1" spans="1:14">
      <c r="A2820" s="428"/>
      <c r="B2820" s="191" t="s">
        <v>1042</v>
      </c>
      <c r="C2820" s="191" t="s">
        <v>1043</v>
      </c>
      <c r="D2820" s="40" t="s">
        <v>859</v>
      </c>
      <c r="E2820" s="67">
        <v>52130.7</v>
      </c>
      <c r="F2820" s="192">
        <v>1</v>
      </c>
      <c r="G2820" s="447">
        <f t="shared" si="119"/>
        <v>52130.7</v>
      </c>
      <c r="H2820" s="192"/>
      <c r="I2820" s="191"/>
      <c r="J2820" s="192"/>
      <c r="K2820" s="192" t="s">
        <v>2620</v>
      </c>
      <c r="L2820" s="69" t="s">
        <v>1101</v>
      </c>
      <c r="M2820" s="203" t="s">
        <v>2613</v>
      </c>
      <c r="N2820" s="192"/>
    </row>
    <row r="2821" s="159" customFormat="1" ht="21" customHeight="1" spans="1:14">
      <c r="A2821" s="428"/>
      <c r="B2821" s="191" t="s">
        <v>1042</v>
      </c>
      <c r="C2821" s="191" t="s">
        <v>1043</v>
      </c>
      <c r="D2821" s="40" t="s">
        <v>859</v>
      </c>
      <c r="E2821" s="67">
        <v>52130.7</v>
      </c>
      <c r="F2821" s="192">
        <v>1</v>
      </c>
      <c r="G2821" s="447">
        <f t="shared" si="119"/>
        <v>52130.7</v>
      </c>
      <c r="H2821" s="192"/>
      <c r="I2821" s="191"/>
      <c r="J2821" s="192"/>
      <c r="K2821" s="192" t="s">
        <v>2621</v>
      </c>
      <c r="L2821" s="69" t="s">
        <v>1101</v>
      </c>
      <c r="M2821" s="203" t="s">
        <v>2613</v>
      </c>
      <c r="N2821" s="192"/>
    </row>
    <row r="2822" s="159" customFormat="1" ht="21" customHeight="1" spans="1:14">
      <c r="A2822" s="428"/>
      <c r="B2822" s="191" t="s">
        <v>1042</v>
      </c>
      <c r="C2822" s="191" t="s">
        <v>1043</v>
      </c>
      <c r="D2822" s="40" t="s">
        <v>859</v>
      </c>
      <c r="E2822" s="67">
        <v>52130.7</v>
      </c>
      <c r="F2822" s="192">
        <v>1</v>
      </c>
      <c r="G2822" s="447">
        <f t="shared" si="119"/>
        <v>52130.7</v>
      </c>
      <c r="H2822" s="192"/>
      <c r="I2822" s="191"/>
      <c r="J2822" s="192"/>
      <c r="K2822" s="192" t="s">
        <v>2605</v>
      </c>
      <c r="L2822" s="69" t="s">
        <v>1101</v>
      </c>
      <c r="M2822" s="203" t="s">
        <v>2613</v>
      </c>
      <c r="N2822" s="192"/>
    </row>
    <row r="2823" s="166" customFormat="1" ht="21" customHeight="1" spans="1:14">
      <c r="A2823" s="195"/>
      <c r="B2823" s="362" t="s">
        <v>1112</v>
      </c>
      <c r="C2823" s="299"/>
      <c r="D2823" s="196"/>
      <c r="E2823" s="197"/>
      <c r="F2823" s="188">
        <f>SUM(F2812:F2822)</f>
        <v>11</v>
      </c>
      <c r="G2823" s="448">
        <f>SUM(G2812:G2822)</f>
        <v>573437.7</v>
      </c>
      <c r="H2823" s="188"/>
      <c r="I2823" s="195"/>
      <c r="J2823" s="188"/>
      <c r="K2823" s="188"/>
      <c r="L2823" s="233"/>
      <c r="M2823" s="188"/>
      <c r="N2823" s="188"/>
    </row>
    <row r="2824" s="159" customFormat="1" ht="21" customHeight="1" spans="1:14">
      <c r="A2824" s="428"/>
      <c r="B2824" s="191" t="s">
        <v>1044</v>
      </c>
      <c r="C2824" s="191" t="s">
        <v>1045</v>
      </c>
      <c r="D2824" s="40" t="s">
        <v>834</v>
      </c>
      <c r="E2824" s="67">
        <v>15468.76</v>
      </c>
      <c r="F2824" s="192">
        <v>1</v>
      </c>
      <c r="G2824" s="447">
        <f>E2824*F2824</f>
        <v>15468.76</v>
      </c>
      <c r="H2824" s="192"/>
      <c r="I2824" s="191"/>
      <c r="J2824" s="192"/>
      <c r="K2824" s="192" t="s">
        <v>2622</v>
      </c>
      <c r="L2824" s="69" t="s">
        <v>1097</v>
      </c>
      <c r="M2824" s="203" t="s">
        <v>2623</v>
      </c>
      <c r="N2824" s="192"/>
    </row>
    <row r="2825" s="159" customFormat="1" ht="21" customHeight="1" spans="1:14">
      <c r="A2825" s="428"/>
      <c r="B2825" s="191" t="s">
        <v>1044</v>
      </c>
      <c r="C2825" s="191" t="s">
        <v>1045</v>
      </c>
      <c r="D2825" s="40" t="s">
        <v>834</v>
      </c>
      <c r="E2825" s="67">
        <v>15468.76</v>
      </c>
      <c r="F2825" s="192">
        <v>3</v>
      </c>
      <c r="G2825" s="447">
        <f t="shared" ref="G2825:G2834" si="120">E2825*F2825</f>
        <v>46406.28</v>
      </c>
      <c r="H2825" s="192"/>
      <c r="I2825" s="191"/>
      <c r="J2825" s="192"/>
      <c r="K2825" s="192" t="s">
        <v>2624</v>
      </c>
      <c r="L2825" s="69" t="s">
        <v>1097</v>
      </c>
      <c r="M2825" s="203" t="s">
        <v>2623</v>
      </c>
      <c r="N2825" s="192"/>
    </row>
    <row r="2826" s="159" customFormat="1" ht="21" customHeight="1" spans="1:14">
      <c r="A2826" s="428"/>
      <c r="B2826" s="191" t="s">
        <v>1044</v>
      </c>
      <c r="C2826" s="191" t="s">
        <v>1045</v>
      </c>
      <c r="D2826" s="40" t="s">
        <v>834</v>
      </c>
      <c r="E2826" s="67">
        <v>15468.76</v>
      </c>
      <c r="F2826" s="192">
        <v>1</v>
      </c>
      <c r="G2826" s="447">
        <f t="shared" si="120"/>
        <v>15468.76</v>
      </c>
      <c r="H2826" s="192"/>
      <c r="I2826" s="191"/>
      <c r="J2826" s="192"/>
      <c r="K2826" s="192" t="s">
        <v>2625</v>
      </c>
      <c r="L2826" s="69" t="s">
        <v>1109</v>
      </c>
      <c r="M2826" s="203" t="s">
        <v>2623</v>
      </c>
      <c r="N2826" s="192"/>
    </row>
    <row r="2827" s="159" customFormat="1" ht="21" customHeight="1" spans="1:14">
      <c r="A2827" s="428"/>
      <c r="B2827" s="191" t="s">
        <v>1044</v>
      </c>
      <c r="C2827" s="191" t="s">
        <v>1045</v>
      </c>
      <c r="D2827" s="40" t="s">
        <v>834</v>
      </c>
      <c r="E2827" s="67">
        <v>15468.76</v>
      </c>
      <c r="F2827" s="192">
        <v>1</v>
      </c>
      <c r="G2827" s="447">
        <f t="shared" si="120"/>
        <v>15468.76</v>
      </c>
      <c r="H2827" s="192"/>
      <c r="I2827" s="191"/>
      <c r="J2827" s="192"/>
      <c r="K2827" s="192" t="s">
        <v>2626</v>
      </c>
      <c r="L2827" s="69" t="s">
        <v>1097</v>
      </c>
      <c r="M2827" s="203" t="s">
        <v>2623</v>
      </c>
      <c r="N2827" s="192"/>
    </row>
    <row r="2828" s="159" customFormat="1" ht="21" customHeight="1" spans="1:14">
      <c r="A2828" s="428"/>
      <c r="B2828" s="191" t="s">
        <v>1044</v>
      </c>
      <c r="C2828" s="191" t="s">
        <v>1045</v>
      </c>
      <c r="D2828" s="40" t="s">
        <v>834</v>
      </c>
      <c r="E2828" s="67">
        <v>15468.76</v>
      </c>
      <c r="F2828" s="192">
        <v>1</v>
      </c>
      <c r="G2828" s="447">
        <f t="shared" si="120"/>
        <v>15468.76</v>
      </c>
      <c r="H2828" s="192"/>
      <c r="I2828" s="191"/>
      <c r="J2828" s="192"/>
      <c r="K2828" s="192" t="s">
        <v>2627</v>
      </c>
      <c r="L2828" s="69" t="s">
        <v>1097</v>
      </c>
      <c r="M2828" s="203" t="s">
        <v>2623</v>
      </c>
      <c r="N2828" s="192"/>
    </row>
    <row r="2829" s="159" customFormat="1" ht="21" customHeight="1" spans="1:14">
      <c r="A2829" s="428"/>
      <c r="B2829" s="191" t="s">
        <v>1044</v>
      </c>
      <c r="C2829" s="191" t="s">
        <v>1045</v>
      </c>
      <c r="D2829" s="40" t="s">
        <v>834</v>
      </c>
      <c r="E2829" s="67">
        <v>15468.76</v>
      </c>
      <c r="F2829" s="192">
        <v>1</v>
      </c>
      <c r="G2829" s="447">
        <f t="shared" si="120"/>
        <v>15468.76</v>
      </c>
      <c r="H2829" s="192"/>
      <c r="I2829" s="191"/>
      <c r="J2829" s="192"/>
      <c r="K2829" s="192" t="s">
        <v>2628</v>
      </c>
      <c r="L2829" s="69" t="s">
        <v>1097</v>
      </c>
      <c r="M2829" s="203" t="s">
        <v>2623</v>
      </c>
      <c r="N2829" s="192"/>
    </row>
    <row r="2830" s="159" customFormat="1" ht="21" customHeight="1" spans="1:14">
      <c r="A2830" s="428"/>
      <c r="B2830" s="191" t="s">
        <v>1044</v>
      </c>
      <c r="C2830" s="191" t="s">
        <v>1045</v>
      </c>
      <c r="D2830" s="40" t="s">
        <v>834</v>
      </c>
      <c r="E2830" s="67">
        <v>15468.76</v>
      </c>
      <c r="F2830" s="192">
        <v>2</v>
      </c>
      <c r="G2830" s="447">
        <f t="shared" si="120"/>
        <v>30937.52</v>
      </c>
      <c r="H2830" s="192"/>
      <c r="I2830" s="191"/>
      <c r="J2830" s="192"/>
      <c r="K2830" s="192" t="s">
        <v>2225</v>
      </c>
      <c r="L2830" s="69" t="s">
        <v>1101</v>
      </c>
      <c r="M2830" s="203" t="s">
        <v>2623</v>
      </c>
      <c r="N2830" s="192"/>
    </row>
    <row r="2831" s="159" customFormat="1" ht="21" customHeight="1" spans="1:14">
      <c r="A2831" s="428"/>
      <c r="B2831" s="191" t="s">
        <v>1044</v>
      </c>
      <c r="C2831" s="191" t="s">
        <v>1045</v>
      </c>
      <c r="D2831" s="40" t="s">
        <v>834</v>
      </c>
      <c r="E2831" s="67">
        <v>15468.76</v>
      </c>
      <c r="F2831" s="192">
        <v>1</v>
      </c>
      <c r="G2831" s="447">
        <f t="shared" si="120"/>
        <v>15468.76</v>
      </c>
      <c r="H2831" s="192"/>
      <c r="I2831" s="191"/>
      <c r="J2831" s="192"/>
      <c r="K2831" s="192" t="s">
        <v>1295</v>
      </c>
      <c r="L2831" s="69" t="s">
        <v>1101</v>
      </c>
      <c r="M2831" s="203" t="s">
        <v>2623</v>
      </c>
      <c r="N2831" s="192"/>
    </row>
    <row r="2832" s="159" customFormat="1" ht="21" customHeight="1" spans="1:14">
      <c r="A2832" s="428"/>
      <c r="B2832" s="191" t="s">
        <v>1044</v>
      </c>
      <c r="C2832" s="191" t="s">
        <v>1045</v>
      </c>
      <c r="D2832" s="40" t="s">
        <v>834</v>
      </c>
      <c r="E2832" s="67">
        <v>15468.76</v>
      </c>
      <c r="F2832" s="192">
        <v>1</v>
      </c>
      <c r="G2832" s="447">
        <f t="shared" si="120"/>
        <v>15468.76</v>
      </c>
      <c r="H2832" s="192"/>
      <c r="I2832" s="191"/>
      <c r="J2832" s="192"/>
      <c r="K2832" s="192" t="s">
        <v>2629</v>
      </c>
      <c r="L2832" s="69" t="s">
        <v>1097</v>
      </c>
      <c r="M2832" s="203" t="s">
        <v>2623</v>
      </c>
      <c r="N2832" s="192"/>
    </row>
    <row r="2833" s="159" customFormat="1" ht="21" customHeight="1" spans="1:14">
      <c r="A2833" s="428"/>
      <c r="B2833" s="191" t="s">
        <v>1044</v>
      </c>
      <c r="C2833" s="191" t="s">
        <v>1045</v>
      </c>
      <c r="D2833" s="40" t="s">
        <v>834</v>
      </c>
      <c r="E2833" s="67">
        <v>15468.76</v>
      </c>
      <c r="F2833" s="192">
        <v>2</v>
      </c>
      <c r="G2833" s="447">
        <f t="shared" si="120"/>
        <v>30937.52</v>
      </c>
      <c r="H2833" s="192"/>
      <c r="I2833" s="191"/>
      <c r="J2833" s="192"/>
      <c r="K2833" s="192" t="s">
        <v>2630</v>
      </c>
      <c r="L2833" s="69" t="s">
        <v>1109</v>
      </c>
      <c r="M2833" s="203" t="s">
        <v>2623</v>
      </c>
      <c r="N2833" s="192"/>
    </row>
    <row r="2834" s="159" customFormat="1" ht="21" customHeight="1" spans="1:14">
      <c r="A2834" s="428"/>
      <c r="B2834" s="191" t="s">
        <v>1044</v>
      </c>
      <c r="C2834" s="191" t="s">
        <v>1045</v>
      </c>
      <c r="D2834" s="40" t="s">
        <v>834</v>
      </c>
      <c r="E2834" s="67">
        <v>15468.76</v>
      </c>
      <c r="F2834" s="192">
        <v>1</v>
      </c>
      <c r="G2834" s="447">
        <f t="shared" si="120"/>
        <v>15468.76</v>
      </c>
      <c r="H2834" s="192"/>
      <c r="I2834" s="191"/>
      <c r="J2834" s="192"/>
      <c r="K2834" s="192" t="s">
        <v>2631</v>
      </c>
      <c r="L2834" s="69" t="s">
        <v>1097</v>
      </c>
      <c r="M2834" s="203" t="s">
        <v>2623</v>
      </c>
      <c r="N2834" s="192"/>
    </row>
    <row r="2835" s="166" customFormat="1" ht="21" customHeight="1" spans="1:14">
      <c r="A2835" s="195"/>
      <c r="B2835" s="362" t="s">
        <v>1112</v>
      </c>
      <c r="C2835" s="299"/>
      <c r="D2835" s="196"/>
      <c r="E2835" s="197"/>
      <c r="F2835" s="188">
        <f>SUM(F2824:F2834)</f>
        <v>15</v>
      </c>
      <c r="G2835" s="448">
        <f>SUM(G2824:G2834)</f>
        <v>232031.4</v>
      </c>
      <c r="H2835" s="188"/>
      <c r="I2835" s="195"/>
      <c r="J2835" s="188"/>
      <c r="K2835" s="188"/>
      <c r="L2835" s="233"/>
      <c r="M2835" s="188"/>
      <c r="N2835" s="188"/>
    </row>
    <row r="2836" s="159" customFormat="1" ht="21" customHeight="1" spans="1:14">
      <c r="A2836" s="428"/>
      <c r="B2836" s="191" t="s">
        <v>1046</v>
      </c>
      <c r="C2836" s="191" t="s">
        <v>1047</v>
      </c>
      <c r="D2836" s="40" t="s">
        <v>224</v>
      </c>
      <c r="E2836" s="67">
        <v>261.18</v>
      </c>
      <c r="F2836" s="192">
        <v>232</v>
      </c>
      <c r="G2836" s="447">
        <f>E2836*F2836</f>
        <v>60593.76</v>
      </c>
      <c r="H2836" s="192"/>
      <c r="I2836" s="191"/>
      <c r="J2836" s="192"/>
      <c r="K2836" s="192" t="s">
        <v>1785</v>
      </c>
      <c r="L2836" s="69" t="s">
        <v>1097</v>
      </c>
      <c r="M2836" s="203" t="s">
        <v>2632</v>
      </c>
      <c r="N2836" s="192"/>
    </row>
    <row r="2837" s="159" customFormat="1" ht="21" customHeight="1" spans="1:14">
      <c r="A2837" s="428"/>
      <c r="B2837" s="191" t="s">
        <v>1046</v>
      </c>
      <c r="C2837" s="191" t="s">
        <v>1047</v>
      </c>
      <c r="D2837" s="40" t="s">
        <v>224</v>
      </c>
      <c r="E2837" s="67">
        <v>261.18</v>
      </c>
      <c r="F2837" s="192">
        <v>132</v>
      </c>
      <c r="G2837" s="447">
        <f t="shared" ref="G2837:G2858" si="121">E2837*F2837</f>
        <v>34475.76</v>
      </c>
      <c r="H2837" s="192"/>
      <c r="I2837" s="191"/>
      <c r="J2837" s="192"/>
      <c r="K2837" s="192" t="s">
        <v>1786</v>
      </c>
      <c r="L2837" s="69" t="s">
        <v>1097</v>
      </c>
      <c r="M2837" s="203" t="s">
        <v>2632</v>
      </c>
      <c r="N2837" s="192"/>
    </row>
    <row r="2838" s="159" customFormat="1" ht="21" customHeight="1" spans="1:14">
      <c r="A2838" s="428"/>
      <c r="B2838" s="191" t="s">
        <v>1046</v>
      </c>
      <c r="C2838" s="191" t="s">
        <v>1047</v>
      </c>
      <c r="D2838" s="40" t="s">
        <v>224</v>
      </c>
      <c r="E2838" s="67">
        <v>261.18</v>
      </c>
      <c r="F2838" s="192">
        <v>40</v>
      </c>
      <c r="G2838" s="447">
        <f t="shared" si="121"/>
        <v>10447.2</v>
      </c>
      <c r="H2838" s="192"/>
      <c r="I2838" s="191"/>
      <c r="J2838" s="192"/>
      <c r="K2838" s="192" t="s">
        <v>1787</v>
      </c>
      <c r="L2838" s="69" t="s">
        <v>1097</v>
      </c>
      <c r="M2838" s="203" t="s">
        <v>2632</v>
      </c>
      <c r="N2838" s="192"/>
    </row>
    <row r="2839" s="159" customFormat="1" ht="21" customHeight="1" spans="1:14">
      <c r="A2839" s="428"/>
      <c r="B2839" s="191" t="s">
        <v>1046</v>
      </c>
      <c r="C2839" s="191" t="s">
        <v>1047</v>
      </c>
      <c r="D2839" s="40" t="s">
        <v>224</v>
      </c>
      <c r="E2839" s="67">
        <v>261.18</v>
      </c>
      <c r="F2839" s="192">
        <v>94</v>
      </c>
      <c r="G2839" s="447">
        <f t="shared" si="121"/>
        <v>24550.92</v>
      </c>
      <c r="H2839" s="192"/>
      <c r="I2839" s="191"/>
      <c r="J2839" s="192"/>
      <c r="K2839" s="192" t="s">
        <v>1789</v>
      </c>
      <c r="L2839" s="69" t="s">
        <v>1101</v>
      </c>
      <c r="M2839" s="203" t="s">
        <v>2632</v>
      </c>
      <c r="N2839" s="192"/>
    </row>
    <row r="2840" s="159" customFormat="1" ht="21" customHeight="1" spans="1:14">
      <c r="A2840" s="428"/>
      <c r="B2840" s="191" t="s">
        <v>1046</v>
      </c>
      <c r="C2840" s="191" t="s">
        <v>1047</v>
      </c>
      <c r="D2840" s="40" t="s">
        <v>224</v>
      </c>
      <c r="E2840" s="67">
        <v>261.18</v>
      </c>
      <c r="F2840" s="192">
        <v>62</v>
      </c>
      <c r="G2840" s="447">
        <f t="shared" si="121"/>
        <v>16193.16</v>
      </c>
      <c r="H2840" s="192"/>
      <c r="I2840" s="191"/>
      <c r="J2840" s="192"/>
      <c r="K2840" s="192" t="s">
        <v>1790</v>
      </c>
      <c r="L2840" s="69" t="s">
        <v>1101</v>
      </c>
      <c r="M2840" s="203" t="s">
        <v>2632</v>
      </c>
      <c r="N2840" s="192"/>
    </row>
    <row r="2841" s="159" customFormat="1" ht="21" customHeight="1" spans="1:14">
      <c r="A2841" s="428"/>
      <c r="B2841" s="191" t="s">
        <v>1046</v>
      </c>
      <c r="C2841" s="191" t="s">
        <v>1047</v>
      </c>
      <c r="D2841" s="40" t="s">
        <v>224</v>
      </c>
      <c r="E2841" s="67">
        <v>261.18</v>
      </c>
      <c r="F2841" s="192">
        <v>150</v>
      </c>
      <c r="G2841" s="447">
        <f t="shared" si="121"/>
        <v>39177</v>
      </c>
      <c r="H2841" s="192"/>
      <c r="I2841" s="191"/>
      <c r="J2841" s="192"/>
      <c r="K2841" s="192" t="s">
        <v>1102</v>
      </c>
      <c r="L2841" s="69" t="s">
        <v>1101</v>
      </c>
      <c r="M2841" s="203" t="s">
        <v>2632</v>
      </c>
      <c r="N2841" s="192"/>
    </row>
    <row r="2842" s="159" customFormat="1" ht="21" customHeight="1" spans="1:14">
      <c r="A2842" s="428"/>
      <c r="B2842" s="191" t="s">
        <v>1046</v>
      </c>
      <c r="C2842" s="191" t="s">
        <v>1047</v>
      </c>
      <c r="D2842" s="40" t="s">
        <v>224</v>
      </c>
      <c r="E2842" s="67">
        <v>261.18</v>
      </c>
      <c r="F2842" s="192">
        <v>74</v>
      </c>
      <c r="G2842" s="447">
        <f t="shared" si="121"/>
        <v>19327.32</v>
      </c>
      <c r="H2842" s="192"/>
      <c r="I2842" s="191"/>
      <c r="J2842" s="192"/>
      <c r="K2842" s="192" t="s">
        <v>1791</v>
      </c>
      <c r="L2842" s="69" t="s">
        <v>1101</v>
      </c>
      <c r="M2842" s="203" t="s">
        <v>2632</v>
      </c>
      <c r="N2842" s="192"/>
    </row>
    <row r="2843" s="159" customFormat="1" ht="21" customHeight="1" spans="1:14">
      <c r="A2843" s="428"/>
      <c r="B2843" s="191" t="s">
        <v>1046</v>
      </c>
      <c r="C2843" s="191" t="s">
        <v>1047</v>
      </c>
      <c r="D2843" s="40" t="s">
        <v>224</v>
      </c>
      <c r="E2843" s="67">
        <v>261.18</v>
      </c>
      <c r="F2843" s="192">
        <v>80</v>
      </c>
      <c r="G2843" s="447">
        <f t="shared" si="121"/>
        <v>20894.4</v>
      </c>
      <c r="H2843" s="192"/>
      <c r="I2843" s="191"/>
      <c r="J2843" s="192"/>
      <c r="K2843" s="192" t="s">
        <v>1574</v>
      </c>
      <c r="L2843" s="69" t="s">
        <v>1101</v>
      </c>
      <c r="M2843" s="203" t="s">
        <v>2632</v>
      </c>
      <c r="N2843" s="192"/>
    </row>
    <row r="2844" s="159" customFormat="1" ht="21" customHeight="1" spans="1:14">
      <c r="A2844" s="428"/>
      <c r="B2844" s="191" t="s">
        <v>1046</v>
      </c>
      <c r="C2844" s="191" t="s">
        <v>1047</v>
      </c>
      <c r="D2844" s="40" t="s">
        <v>224</v>
      </c>
      <c r="E2844" s="67">
        <v>261.18</v>
      </c>
      <c r="F2844" s="192">
        <v>86</v>
      </c>
      <c r="G2844" s="447">
        <f t="shared" si="121"/>
        <v>22461.48</v>
      </c>
      <c r="H2844" s="192"/>
      <c r="I2844" s="191"/>
      <c r="J2844" s="192"/>
      <c r="K2844" s="192" t="s">
        <v>1794</v>
      </c>
      <c r="L2844" s="69" t="s">
        <v>1101</v>
      </c>
      <c r="M2844" s="203" t="s">
        <v>2632</v>
      </c>
      <c r="N2844" s="192"/>
    </row>
    <row r="2845" s="159" customFormat="1" ht="21" customHeight="1" spans="1:14">
      <c r="A2845" s="428"/>
      <c r="B2845" s="191" t="s">
        <v>1046</v>
      </c>
      <c r="C2845" s="191" t="s">
        <v>1047</v>
      </c>
      <c r="D2845" s="40" t="s">
        <v>224</v>
      </c>
      <c r="E2845" s="67">
        <v>261.18</v>
      </c>
      <c r="F2845" s="192">
        <v>76</v>
      </c>
      <c r="G2845" s="447">
        <f t="shared" si="121"/>
        <v>19849.68</v>
      </c>
      <c r="H2845" s="192"/>
      <c r="I2845" s="191"/>
      <c r="J2845" s="192"/>
      <c r="K2845" s="192" t="s">
        <v>2633</v>
      </c>
      <c r="L2845" s="69" t="s">
        <v>1101</v>
      </c>
      <c r="M2845" s="203" t="s">
        <v>2632</v>
      </c>
      <c r="N2845" s="192"/>
    </row>
    <row r="2846" s="159" customFormat="1" ht="21" customHeight="1" spans="1:14">
      <c r="A2846" s="428"/>
      <c r="B2846" s="191" t="s">
        <v>1046</v>
      </c>
      <c r="C2846" s="191" t="s">
        <v>1047</v>
      </c>
      <c r="D2846" s="40" t="s">
        <v>224</v>
      </c>
      <c r="E2846" s="67">
        <v>261.18</v>
      </c>
      <c r="F2846" s="192">
        <v>140</v>
      </c>
      <c r="G2846" s="447">
        <f t="shared" si="121"/>
        <v>36565.2</v>
      </c>
      <c r="H2846" s="192"/>
      <c r="I2846" s="191"/>
      <c r="J2846" s="192"/>
      <c r="K2846" s="192" t="s">
        <v>1796</v>
      </c>
      <c r="L2846" s="69" t="s">
        <v>1101</v>
      </c>
      <c r="M2846" s="203" t="s">
        <v>2632</v>
      </c>
      <c r="N2846" s="192"/>
    </row>
    <row r="2847" s="159" customFormat="1" ht="21" customHeight="1" spans="1:14">
      <c r="A2847" s="428"/>
      <c r="B2847" s="191" t="s">
        <v>1046</v>
      </c>
      <c r="C2847" s="191" t="s">
        <v>1047</v>
      </c>
      <c r="D2847" s="40" t="s">
        <v>224</v>
      </c>
      <c r="E2847" s="67">
        <v>261.18</v>
      </c>
      <c r="F2847" s="192">
        <v>48</v>
      </c>
      <c r="G2847" s="447">
        <f t="shared" si="121"/>
        <v>12536.64</v>
      </c>
      <c r="H2847" s="192"/>
      <c r="I2847" s="191"/>
      <c r="J2847" s="192"/>
      <c r="K2847" s="192" t="s">
        <v>1589</v>
      </c>
      <c r="L2847" s="69" t="s">
        <v>1101</v>
      </c>
      <c r="M2847" s="203" t="s">
        <v>2632</v>
      </c>
      <c r="N2847" s="192"/>
    </row>
    <row r="2848" s="159" customFormat="1" ht="21" customHeight="1" spans="1:14">
      <c r="A2848" s="428"/>
      <c r="B2848" s="191" t="s">
        <v>1046</v>
      </c>
      <c r="C2848" s="191" t="s">
        <v>1047</v>
      </c>
      <c r="D2848" s="40" t="s">
        <v>224</v>
      </c>
      <c r="E2848" s="67">
        <v>261.18</v>
      </c>
      <c r="F2848" s="192">
        <v>68</v>
      </c>
      <c r="G2848" s="447">
        <f t="shared" si="121"/>
        <v>17760.24</v>
      </c>
      <c r="H2848" s="192"/>
      <c r="I2848" s="191"/>
      <c r="J2848" s="192"/>
      <c r="K2848" s="192" t="s">
        <v>1798</v>
      </c>
      <c r="L2848" s="69" t="s">
        <v>1101</v>
      </c>
      <c r="M2848" s="203" t="s">
        <v>2632</v>
      </c>
      <c r="N2848" s="192"/>
    </row>
    <row r="2849" s="159" customFormat="1" ht="21" customHeight="1" spans="1:14">
      <c r="A2849" s="428"/>
      <c r="B2849" s="191" t="s">
        <v>1046</v>
      </c>
      <c r="C2849" s="191" t="s">
        <v>1047</v>
      </c>
      <c r="D2849" s="40" t="s">
        <v>224</v>
      </c>
      <c r="E2849" s="67">
        <v>261.18</v>
      </c>
      <c r="F2849" s="192">
        <v>100</v>
      </c>
      <c r="G2849" s="447">
        <f t="shared" si="121"/>
        <v>26118</v>
      </c>
      <c r="H2849" s="192"/>
      <c r="I2849" s="191"/>
      <c r="J2849" s="192"/>
      <c r="K2849" s="192" t="s">
        <v>1800</v>
      </c>
      <c r="L2849" s="69" t="s">
        <v>1101</v>
      </c>
      <c r="M2849" s="203" t="s">
        <v>2632</v>
      </c>
      <c r="N2849" s="192"/>
    </row>
    <row r="2850" s="159" customFormat="1" ht="21" customHeight="1" spans="1:14">
      <c r="A2850" s="428"/>
      <c r="B2850" s="191" t="s">
        <v>1046</v>
      </c>
      <c r="C2850" s="191" t="s">
        <v>1047</v>
      </c>
      <c r="D2850" s="40" t="s">
        <v>224</v>
      </c>
      <c r="E2850" s="67">
        <v>261.18</v>
      </c>
      <c r="F2850" s="192">
        <v>54</v>
      </c>
      <c r="G2850" s="447">
        <f t="shared" si="121"/>
        <v>14103.72</v>
      </c>
      <c r="H2850" s="192"/>
      <c r="I2850" s="191"/>
      <c r="J2850" s="192"/>
      <c r="K2850" s="192" t="s">
        <v>1803</v>
      </c>
      <c r="L2850" s="69" t="s">
        <v>1101</v>
      </c>
      <c r="M2850" s="203" t="s">
        <v>2632</v>
      </c>
      <c r="N2850" s="192"/>
    </row>
    <row r="2851" s="159" customFormat="1" ht="21" customHeight="1" spans="1:14">
      <c r="A2851" s="428"/>
      <c r="B2851" s="191" t="s">
        <v>1046</v>
      </c>
      <c r="C2851" s="191" t="s">
        <v>1047</v>
      </c>
      <c r="D2851" s="40" t="s">
        <v>224</v>
      </c>
      <c r="E2851" s="67">
        <v>261.18</v>
      </c>
      <c r="F2851" s="192">
        <v>64</v>
      </c>
      <c r="G2851" s="447">
        <f t="shared" si="121"/>
        <v>16715.52</v>
      </c>
      <c r="H2851" s="192"/>
      <c r="I2851" s="191"/>
      <c r="J2851" s="192"/>
      <c r="K2851" s="192" t="s">
        <v>1804</v>
      </c>
      <c r="L2851" s="69" t="s">
        <v>1101</v>
      </c>
      <c r="M2851" s="203" t="s">
        <v>2632</v>
      </c>
      <c r="N2851" s="192"/>
    </row>
    <row r="2852" s="159" customFormat="1" ht="21" customHeight="1" spans="1:14">
      <c r="A2852" s="428"/>
      <c r="B2852" s="191" t="s">
        <v>1046</v>
      </c>
      <c r="C2852" s="191" t="s">
        <v>1047</v>
      </c>
      <c r="D2852" s="40" t="s">
        <v>224</v>
      </c>
      <c r="E2852" s="67">
        <v>261.18</v>
      </c>
      <c r="F2852" s="192">
        <v>86</v>
      </c>
      <c r="G2852" s="447">
        <f t="shared" si="121"/>
        <v>22461.48</v>
      </c>
      <c r="H2852" s="192"/>
      <c r="I2852" s="191"/>
      <c r="J2852" s="192"/>
      <c r="K2852" s="192" t="s">
        <v>1807</v>
      </c>
      <c r="L2852" s="69" t="s">
        <v>1101</v>
      </c>
      <c r="M2852" s="203" t="s">
        <v>2632</v>
      </c>
      <c r="N2852" s="192"/>
    </row>
    <row r="2853" s="159" customFormat="1" ht="21" customHeight="1" spans="1:14">
      <c r="A2853" s="428"/>
      <c r="B2853" s="191" t="s">
        <v>1046</v>
      </c>
      <c r="C2853" s="191" t="s">
        <v>1047</v>
      </c>
      <c r="D2853" s="40" t="s">
        <v>224</v>
      </c>
      <c r="E2853" s="67">
        <v>261.18</v>
      </c>
      <c r="F2853" s="192">
        <v>52</v>
      </c>
      <c r="G2853" s="447">
        <f t="shared" si="121"/>
        <v>13581.36</v>
      </c>
      <c r="H2853" s="192"/>
      <c r="I2853" s="191"/>
      <c r="J2853" s="192"/>
      <c r="K2853" s="192" t="s">
        <v>1809</v>
      </c>
      <c r="L2853" s="69" t="s">
        <v>1101</v>
      </c>
      <c r="M2853" s="203" t="s">
        <v>2632</v>
      </c>
      <c r="N2853" s="192"/>
    </row>
    <row r="2854" s="159" customFormat="1" ht="21" customHeight="1" spans="1:14">
      <c r="A2854" s="428"/>
      <c r="B2854" s="191" t="s">
        <v>1046</v>
      </c>
      <c r="C2854" s="191" t="s">
        <v>1047</v>
      </c>
      <c r="D2854" s="40" t="s">
        <v>224</v>
      </c>
      <c r="E2854" s="67">
        <v>261.18</v>
      </c>
      <c r="F2854" s="192">
        <v>78</v>
      </c>
      <c r="G2854" s="447">
        <f t="shared" si="121"/>
        <v>20372.04</v>
      </c>
      <c r="H2854" s="192"/>
      <c r="I2854" s="191"/>
      <c r="J2854" s="192"/>
      <c r="K2854" s="192" t="s">
        <v>1608</v>
      </c>
      <c r="L2854" s="69" t="s">
        <v>1101</v>
      </c>
      <c r="M2854" s="203" t="s">
        <v>2632</v>
      </c>
      <c r="N2854" s="192"/>
    </row>
    <row r="2855" s="159" customFormat="1" ht="21" customHeight="1" spans="1:14">
      <c r="A2855" s="428"/>
      <c r="B2855" s="191" t="s">
        <v>1046</v>
      </c>
      <c r="C2855" s="191" t="s">
        <v>1047</v>
      </c>
      <c r="D2855" s="40" t="s">
        <v>224</v>
      </c>
      <c r="E2855" s="67">
        <v>261.18</v>
      </c>
      <c r="F2855" s="192">
        <v>96</v>
      </c>
      <c r="G2855" s="447">
        <f t="shared" si="121"/>
        <v>25073.28</v>
      </c>
      <c r="H2855" s="192"/>
      <c r="I2855" s="191"/>
      <c r="J2855" s="192"/>
      <c r="K2855" s="192" t="s">
        <v>1810</v>
      </c>
      <c r="L2855" s="69" t="s">
        <v>1101</v>
      </c>
      <c r="M2855" s="203" t="s">
        <v>2632</v>
      </c>
      <c r="N2855" s="192"/>
    </row>
    <row r="2856" s="159" customFormat="1" ht="21" customHeight="1" spans="1:14">
      <c r="A2856" s="428"/>
      <c r="B2856" s="191" t="s">
        <v>1046</v>
      </c>
      <c r="C2856" s="191" t="s">
        <v>1047</v>
      </c>
      <c r="D2856" s="40" t="s">
        <v>224</v>
      </c>
      <c r="E2856" s="67">
        <v>261.18</v>
      </c>
      <c r="F2856" s="192">
        <v>46</v>
      </c>
      <c r="G2856" s="447">
        <f t="shared" si="121"/>
        <v>12014.28</v>
      </c>
      <c r="H2856" s="192"/>
      <c r="I2856" s="191"/>
      <c r="J2856" s="192"/>
      <c r="K2856" s="192" t="s">
        <v>1814</v>
      </c>
      <c r="L2856" s="69" t="s">
        <v>1101</v>
      </c>
      <c r="M2856" s="203" t="s">
        <v>2632</v>
      </c>
      <c r="N2856" s="192"/>
    </row>
    <row r="2857" s="159" customFormat="1" ht="21" customHeight="1" spans="1:14">
      <c r="A2857" s="428"/>
      <c r="B2857" s="191" t="s">
        <v>1046</v>
      </c>
      <c r="C2857" s="191" t="s">
        <v>1047</v>
      </c>
      <c r="D2857" s="40" t="s">
        <v>224</v>
      </c>
      <c r="E2857" s="67">
        <v>261.18</v>
      </c>
      <c r="F2857" s="192">
        <v>110</v>
      </c>
      <c r="G2857" s="447">
        <f t="shared" si="121"/>
        <v>28729.8</v>
      </c>
      <c r="H2857" s="192"/>
      <c r="I2857" s="191"/>
      <c r="J2857" s="192"/>
      <c r="K2857" s="192" t="s">
        <v>1815</v>
      </c>
      <c r="L2857" s="69" t="s">
        <v>1101</v>
      </c>
      <c r="M2857" s="203" t="s">
        <v>2632</v>
      </c>
      <c r="N2857" s="192"/>
    </row>
    <row r="2858" s="159" customFormat="1" ht="21" customHeight="1" spans="1:14">
      <c r="A2858" s="428"/>
      <c r="B2858" s="191" t="s">
        <v>1046</v>
      </c>
      <c r="C2858" s="191" t="s">
        <v>1047</v>
      </c>
      <c r="D2858" s="40" t="s">
        <v>224</v>
      </c>
      <c r="E2858" s="67">
        <v>261.18</v>
      </c>
      <c r="F2858" s="192">
        <v>178</v>
      </c>
      <c r="G2858" s="447">
        <f t="shared" si="121"/>
        <v>46490.04</v>
      </c>
      <c r="H2858" s="192"/>
      <c r="I2858" s="191"/>
      <c r="J2858" s="192"/>
      <c r="K2858" s="192" t="s">
        <v>1816</v>
      </c>
      <c r="L2858" s="69" t="s">
        <v>1101</v>
      </c>
      <c r="M2858" s="203" t="s">
        <v>2632</v>
      </c>
      <c r="N2858" s="192"/>
    </row>
    <row r="2859" s="166" customFormat="1" ht="21" customHeight="1" spans="1:14">
      <c r="A2859" s="195"/>
      <c r="B2859" s="362" t="s">
        <v>1112</v>
      </c>
      <c r="C2859" s="299"/>
      <c r="D2859" s="196"/>
      <c r="E2859" s="197"/>
      <c r="F2859" s="188">
        <f>SUM(F2836:F2858)</f>
        <v>2146</v>
      </c>
      <c r="G2859" s="448">
        <f>SUM(G2836:G2858)</f>
        <v>560492.28</v>
      </c>
      <c r="H2859" s="188"/>
      <c r="I2859" s="195"/>
      <c r="J2859" s="188"/>
      <c r="K2859" s="188"/>
      <c r="L2859" s="233"/>
      <c r="M2859" s="188"/>
      <c r="N2859" s="188"/>
    </row>
    <row r="2860" s="166" customFormat="1" ht="21" customHeight="1" spans="1:14">
      <c r="A2860" s="422"/>
      <c r="B2860" s="420" t="s">
        <v>1048</v>
      </c>
      <c r="C2860" s="303" t="s">
        <v>2634</v>
      </c>
      <c r="D2860" s="196"/>
      <c r="E2860" s="197"/>
      <c r="F2860" s="188"/>
      <c r="G2860" s="199"/>
      <c r="H2860" s="188"/>
      <c r="I2860" s="195"/>
      <c r="J2860" s="188"/>
      <c r="K2860" s="188"/>
      <c r="L2860" s="233"/>
      <c r="M2860" s="188"/>
      <c r="N2860" s="188"/>
    </row>
    <row r="2861" s="169" customFormat="1" ht="21" customHeight="1" spans="1:14">
      <c r="A2861" s="278"/>
      <c r="B2861" s="426" t="s">
        <v>1050</v>
      </c>
      <c r="C2861" s="257" t="s">
        <v>1049</v>
      </c>
      <c r="D2861" s="40" t="s">
        <v>476</v>
      </c>
      <c r="E2861" s="67">
        <v>58543.9</v>
      </c>
      <c r="F2861" s="38">
        <v>1</v>
      </c>
      <c r="G2861" s="447">
        <f>E2861*F2861</f>
        <v>58543.9</v>
      </c>
      <c r="H2861" s="192" t="s">
        <v>2389</v>
      </c>
      <c r="I2861" s="192" t="s">
        <v>2389</v>
      </c>
      <c r="J2861" s="192" t="s">
        <v>1049</v>
      </c>
      <c r="K2861" s="38" t="s">
        <v>1293</v>
      </c>
      <c r="L2861" s="38" t="s">
        <v>1284</v>
      </c>
      <c r="M2861" s="203" t="s">
        <v>1280</v>
      </c>
      <c r="N2861" s="203" t="s">
        <v>1277</v>
      </c>
    </row>
    <row r="2862" s="169" customFormat="1" ht="21" customHeight="1" spans="1:14">
      <c r="A2862" s="278"/>
      <c r="B2862" s="426" t="s">
        <v>1050</v>
      </c>
      <c r="C2862" s="257" t="s">
        <v>1049</v>
      </c>
      <c r="D2862" s="40" t="s">
        <v>476</v>
      </c>
      <c r="E2862" s="67">
        <v>58543.9</v>
      </c>
      <c r="F2862" s="38">
        <v>1</v>
      </c>
      <c r="G2862" s="447">
        <f t="shared" ref="G2862:G2870" si="122">E2862*F2862</f>
        <v>58543.9</v>
      </c>
      <c r="H2862" s="192" t="s">
        <v>2389</v>
      </c>
      <c r="I2862" s="192" t="s">
        <v>2389</v>
      </c>
      <c r="J2862" s="192" t="s">
        <v>1049</v>
      </c>
      <c r="K2862" s="38" t="s">
        <v>1294</v>
      </c>
      <c r="L2862" s="38" t="s">
        <v>1284</v>
      </c>
      <c r="M2862" s="203" t="s">
        <v>1280</v>
      </c>
      <c r="N2862" s="203" t="s">
        <v>1277</v>
      </c>
    </row>
    <row r="2863" s="169" customFormat="1" ht="21" customHeight="1" spans="1:14">
      <c r="A2863" s="278"/>
      <c r="B2863" s="426" t="s">
        <v>1050</v>
      </c>
      <c r="C2863" s="257" t="s">
        <v>1049</v>
      </c>
      <c r="D2863" s="40" t="s">
        <v>476</v>
      </c>
      <c r="E2863" s="67">
        <v>58543.9</v>
      </c>
      <c r="F2863" s="38">
        <v>1</v>
      </c>
      <c r="G2863" s="447">
        <f t="shared" si="122"/>
        <v>58543.9</v>
      </c>
      <c r="H2863" s="192" t="s">
        <v>2389</v>
      </c>
      <c r="I2863" s="192" t="s">
        <v>2389</v>
      </c>
      <c r="J2863" s="192" t="s">
        <v>1049</v>
      </c>
      <c r="K2863" s="38" t="s">
        <v>1278</v>
      </c>
      <c r="L2863" s="69" t="s">
        <v>1279</v>
      </c>
      <c r="M2863" s="203" t="s">
        <v>1280</v>
      </c>
      <c r="N2863" s="203" t="s">
        <v>1277</v>
      </c>
    </row>
    <row r="2864" s="169" customFormat="1" ht="21" customHeight="1" spans="1:14">
      <c r="A2864" s="278"/>
      <c r="B2864" s="426" t="s">
        <v>1050</v>
      </c>
      <c r="C2864" s="257" t="s">
        <v>1049</v>
      </c>
      <c r="D2864" s="40" t="s">
        <v>476</v>
      </c>
      <c r="E2864" s="67">
        <v>58543.9</v>
      </c>
      <c r="F2864" s="38">
        <v>1</v>
      </c>
      <c r="G2864" s="447">
        <f t="shared" si="122"/>
        <v>58543.9</v>
      </c>
      <c r="H2864" s="192" t="s">
        <v>2389</v>
      </c>
      <c r="I2864" s="192" t="s">
        <v>2389</v>
      </c>
      <c r="J2864" s="192" t="s">
        <v>1049</v>
      </c>
      <c r="K2864" s="38" t="s">
        <v>1281</v>
      </c>
      <c r="L2864" s="69" t="s">
        <v>1279</v>
      </c>
      <c r="M2864" s="203" t="s">
        <v>1280</v>
      </c>
      <c r="N2864" s="203" t="s">
        <v>1277</v>
      </c>
    </row>
    <row r="2865" s="159" customFormat="1" ht="21" customHeight="1" spans="1:14">
      <c r="A2865" s="262"/>
      <c r="B2865" s="426" t="s">
        <v>1050</v>
      </c>
      <c r="C2865" s="257" t="s">
        <v>1049</v>
      </c>
      <c r="D2865" s="40" t="s">
        <v>476</v>
      </c>
      <c r="E2865" s="67">
        <v>58543.9</v>
      </c>
      <c r="F2865" s="38">
        <v>1</v>
      </c>
      <c r="G2865" s="447">
        <f t="shared" si="122"/>
        <v>58543.9</v>
      </c>
      <c r="H2865" s="192" t="s">
        <v>2389</v>
      </c>
      <c r="I2865" s="192" t="s">
        <v>2389</v>
      </c>
      <c r="J2865" s="192" t="s">
        <v>1049</v>
      </c>
      <c r="K2865" s="38" t="s">
        <v>1871</v>
      </c>
      <c r="L2865" s="69" t="s">
        <v>1279</v>
      </c>
      <c r="M2865" s="203" t="s">
        <v>1280</v>
      </c>
      <c r="N2865" s="203" t="s">
        <v>1277</v>
      </c>
    </row>
    <row r="2866" s="159" customFormat="1" ht="21" customHeight="1" spans="1:14">
      <c r="A2866" s="191"/>
      <c r="B2866" s="426" t="s">
        <v>1050</v>
      </c>
      <c r="C2866" s="257" t="s">
        <v>1049</v>
      </c>
      <c r="D2866" s="40" t="s">
        <v>476</v>
      </c>
      <c r="E2866" s="67">
        <v>58543.9</v>
      </c>
      <c r="F2866" s="38">
        <v>1</v>
      </c>
      <c r="G2866" s="447">
        <f t="shared" si="122"/>
        <v>58543.9</v>
      </c>
      <c r="H2866" s="192" t="s">
        <v>2389</v>
      </c>
      <c r="I2866" s="192" t="s">
        <v>2389</v>
      </c>
      <c r="J2866" s="192" t="s">
        <v>1049</v>
      </c>
      <c r="K2866" s="38" t="s">
        <v>1283</v>
      </c>
      <c r="L2866" s="38" t="s">
        <v>1284</v>
      </c>
      <c r="M2866" s="203" t="s">
        <v>1280</v>
      </c>
      <c r="N2866" s="203" t="s">
        <v>1277</v>
      </c>
    </row>
    <row r="2867" s="159" customFormat="1" ht="21" customHeight="1" spans="1:14">
      <c r="A2867" s="191"/>
      <c r="B2867" s="426" t="s">
        <v>1050</v>
      </c>
      <c r="C2867" s="257" t="s">
        <v>1049</v>
      </c>
      <c r="D2867" s="40" t="s">
        <v>476</v>
      </c>
      <c r="E2867" s="67">
        <v>58543.9</v>
      </c>
      <c r="F2867" s="38">
        <v>1</v>
      </c>
      <c r="G2867" s="447">
        <f t="shared" si="122"/>
        <v>58543.9</v>
      </c>
      <c r="H2867" s="192" t="s">
        <v>2389</v>
      </c>
      <c r="I2867" s="192" t="s">
        <v>2389</v>
      </c>
      <c r="J2867" s="192" t="s">
        <v>1049</v>
      </c>
      <c r="K2867" s="38" t="s">
        <v>1285</v>
      </c>
      <c r="L2867" s="69" t="s">
        <v>1279</v>
      </c>
      <c r="M2867" s="203" t="s">
        <v>1280</v>
      </c>
      <c r="N2867" s="203" t="s">
        <v>1277</v>
      </c>
    </row>
    <row r="2868" s="159" customFormat="1" ht="21" customHeight="1" spans="1:14">
      <c r="A2868" s="191"/>
      <c r="B2868" s="426" t="s">
        <v>1050</v>
      </c>
      <c r="C2868" s="257" t="s">
        <v>1049</v>
      </c>
      <c r="D2868" s="40" t="s">
        <v>476</v>
      </c>
      <c r="E2868" s="67">
        <v>58543.9</v>
      </c>
      <c r="F2868" s="38">
        <v>1</v>
      </c>
      <c r="G2868" s="447">
        <f t="shared" si="122"/>
        <v>58543.9</v>
      </c>
      <c r="H2868" s="192" t="s">
        <v>2389</v>
      </c>
      <c r="I2868" s="192" t="s">
        <v>2389</v>
      </c>
      <c r="J2868" s="192" t="s">
        <v>1049</v>
      </c>
      <c r="K2868" s="38" t="s">
        <v>1286</v>
      </c>
      <c r="L2868" s="69" t="s">
        <v>1279</v>
      </c>
      <c r="M2868" s="203" t="s">
        <v>1280</v>
      </c>
      <c r="N2868" s="203" t="s">
        <v>1277</v>
      </c>
    </row>
    <row r="2869" s="159" customFormat="1" ht="21" customHeight="1" spans="1:14">
      <c r="A2869" s="191"/>
      <c r="B2869" s="426" t="s">
        <v>1050</v>
      </c>
      <c r="C2869" s="257" t="s">
        <v>1049</v>
      </c>
      <c r="D2869" s="40" t="s">
        <v>476</v>
      </c>
      <c r="E2869" s="67">
        <v>58543.9</v>
      </c>
      <c r="F2869" s="38">
        <v>1</v>
      </c>
      <c r="G2869" s="447">
        <f t="shared" si="122"/>
        <v>58543.9</v>
      </c>
      <c r="H2869" s="192" t="s">
        <v>2389</v>
      </c>
      <c r="I2869" s="192" t="s">
        <v>2389</v>
      </c>
      <c r="J2869" s="192" t="s">
        <v>1049</v>
      </c>
      <c r="K2869" s="38" t="s">
        <v>1295</v>
      </c>
      <c r="L2869" s="38" t="s">
        <v>1284</v>
      </c>
      <c r="M2869" s="203" t="s">
        <v>1280</v>
      </c>
      <c r="N2869" s="203" t="s">
        <v>1277</v>
      </c>
    </row>
    <row r="2870" s="159" customFormat="1" ht="21" customHeight="1" spans="1:14">
      <c r="A2870" s="191"/>
      <c r="B2870" s="426" t="s">
        <v>1050</v>
      </c>
      <c r="C2870" s="257" t="s">
        <v>1049</v>
      </c>
      <c r="D2870" s="40" t="s">
        <v>476</v>
      </c>
      <c r="E2870" s="67">
        <v>58543.9</v>
      </c>
      <c r="F2870" s="38">
        <v>1</v>
      </c>
      <c r="G2870" s="447">
        <f t="shared" si="122"/>
        <v>58543.9</v>
      </c>
      <c r="H2870" s="192" t="s">
        <v>2389</v>
      </c>
      <c r="I2870" s="192" t="s">
        <v>2389</v>
      </c>
      <c r="J2870" s="192" t="s">
        <v>1049</v>
      </c>
      <c r="K2870" s="38" t="s">
        <v>1296</v>
      </c>
      <c r="L2870" s="69" t="s">
        <v>1279</v>
      </c>
      <c r="M2870" s="203" t="s">
        <v>1280</v>
      </c>
      <c r="N2870" s="203" t="s">
        <v>1277</v>
      </c>
    </row>
    <row r="2871" s="166" customFormat="1" ht="21" customHeight="1" spans="1:14">
      <c r="A2871" s="195"/>
      <c r="B2871" s="362" t="s">
        <v>1112</v>
      </c>
      <c r="C2871" s="299"/>
      <c r="D2871" s="196"/>
      <c r="E2871" s="197"/>
      <c r="F2871" s="188">
        <f>SUM(F2861:F2870)</f>
        <v>10</v>
      </c>
      <c r="G2871" s="448">
        <f>SUM(G2861:G2870)</f>
        <v>585439</v>
      </c>
      <c r="H2871" s="188"/>
      <c r="I2871" s="195"/>
      <c r="J2871" s="188"/>
      <c r="K2871" s="188"/>
      <c r="L2871" s="233"/>
      <c r="M2871" s="188"/>
      <c r="N2871" s="188"/>
    </row>
    <row r="2872" s="159" customFormat="1" ht="21" customHeight="1" spans="1:14">
      <c r="A2872" s="428"/>
      <c r="B2872" s="191"/>
      <c r="C2872" s="191"/>
      <c r="D2872" s="40"/>
      <c r="E2872" s="67"/>
      <c r="F2872" s="192"/>
      <c r="G2872" s="194"/>
      <c r="H2872" s="192"/>
      <c r="I2872" s="191"/>
      <c r="J2872" s="192"/>
      <c r="K2872" s="192"/>
      <c r="L2872" s="69"/>
      <c r="M2872" s="192"/>
      <c r="N2872" s="192"/>
    </row>
    <row r="2873" s="159" customFormat="1" ht="21" customHeight="1" spans="1:14">
      <c r="A2873" s="428"/>
      <c r="B2873" s="191"/>
      <c r="C2873" s="191"/>
      <c r="D2873" s="40"/>
      <c r="E2873" s="67"/>
      <c r="F2873" s="192"/>
      <c r="G2873" s="194"/>
      <c r="H2873" s="192"/>
      <c r="I2873" s="191"/>
      <c r="J2873" s="192"/>
      <c r="K2873" s="192"/>
      <c r="L2873" s="69"/>
      <c r="M2873" s="192"/>
      <c r="N2873" s="192"/>
    </row>
    <row r="2874" s="9" customFormat="1" spans="2:12">
      <c r="B2874" s="166"/>
      <c r="C2874" s="166" t="s">
        <v>2635</v>
      </c>
      <c r="D2874" s="55"/>
      <c r="E2874" s="166" t="s">
        <v>2636</v>
      </c>
      <c r="F2874" s="56"/>
      <c r="G2874" s="56"/>
      <c r="H2874" s="166"/>
      <c r="I2874" s="166" t="s">
        <v>2637</v>
      </c>
      <c r="J2874" s="166"/>
      <c r="K2874" s="166" t="s">
        <v>2638</v>
      </c>
      <c r="L2874" s="171"/>
    </row>
    <row r="2875" s="9" customFormat="1" spans="2:12">
      <c r="B2875" s="159"/>
      <c r="C2875" s="159"/>
      <c r="F2875" s="10"/>
      <c r="G2875" s="10"/>
      <c r="H2875" s="159"/>
      <c r="I2875" s="159"/>
      <c r="J2875" s="159"/>
      <c r="L2875" s="171"/>
    </row>
    <row r="2876" s="9" customFormat="1" spans="2:12">
      <c r="B2876" s="159"/>
      <c r="C2876" s="159"/>
      <c r="F2876" s="10"/>
      <c r="G2876" s="10"/>
      <c r="H2876" s="159"/>
      <c r="I2876" s="159"/>
      <c r="J2876" s="159"/>
      <c r="L2876" s="171"/>
    </row>
    <row r="2877" s="9" customFormat="1" spans="2:12">
      <c r="B2877" s="159"/>
      <c r="C2877" s="159"/>
      <c r="F2877" s="10"/>
      <c r="G2877" s="10"/>
      <c r="H2877" s="159"/>
      <c r="I2877" s="159"/>
      <c r="J2877" s="159"/>
      <c r="L2877" s="171"/>
    </row>
    <row r="2878" s="9" customFormat="1" spans="2:12">
      <c r="B2878" s="159"/>
      <c r="C2878" s="159"/>
      <c r="F2878" s="10"/>
      <c r="G2878" s="10"/>
      <c r="H2878" s="159"/>
      <c r="I2878" s="159"/>
      <c r="J2878" s="159"/>
      <c r="L2878" s="171"/>
    </row>
    <row r="2879" s="9" customFormat="1" spans="2:12">
      <c r="B2879" s="159"/>
      <c r="C2879" s="159"/>
      <c r="F2879" s="10"/>
      <c r="G2879" s="10"/>
      <c r="H2879" s="159"/>
      <c r="I2879" s="159"/>
      <c r="J2879" s="159"/>
      <c r="L2879" s="171"/>
    </row>
    <row r="2880" s="9" customFormat="1" spans="2:12">
      <c r="B2880" s="159"/>
      <c r="C2880" s="159"/>
      <c r="F2880" s="10"/>
      <c r="G2880" s="10"/>
      <c r="H2880" s="159"/>
      <c r="I2880" s="159"/>
      <c r="J2880" s="159"/>
      <c r="L2880" s="171"/>
    </row>
    <row r="2881" s="9" customFormat="1" spans="2:12">
      <c r="B2881" s="159"/>
      <c r="C2881" s="159"/>
      <c r="F2881" s="10"/>
      <c r="G2881" s="10"/>
      <c r="H2881" s="159"/>
      <c r="I2881" s="159"/>
      <c r="J2881" s="159"/>
      <c r="L2881" s="171"/>
    </row>
    <row r="2882" s="9" customFormat="1" spans="2:12">
      <c r="B2882" s="159"/>
      <c r="C2882" s="159"/>
      <c r="F2882" s="10"/>
      <c r="G2882" s="10"/>
      <c r="H2882" s="159"/>
      <c r="I2882" s="159"/>
      <c r="J2882" s="159"/>
      <c r="L2882" s="171"/>
    </row>
    <row r="2883" s="9" customFormat="1" spans="2:12">
      <c r="B2883" s="159"/>
      <c r="C2883" s="159"/>
      <c r="F2883" s="10"/>
      <c r="G2883" s="10"/>
      <c r="H2883" s="159"/>
      <c r="I2883" s="159"/>
      <c r="J2883" s="159"/>
      <c r="L2883" s="171"/>
    </row>
    <row r="2884" s="9" customFormat="1" spans="2:12">
      <c r="B2884" s="159"/>
      <c r="C2884" s="159"/>
      <c r="F2884" s="10"/>
      <c r="G2884" s="10"/>
      <c r="H2884" s="159"/>
      <c r="I2884" s="159"/>
      <c r="J2884" s="159"/>
      <c r="L2884" s="171"/>
    </row>
    <row r="2885" s="9" customFormat="1" spans="2:12">
      <c r="B2885" s="159"/>
      <c r="C2885" s="159"/>
      <c r="F2885" s="10"/>
      <c r="G2885" s="10"/>
      <c r="H2885" s="159"/>
      <c r="I2885" s="159"/>
      <c r="J2885" s="159"/>
      <c r="L2885" s="171"/>
    </row>
    <row r="2886" s="9" customFormat="1" spans="2:12">
      <c r="B2886" s="159"/>
      <c r="C2886" s="159"/>
      <c r="F2886" s="10"/>
      <c r="G2886" s="10"/>
      <c r="H2886" s="159"/>
      <c r="I2886" s="159"/>
      <c r="J2886" s="159"/>
      <c r="L2886" s="171"/>
    </row>
    <row r="2887" s="9" customFormat="1" spans="2:12">
      <c r="B2887" s="159"/>
      <c r="C2887" s="159"/>
      <c r="F2887" s="10"/>
      <c r="G2887" s="10"/>
      <c r="H2887" s="159"/>
      <c r="I2887" s="159"/>
      <c r="J2887" s="159"/>
      <c r="L2887" s="171"/>
    </row>
    <row r="2888" s="9" customFormat="1" spans="2:12">
      <c r="B2888" s="159"/>
      <c r="C2888" s="159"/>
      <c r="F2888" s="10"/>
      <c r="G2888" s="10"/>
      <c r="H2888" s="159"/>
      <c r="I2888" s="159"/>
      <c r="J2888" s="159"/>
      <c r="L2888" s="69">
        <f>K2888*J2888</f>
        <v>0</v>
      </c>
    </row>
    <row r="2889" s="9" customFormat="1" spans="2:12">
      <c r="B2889" s="159"/>
      <c r="C2889" s="159"/>
      <c r="F2889" s="10"/>
      <c r="G2889" s="10"/>
      <c r="H2889" s="159"/>
      <c r="I2889" s="159"/>
      <c r="J2889" s="159"/>
      <c r="L2889" s="171"/>
    </row>
    <row r="2890" s="9" customFormat="1" spans="2:12">
      <c r="B2890" s="159"/>
      <c r="C2890" s="159"/>
      <c r="F2890" s="10"/>
      <c r="G2890" s="10"/>
      <c r="H2890" s="159"/>
      <c r="I2890" s="159"/>
      <c r="J2890" s="159"/>
      <c r="L2890" s="171"/>
    </row>
    <row r="2891" s="9" customFormat="1" spans="2:12">
      <c r="B2891" s="159"/>
      <c r="C2891" s="159"/>
      <c r="F2891" s="10"/>
      <c r="G2891" s="10"/>
      <c r="H2891" s="159"/>
      <c r="I2891" s="159"/>
      <c r="J2891" s="159"/>
      <c r="L2891" s="171"/>
    </row>
    <row r="2892" s="9" customFormat="1" spans="2:12">
      <c r="B2892" s="159"/>
      <c r="C2892" s="159"/>
      <c r="F2892" s="10"/>
      <c r="G2892" s="10"/>
      <c r="H2892" s="159"/>
      <c r="I2892" s="159"/>
      <c r="J2892" s="159"/>
      <c r="L2892" s="171"/>
    </row>
    <row r="2893" s="9" customFormat="1" spans="2:12">
      <c r="B2893" s="159"/>
      <c r="C2893" s="159"/>
      <c r="F2893" s="10"/>
      <c r="G2893" s="10"/>
      <c r="H2893" s="159"/>
      <c r="I2893" s="159"/>
      <c r="J2893" s="159"/>
      <c r="L2893" s="171"/>
    </row>
    <row r="2894" s="9" customFormat="1" spans="2:12">
      <c r="B2894" s="159"/>
      <c r="C2894" s="159"/>
      <c r="F2894" s="10"/>
      <c r="G2894" s="10"/>
      <c r="H2894" s="159"/>
      <c r="I2894" s="159"/>
      <c r="J2894" s="159"/>
      <c r="L2894" s="171"/>
    </row>
    <row r="2895" s="9" customFormat="1" spans="2:12">
      <c r="B2895" s="159"/>
      <c r="C2895" s="159"/>
      <c r="F2895" s="10"/>
      <c r="G2895" s="10"/>
      <c r="H2895" s="159"/>
      <c r="I2895" s="159"/>
      <c r="J2895" s="159"/>
      <c r="L2895" s="171"/>
    </row>
    <row r="2896" s="9" customFormat="1" spans="2:12">
      <c r="B2896" s="159"/>
      <c r="C2896" s="159"/>
      <c r="F2896" s="10"/>
      <c r="G2896" s="10"/>
      <c r="H2896" s="159"/>
      <c r="I2896" s="159"/>
      <c r="J2896" s="159"/>
      <c r="L2896" s="171"/>
    </row>
    <row r="2897" s="9" customFormat="1" spans="2:12">
      <c r="B2897" s="159"/>
      <c r="C2897" s="159"/>
      <c r="F2897" s="10"/>
      <c r="G2897" s="10"/>
      <c r="H2897" s="159"/>
      <c r="I2897" s="159"/>
      <c r="J2897" s="159"/>
      <c r="L2897" s="171"/>
    </row>
    <row r="2898" s="9" customFormat="1" spans="2:12">
      <c r="B2898" s="159"/>
      <c r="C2898" s="159"/>
      <c r="F2898" s="10"/>
      <c r="G2898" s="10"/>
      <c r="H2898" s="159"/>
      <c r="I2898" s="159"/>
      <c r="J2898" s="159"/>
      <c r="L2898" s="171"/>
    </row>
    <row r="2899" s="9" customFormat="1" spans="2:12">
      <c r="B2899" s="159"/>
      <c r="C2899" s="159"/>
      <c r="F2899" s="10"/>
      <c r="G2899" s="10"/>
      <c r="H2899" s="159"/>
      <c r="I2899" s="159"/>
      <c r="J2899" s="159"/>
      <c r="L2899" s="171"/>
    </row>
    <row r="2900" s="9" customFormat="1" spans="2:12">
      <c r="B2900" s="159"/>
      <c r="C2900" s="159"/>
      <c r="F2900" s="10"/>
      <c r="G2900" s="10"/>
      <c r="H2900" s="159"/>
      <c r="I2900" s="159"/>
      <c r="J2900" s="159"/>
      <c r="L2900" s="171"/>
    </row>
    <row r="2901" s="9" customFormat="1" spans="2:12">
      <c r="B2901" s="159"/>
      <c r="C2901" s="159"/>
      <c r="F2901" s="10"/>
      <c r="G2901" s="10"/>
      <c r="H2901" s="159"/>
      <c r="I2901" s="159"/>
      <c r="J2901" s="159"/>
      <c r="L2901" s="171"/>
    </row>
    <row r="2902" s="9" customFormat="1" spans="2:12">
      <c r="B2902" s="159"/>
      <c r="C2902" s="159"/>
      <c r="F2902" s="10"/>
      <c r="G2902" s="10"/>
      <c r="H2902" s="159"/>
      <c r="I2902" s="159"/>
      <c r="J2902" s="159"/>
      <c r="L2902" s="171"/>
    </row>
    <row r="2903" s="9" customFormat="1" spans="2:12">
      <c r="B2903" s="159"/>
      <c r="C2903" s="159"/>
      <c r="F2903" s="10"/>
      <c r="G2903" s="10"/>
      <c r="H2903" s="159"/>
      <c r="I2903" s="159"/>
      <c r="J2903" s="159"/>
      <c r="L2903" s="171"/>
    </row>
    <row r="2904" s="9" customFormat="1" spans="2:12">
      <c r="B2904" s="159"/>
      <c r="C2904" s="159"/>
      <c r="F2904" s="10"/>
      <c r="G2904" s="10"/>
      <c r="H2904" s="159"/>
      <c r="I2904" s="159"/>
      <c r="J2904" s="159"/>
      <c r="L2904" s="171"/>
    </row>
    <row r="2905" s="9" customFormat="1" spans="2:12">
      <c r="B2905" s="159"/>
      <c r="C2905" s="159"/>
      <c r="F2905" s="10"/>
      <c r="G2905" s="10"/>
      <c r="H2905" s="159"/>
      <c r="I2905" s="159"/>
      <c r="J2905" s="159"/>
      <c r="L2905" s="171"/>
    </row>
    <row r="2906" s="9" customFormat="1" spans="2:12">
      <c r="B2906" s="159"/>
      <c r="C2906" s="159"/>
      <c r="F2906" s="10"/>
      <c r="G2906" s="10"/>
      <c r="H2906" s="159"/>
      <c r="I2906" s="159"/>
      <c r="J2906" s="159"/>
      <c r="L2906" s="171"/>
    </row>
    <row r="2907" s="9" customFormat="1" spans="2:12">
      <c r="B2907" s="159"/>
      <c r="C2907" s="159"/>
      <c r="F2907" s="10"/>
      <c r="G2907" s="10"/>
      <c r="H2907" s="159"/>
      <c r="I2907" s="159"/>
      <c r="J2907" s="159"/>
      <c r="L2907" s="171"/>
    </row>
    <row r="2908" s="9" customFormat="1" spans="2:12">
      <c r="B2908" s="159"/>
      <c r="C2908" s="159"/>
      <c r="F2908" s="10"/>
      <c r="G2908" s="10"/>
      <c r="H2908" s="159"/>
      <c r="I2908" s="159"/>
      <c r="J2908" s="159"/>
      <c r="L2908" s="171"/>
    </row>
    <row r="2909" s="9" customFormat="1" spans="2:12">
      <c r="B2909" s="159"/>
      <c r="C2909" s="159"/>
      <c r="F2909" s="10"/>
      <c r="G2909" s="10"/>
      <c r="H2909" s="159"/>
      <c r="I2909" s="159"/>
      <c r="J2909" s="159"/>
      <c r="L2909" s="171"/>
    </row>
    <row r="2910" s="9" customFormat="1" spans="2:12">
      <c r="B2910" s="159"/>
      <c r="C2910" s="159"/>
      <c r="F2910" s="10"/>
      <c r="G2910" s="10"/>
      <c r="H2910" s="159"/>
      <c r="I2910" s="159"/>
      <c r="J2910" s="159"/>
      <c r="L2910" s="171"/>
    </row>
    <row r="2911" s="9" customFormat="1" spans="2:12">
      <c r="B2911" s="159"/>
      <c r="C2911" s="159"/>
      <c r="F2911" s="10"/>
      <c r="G2911" s="10"/>
      <c r="H2911" s="159"/>
      <c r="I2911" s="159"/>
      <c r="J2911" s="159"/>
      <c r="L2911" s="171"/>
    </row>
    <row r="2912" s="9" customFormat="1" spans="2:12">
      <c r="B2912" s="159"/>
      <c r="C2912" s="159"/>
      <c r="F2912" s="10"/>
      <c r="G2912" s="10"/>
      <c r="H2912" s="159"/>
      <c r="I2912" s="159"/>
      <c r="J2912" s="159"/>
      <c r="L2912" s="171"/>
    </row>
    <row r="2913" s="9" customFormat="1" spans="2:12">
      <c r="B2913" s="159"/>
      <c r="C2913" s="159"/>
      <c r="F2913" s="10"/>
      <c r="G2913" s="10"/>
      <c r="H2913" s="159"/>
      <c r="I2913" s="159"/>
      <c r="J2913" s="159"/>
      <c r="L2913" s="171"/>
    </row>
    <row r="2914" s="9" customFormat="1" spans="2:12">
      <c r="B2914" s="159"/>
      <c r="C2914" s="159"/>
      <c r="F2914" s="10"/>
      <c r="G2914" s="10"/>
      <c r="H2914" s="159"/>
      <c r="I2914" s="159"/>
      <c r="J2914" s="159"/>
      <c r="L2914" s="171"/>
    </row>
    <row r="2915" s="9" customFormat="1" spans="2:12">
      <c r="B2915" s="159"/>
      <c r="C2915" s="159"/>
      <c r="F2915" s="10"/>
      <c r="G2915" s="10"/>
      <c r="H2915" s="159"/>
      <c r="I2915" s="159"/>
      <c r="J2915" s="159"/>
      <c r="L2915" s="171"/>
    </row>
    <row r="2916" s="9" customFormat="1" spans="2:12">
      <c r="B2916" s="159"/>
      <c r="C2916" s="159"/>
      <c r="F2916" s="10"/>
      <c r="G2916" s="10"/>
      <c r="H2916" s="159"/>
      <c r="I2916" s="159"/>
      <c r="J2916" s="159"/>
      <c r="L2916" s="171"/>
    </row>
    <row r="2917" s="9" customFormat="1" spans="2:12">
      <c r="B2917" s="159"/>
      <c r="C2917" s="159"/>
      <c r="F2917" s="10"/>
      <c r="G2917" s="10"/>
      <c r="H2917" s="159"/>
      <c r="I2917" s="159"/>
      <c r="J2917" s="159"/>
      <c r="L2917" s="171"/>
    </row>
    <row r="2918" s="9" customFormat="1" spans="2:12">
      <c r="B2918" s="159"/>
      <c r="C2918" s="159"/>
      <c r="F2918" s="10"/>
      <c r="G2918" s="10"/>
      <c r="H2918" s="159"/>
      <c r="I2918" s="159"/>
      <c r="J2918" s="159"/>
      <c r="L2918" s="171"/>
    </row>
    <row r="2919" s="9" customFormat="1" spans="2:12">
      <c r="B2919" s="159"/>
      <c r="C2919" s="159"/>
      <c r="F2919" s="10"/>
      <c r="G2919" s="10"/>
      <c r="H2919" s="159"/>
      <c r="I2919" s="159"/>
      <c r="J2919" s="159"/>
      <c r="L2919" s="171"/>
    </row>
    <row r="2920" s="9" customFormat="1" spans="2:12">
      <c r="B2920" s="159"/>
      <c r="C2920" s="159"/>
      <c r="F2920" s="10"/>
      <c r="G2920" s="10"/>
      <c r="H2920" s="159"/>
      <c r="I2920" s="159"/>
      <c r="J2920" s="159"/>
      <c r="L2920" s="171"/>
    </row>
    <row r="2921" s="9" customFormat="1" spans="2:12">
      <c r="B2921" s="159"/>
      <c r="C2921" s="159"/>
      <c r="F2921" s="10"/>
      <c r="G2921" s="10"/>
      <c r="H2921" s="159"/>
      <c r="I2921" s="159"/>
      <c r="J2921" s="159"/>
      <c r="L2921" s="171"/>
    </row>
    <row r="2922" s="9" customFormat="1" spans="2:12">
      <c r="B2922" s="159"/>
      <c r="C2922" s="159"/>
      <c r="F2922" s="10"/>
      <c r="G2922" s="10"/>
      <c r="H2922" s="159"/>
      <c r="I2922" s="159"/>
      <c r="J2922" s="159"/>
      <c r="L2922" s="171"/>
    </row>
    <row r="2923" s="9" customFormat="1" spans="2:12">
      <c r="B2923" s="159"/>
      <c r="C2923" s="159"/>
      <c r="F2923" s="10"/>
      <c r="G2923" s="10"/>
      <c r="H2923" s="159"/>
      <c r="I2923" s="159"/>
      <c r="J2923" s="159"/>
      <c r="L2923" s="171"/>
    </row>
    <row r="2924" s="9" customFormat="1" spans="2:12">
      <c r="B2924" s="159"/>
      <c r="C2924" s="159"/>
      <c r="F2924" s="10"/>
      <c r="G2924" s="10"/>
      <c r="H2924" s="159"/>
      <c r="I2924" s="159"/>
      <c r="J2924" s="159"/>
      <c r="L2924" s="171"/>
    </row>
    <row r="2925" s="9" customFormat="1" spans="2:12">
      <c r="B2925" s="159"/>
      <c r="C2925" s="159"/>
      <c r="F2925" s="10"/>
      <c r="G2925" s="10"/>
      <c r="H2925" s="159"/>
      <c r="I2925" s="159"/>
      <c r="J2925" s="159"/>
      <c r="L2925" s="171"/>
    </row>
    <row r="2926" s="9" customFormat="1" spans="2:12">
      <c r="B2926" s="159"/>
      <c r="C2926" s="159"/>
      <c r="F2926" s="10"/>
      <c r="G2926" s="10"/>
      <c r="H2926" s="159"/>
      <c r="I2926" s="159"/>
      <c r="J2926" s="159"/>
      <c r="L2926" s="171"/>
    </row>
    <row r="2927" s="9" customFormat="1" spans="2:12">
      <c r="B2927" s="159"/>
      <c r="C2927" s="159"/>
      <c r="F2927" s="10"/>
      <c r="G2927" s="10"/>
      <c r="H2927" s="159"/>
      <c r="I2927" s="159"/>
      <c r="J2927" s="159"/>
      <c r="L2927" s="171"/>
    </row>
    <row r="2928" s="9" customFormat="1" spans="2:12">
      <c r="B2928" s="159"/>
      <c r="C2928" s="159"/>
      <c r="F2928" s="10"/>
      <c r="G2928" s="10"/>
      <c r="H2928" s="159"/>
      <c r="I2928" s="159"/>
      <c r="J2928" s="159"/>
      <c r="L2928" s="171"/>
    </row>
    <row r="2929" s="9" customFormat="1" spans="2:12">
      <c r="B2929" s="159"/>
      <c r="C2929" s="159"/>
      <c r="F2929" s="10"/>
      <c r="G2929" s="10"/>
      <c r="H2929" s="159"/>
      <c r="I2929" s="159"/>
      <c r="J2929" s="159"/>
      <c r="L2929" s="171"/>
    </row>
    <row r="2930" s="9" customFormat="1" spans="2:12">
      <c r="B2930" s="159"/>
      <c r="C2930" s="159"/>
      <c r="F2930" s="10"/>
      <c r="G2930" s="10"/>
      <c r="H2930" s="159"/>
      <c r="I2930" s="159"/>
      <c r="J2930" s="159"/>
      <c r="L2930" s="171"/>
    </row>
    <row r="2931" s="9" customFormat="1" spans="2:12">
      <c r="B2931" s="159"/>
      <c r="C2931" s="159"/>
      <c r="F2931" s="10"/>
      <c r="G2931" s="10"/>
      <c r="H2931" s="159"/>
      <c r="I2931" s="159"/>
      <c r="J2931" s="159"/>
      <c r="L2931" s="171"/>
    </row>
    <row r="2932" s="9" customFormat="1" spans="2:12">
      <c r="B2932" s="159"/>
      <c r="C2932" s="159"/>
      <c r="F2932" s="10"/>
      <c r="G2932" s="10"/>
      <c r="H2932" s="159"/>
      <c r="I2932" s="159"/>
      <c r="J2932" s="159"/>
      <c r="L2932" s="171"/>
    </row>
    <row r="2933" s="9" customFormat="1" spans="2:12">
      <c r="B2933" s="159"/>
      <c r="C2933" s="159"/>
      <c r="F2933" s="10"/>
      <c r="G2933" s="10"/>
      <c r="H2933" s="159"/>
      <c r="I2933" s="159"/>
      <c r="J2933" s="159"/>
      <c r="L2933" s="171"/>
    </row>
    <row r="2934" s="9" customFormat="1" spans="2:12">
      <c r="B2934" s="159"/>
      <c r="C2934" s="159"/>
      <c r="F2934" s="10"/>
      <c r="G2934" s="10"/>
      <c r="H2934" s="159"/>
      <c r="I2934" s="159"/>
      <c r="J2934" s="159"/>
      <c r="L2934" s="171"/>
    </row>
    <row r="2935" s="9" customFormat="1" spans="2:12">
      <c r="B2935" s="159"/>
      <c r="C2935" s="159"/>
      <c r="F2935" s="10"/>
      <c r="G2935" s="10"/>
      <c r="H2935" s="159"/>
      <c r="I2935" s="159"/>
      <c r="J2935" s="159"/>
      <c r="L2935" s="171"/>
    </row>
    <row r="2936" s="9" customFormat="1" spans="2:12">
      <c r="B2936" s="159"/>
      <c r="C2936" s="159"/>
      <c r="F2936" s="10"/>
      <c r="G2936" s="10"/>
      <c r="H2936" s="159"/>
      <c r="I2936" s="159"/>
      <c r="J2936" s="159"/>
      <c r="L2936" s="171"/>
    </row>
    <row r="2937" s="9" customFormat="1" spans="2:12">
      <c r="B2937" s="159"/>
      <c r="C2937" s="159"/>
      <c r="F2937" s="10"/>
      <c r="G2937" s="10"/>
      <c r="H2937" s="159"/>
      <c r="I2937" s="159"/>
      <c r="J2937" s="159"/>
      <c r="L2937" s="171"/>
    </row>
    <row r="2938" s="9" customFormat="1" spans="2:12">
      <c r="B2938" s="159"/>
      <c r="C2938" s="159"/>
      <c r="F2938" s="10"/>
      <c r="G2938" s="10"/>
      <c r="H2938" s="159"/>
      <c r="I2938" s="159"/>
      <c r="J2938" s="159"/>
      <c r="L2938" s="171"/>
    </row>
    <row r="2939" s="9" customFormat="1" spans="2:12">
      <c r="B2939" s="159"/>
      <c r="C2939" s="159"/>
      <c r="F2939" s="10"/>
      <c r="G2939" s="10"/>
      <c r="H2939" s="159"/>
      <c r="I2939" s="159"/>
      <c r="J2939" s="159"/>
      <c r="L2939" s="171"/>
    </row>
    <row r="2940" s="9" customFormat="1" spans="2:12">
      <c r="B2940" s="159"/>
      <c r="C2940" s="159"/>
      <c r="F2940" s="10"/>
      <c r="G2940" s="10"/>
      <c r="H2940" s="159"/>
      <c r="I2940" s="159"/>
      <c r="J2940" s="159"/>
      <c r="L2940" s="171"/>
    </row>
    <row r="2941" s="9" customFormat="1" spans="2:12">
      <c r="B2941" s="159"/>
      <c r="C2941" s="159"/>
      <c r="F2941" s="10"/>
      <c r="G2941" s="10"/>
      <c r="H2941" s="159"/>
      <c r="I2941" s="159"/>
      <c r="J2941" s="159"/>
      <c r="L2941" s="171"/>
    </row>
    <row r="2942" s="9" customFormat="1" spans="2:12">
      <c r="B2942" s="159"/>
      <c r="C2942" s="159"/>
      <c r="F2942" s="10"/>
      <c r="G2942" s="10"/>
      <c r="H2942" s="159"/>
      <c r="I2942" s="159"/>
      <c r="J2942" s="159"/>
      <c r="L2942" s="171"/>
    </row>
    <row r="2943" s="9" customFormat="1" spans="2:12">
      <c r="B2943" s="159"/>
      <c r="C2943" s="159"/>
      <c r="F2943" s="10"/>
      <c r="G2943" s="10"/>
      <c r="H2943" s="159"/>
      <c r="I2943" s="159"/>
      <c r="J2943" s="159"/>
      <c r="L2943" s="171"/>
    </row>
    <row r="2944" s="9" customFormat="1" spans="2:12">
      <c r="B2944" s="159"/>
      <c r="C2944" s="159"/>
      <c r="F2944" s="10"/>
      <c r="G2944" s="10"/>
      <c r="H2944" s="159"/>
      <c r="I2944" s="159"/>
      <c r="J2944" s="159"/>
      <c r="L2944" s="171"/>
    </row>
    <row r="2945" s="9" customFormat="1" spans="2:12">
      <c r="B2945" s="159"/>
      <c r="C2945" s="159"/>
      <c r="F2945" s="10"/>
      <c r="G2945" s="10"/>
      <c r="H2945" s="159"/>
      <c r="I2945" s="159"/>
      <c r="J2945" s="159"/>
      <c r="L2945" s="171"/>
    </row>
    <row r="2946" s="9" customFormat="1" spans="2:12">
      <c r="B2946" s="159"/>
      <c r="C2946" s="159"/>
      <c r="F2946" s="10"/>
      <c r="G2946" s="10"/>
      <c r="H2946" s="159"/>
      <c r="I2946" s="159"/>
      <c r="J2946" s="159"/>
      <c r="L2946" s="171"/>
    </row>
    <row r="2947" s="9" customFormat="1" spans="2:12">
      <c r="B2947" s="159"/>
      <c r="C2947" s="159"/>
      <c r="F2947" s="10"/>
      <c r="G2947" s="10"/>
      <c r="H2947" s="159"/>
      <c r="I2947" s="159"/>
      <c r="J2947" s="159"/>
      <c r="L2947" s="171"/>
    </row>
    <row r="2948" s="9" customFormat="1" spans="2:12">
      <c r="B2948" s="159"/>
      <c r="C2948" s="159"/>
      <c r="F2948" s="10"/>
      <c r="G2948" s="10"/>
      <c r="H2948" s="159"/>
      <c r="I2948" s="159"/>
      <c r="J2948" s="159"/>
      <c r="L2948" s="171"/>
    </row>
    <row r="2949" s="9" customFormat="1" spans="2:12">
      <c r="B2949" s="159"/>
      <c r="C2949" s="159"/>
      <c r="F2949" s="10"/>
      <c r="G2949" s="10"/>
      <c r="H2949" s="159"/>
      <c r="I2949" s="159"/>
      <c r="J2949" s="159"/>
      <c r="L2949" s="171"/>
    </row>
    <row r="2950" s="9" customFormat="1" spans="2:12">
      <c r="B2950" s="159"/>
      <c r="C2950" s="159"/>
      <c r="F2950" s="10"/>
      <c r="G2950" s="10"/>
      <c r="H2950" s="159"/>
      <c r="I2950" s="159"/>
      <c r="J2950" s="159"/>
      <c r="L2950" s="171"/>
    </row>
    <row r="2951" s="9" customFormat="1" spans="2:12">
      <c r="B2951" s="159"/>
      <c r="C2951" s="159"/>
      <c r="F2951" s="10"/>
      <c r="G2951" s="10"/>
      <c r="H2951" s="159"/>
      <c r="I2951" s="159"/>
      <c r="J2951" s="159"/>
      <c r="L2951" s="171"/>
    </row>
    <row r="2952" s="9" customFormat="1" spans="2:12">
      <c r="B2952" s="159"/>
      <c r="C2952" s="159"/>
      <c r="F2952" s="10"/>
      <c r="G2952" s="10"/>
      <c r="H2952" s="159"/>
      <c r="I2952" s="159"/>
      <c r="J2952" s="159"/>
      <c r="L2952" s="171"/>
    </row>
    <row r="2953" s="9" customFormat="1" spans="2:12">
      <c r="B2953" s="159"/>
      <c r="C2953" s="159"/>
      <c r="F2953" s="10"/>
      <c r="G2953" s="10"/>
      <c r="H2953" s="159"/>
      <c r="I2953" s="159"/>
      <c r="J2953" s="159"/>
      <c r="L2953" s="171"/>
    </row>
    <row r="2954" s="9" customFormat="1" spans="2:12">
      <c r="B2954" s="159"/>
      <c r="C2954" s="159"/>
      <c r="F2954" s="10"/>
      <c r="G2954" s="10"/>
      <c r="H2954" s="159"/>
      <c r="I2954" s="159"/>
      <c r="J2954" s="159"/>
      <c r="L2954" s="171"/>
    </row>
    <row r="2955" s="9" customFormat="1" spans="2:12">
      <c r="B2955" s="159"/>
      <c r="C2955" s="159"/>
      <c r="F2955" s="10"/>
      <c r="G2955" s="10"/>
      <c r="H2955" s="159"/>
      <c r="I2955" s="159"/>
      <c r="J2955" s="159"/>
      <c r="L2955" s="171"/>
    </row>
    <row r="2956" s="9" customFormat="1" spans="2:12">
      <c r="B2956" s="159"/>
      <c r="C2956" s="159"/>
      <c r="F2956" s="10"/>
      <c r="G2956" s="10"/>
      <c r="H2956" s="159"/>
      <c r="I2956" s="159"/>
      <c r="J2956" s="159"/>
      <c r="L2956" s="171"/>
    </row>
    <row r="2957" s="9" customFormat="1" spans="2:12">
      <c r="B2957" s="159"/>
      <c r="C2957" s="159"/>
      <c r="F2957" s="10"/>
      <c r="G2957" s="10"/>
      <c r="H2957" s="159"/>
      <c r="I2957" s="159"/>
      <c r="J2957" s="159"/>
      <c r="L2957" s="171"/>
    </row>
    <row r="2958" s="9" customFormat="1" spans="2:12">
      <c r="B2958" s="159"/>
      <c r="C2958" s="159"/>
      <c r="F2958" s="10"/>
      <c r="G2958" s="10"/>
      <c r="H2958" s="159"/>
      <c r="I2958" s="159"/>
      <c r="J2958" s="159"/>
      <c r="L2958" s="171"/>
    </row>
    <row r="2959" s="9" customFormat="1" spans="2:12">
      <c r="B2959" s="159"/>
      <c r="C2959" s="159"/>
      <c r="F2959" s="10"/>
      <c r="G2959" s="10"/>
      <c r="H2959" s="159"/>
      <c r="I2959" s="159"/>
      <c r="J2959" s="159"/>
      <c r="L2959" s="171"/>
    </row>
    <row r="2960" s="9" customFormat="1" spans="2:12">
      <c r="B2960" s="159"/>
      <c r="C2960" s="159"/>
      <c r="F2960" s="10"/>
      <c r="G2960" s="10"/>
      <c r="H2960" s="159"/>
      <c r="I2960" s="159"/>
      <c r="J2960" s="159"/>
      <c r="L2960" s="171"/>
    </row>
    <row r="2961" s="9" customFormat="1" spans="2:12">
      <c r="B2961" s="159"/>
      <c r="C2961" s="159"/>
      <c r="F2961" s="10"/>
      <c r="G2961" s="10"/>
      <c r="H2961" s="159"/>
      <c r="I2961" s="159"/>
      <c r="J2961" s="159"/>
      <c r="L2961" s="171"/>
    </row>
    <row r="2962" s="9" customFormat="1" spans="2:12">
      <c r="B2962" s="159"/>
      <c r="C2962" s="159"/>
      <c r="F2962" s="10"/>
      <c r="G2962" s="10"/>
      <c r="H2962" s="159"/>
      <c r="I2962" s="159"/>
      <c r="J2962" s="159"/>
      <c r="L2962" s="171"/>
    </row>
    <row r="2963" s="9" customFormat="1" spans="2:12">
      <c r="B2963" s="159"/>
      <c r="C2963" s="159"/>
      <c r="F2963" s="10"/>
      <c r="G2963" s="10"/>
      <c r="H2963" s="159"/>
      <c r="I2963" s="159"/>
      <c r="J2963" s="159"/>
      <c r="L2963" s="171"/>
    </row>
    <row r="2964" s="9" customFormat="1" spans="2:12">
      <c r="B2964" s="159"/>
      <c r="C2964" s="159"/>
      <c r="F2964" s="10"/>
      <c r="G2964" s="10"/>
      <c r="H2964" s="159"/>
      <c r="I2964" s="159"/>
      <c r="J2964" s="159"/>
      <c r="L2964" s="171"/>
    </row>
    <row r="2965" s="9" customFormat="1" spans="2:12">
      <c r="B2965" s="159"/>
      <c r="C2965" s="159"/>
      <c r="F2965" s="10"/>
      <c r="G2965" s="10"/>
      <c r="H2965" s="159"/>
      <c r="I2965" s="159"/>
      <c r="J2965" s="159"/>
      <c r="L2965" s="171"/>
    </row>
    <row r="2966" s="9" customFormat="1" spans="2:12">
      <c r="B2966" s="159"/>
      <c r="C2966" s="159"/>
      <c r="F2966" s="10"/>
      <c r="G2966" s="10"/>
      <c r="H2966" s="159"/>
      <c r="I2966" s="159"/>
      <c r="J2966" s="159"/>
      <c r="L2966" s="171"/>
    </row>
    <row r="2967" s="9" customFormat="1" spans="2:12">
      <c r="B2967" s="159"/>
      <c r="C2967" s="159"/>
      <c r="F2967" s="10"/>
      <c r="G2967" s="10"/>
      <c r="H2967" s="159"/>
      <c r="I2967" s="159"/>
      <c r="J2967" s="159"/>
      <c r="L2967" s="171"/>
    </row>
    <row r="2968" s="9" customFormat="1" spans="2:12">
      <c r="B2968" s="159"/>
      <c r="C2968" s="159"/>
      <c r="F2968" s="10"/>
      <c r="G2968" s="10"/>
      <c r="H2968" s="159"/>
      <c r="I2968" s="159"/>
      <c r="J2968" s="159"/>
      <c r="L2968" s="171"/>
    </row>
    <row r="2969" s="9" customFormat="1" spans="2:12">
      <c r="B2969" s="159"/>
      <c r="C2969" s="159"/>
      <c r="F2969" s="10"/>
      <c r="G2969" s="10"/>
      <c r="H2969" s="159"/>
      <c r="I2969" s="159"/>
      <c r="J2969" s="159"/>
      <c r="L2969" s="171"/>
    </row>
    <row r="2970" s="9" customFormat="1" spans="2:12">
      <c r="B2970" s="159"/>
      <c r="C2970" s="159"/>
      <c r="F2970" s="10"/>
      <c r="G2970" s="10"/>
      <c r="H2970" s="159"/>
      <c r="I2970" s="159"/>
      <c r="J2970" s="159"/>
      <c r="L2970" s="171"/>
    </row>
    <row r="2971" s="9" customFormat="1" spans="2:12">
      <c r="B2971" s="159"/>
      <c r="C2971" s="159"/>
      <c r="F2971" s="10"/>
      <c r="G2971" s="10"/>
      <c r="H2971" s="159"/>
      <c r="I2971" s="159"/>
      <c r="J2971" s="159"/>
      <c r="L2971" s="171"/>
    </row>
    <row r="2972" s="9" customFormat="1" spans="2:12">
      <c r="B2972" s="159"/>
      <c r="C2972" s="159"/>
      <c r="F2972" s="10"/>
      <c r="G2972" s="10"/>
      <c r="H2972" s="159"/>
      <c r="I2972" s="159"/>
      <c r="J2972" s="159"/>
      <c r="L2972" s="171"/>
    </row>
    <row r="2973" s="9" customFormat="1" spans="2:12">
      <c r="B2973" s="159"/>
      <c r="C2973" s="159"/>
      <c r="F2973" s="10"/>
      <c r="G2973" s="10"/>
      <c r="H2973" s="159"/>
      <c r="I2973" s="159"/>
      <c r="J2973" s="159"/>
      <c r="L2973" s="171"/>
    </row>
    <row r="2974" s="9" customFormat="1" spans="2:12">
      <c r="B2974" s="159"/>
      <c r="C2974" s="159"/>
      <c r="F2974" s="10"/>
      <c r="G2974" s="10"/>
      <c r="H2974" s="159"/>
      <c r="I2974" s="159"/>
      <c r="J2974" s="159"/>
      <c r="L2974" s="171"/>
    </row>
    <row r="2975" s="9" customFormat="1" spans="2:12">
      <c r="B2975" s="159"/>
      <c r="C2975" s="159"/>
      <c r="F2975" s="10"/>
      <c r="G2975" s="10"/>
      <c r="H2975" s="159"/>
      <c r="I2975" s="159"/>
      <c r="J2975" s="159"/>
      <c r="L2975" s="171"/>
    </row>
    <row r="2976" s="9" customFormat="1" spans="2:12">
      <c r="B2976" s="159"/>
      <c r="C2976" s="159"/>
      <c r="F2976" s="10"/>
      <c r="G2976" s="10"/>
      <c r="H2976" s="159"/>
      <c r="I2976" s="159"/>
      <c r="J2976" s="159"/>
      <c r="L2976" s="171"/>
    </row>
    <row r="2977" s="9" customFormat="1" spans="2:12">
      <c r="B2977" s="159"/>
      <c r="C2977" s="159"/>
      <c r="F2977" s="10"/>
      <c r="G2977" s="10"/>
      <c r="H2977" s="159"/>
      <c r="I2977" s="159"/>
      <c r="J2977" s="159"/>
      <c r="L2977" s="171"/>
    </row>
    <row r="2978" s="9" customFormat="1" spans="2:12">
      <c r="B2978" s="159"/>
      <c r="C2978" s="159"/>
      <c r="F2978" s="10"/>
      <c r="G2978" s="10"/>
      <c r="H2978" s="159"/>
      <c r="I2978" s="159"/>
      <c r="J2978" s="159"/>
      <c r="L2978" s="171"/>
    </row>
    <row r="2979" s="9" customFormat="1" spans="2:12">
      <c r="B2979" s="159"/>
      <c r="C2979" s="159"/>
      <c r="F2979" s="10"/>
      <c r="G2979" s="10"/>
      <c r="H2979" s="159"/>
      <c r="I2979" s="159"/>
      <c r="J2979" s="159"/>
      <c r="L2979" s="171"/>
    </row>
    <row r="2980" s="9" customFormat="1" spans="2:12">
      <c r="B2980" s="159"/>
      <c r="C2980" s="159"/>
      <c r="F2980" s="10"/>
      <c r="G2980" s="10"/>
      <c r="H2980" s="159"/>
      <c r="I2980" s="159"/>
      <c r="J2980" s="159"/>
      <c r="L2980" s="171"/>
    </row>
    <row r="2981" s="9" customFormat="1" spans="2:12">
      <c r="B2981" s="159"/>
      <c r="C2981" s="159"/>
      <c r="F2981" s="10"/>
      <c r="G2981" s="10"/>
      <c r="H2981" s="159"/>
      <c r="I2981" s="159"/>
      <c r="J2981" s="159"/>
      <c r="L2981" s="171"/>
    </row>
    <row r="2982" s="9" customFormat="1" spans="2:12">
      <c r="B2982" s="159"/>
      <c r="C2982" s="159"/>
      <c r="F2982" s="10"/>
      <c r="G2982" s="10"/>
      <c r="H2982" s="159"/>
      <c r="I2982" s="159"/>
      <c r="J2982" s="159"/>
      <c r="L2982" s="171"/>
    </row>
    <row r="2983" s="9" customFormat="1" spans="2:12">
      <c r="B2983" s="159"/>
      <c r="C2983" s="159"/>
      <c r="F2983" s="10"/>
      <c r="G2983" s="10"/>
      <c r="H2983" s="159"/>
      <c r="I2983" s="159"/>
      <c r="J2983" s="159"/>
      <c r="L2983" s="171"/>
    </row>
    <row r="2984" s="9" customFormat="1" spans="2:12">
      <c r="B2984" s="159"/>
      <c r="C2984" s="159"/>
      <c r="F2984" s="10"/>
      <c r="G2984" s="10"/>
      <c r="H2984" s="159"/>
      <c r="I2984" s="159"/>
      <c r="J2984" s="159"/>
      <c r="L2984" s="171"/>
    </row>
    <row r="2985" s="9" customFormat="1" spans="2:12">
      <c r="B2985" s="159"/>
      <c r="C2985" s="159"/>
      <c r="F2985" s="10"/>
      <c r="G2985" s="10"/>
      <c r="H2985" s="159"/>
      <c r="I2985" s="159"/>
      <c r="J2985" s="159"/>
      <c r="L2985" s="171"/>
    </row>
    <row r="2986" s="9" customFormat="1" spans="2:12">
      <c r="B2986" s="159"/>
      <c r="C2986" s="159"/>
      <c r="F2986" s="10"/>
      <c r="G2986" s="10"/>
      <c r="H2986" s="159"/>
      <c r="I2986" s="159"/>
      <c r="J2986" s="159"/>
      <c r="L2986" s="171"/>
    </row>
    <row r="2987" s="9" customFormat="1" spans="2:12">
      <c r="B2987" s="159"/>
      <c r="C2987" s="159"/>
      <c r="F2987" s="10"/>
      <c r="G2987" s="10"/>
      <c r="H2987" s="159"/>
      <c r="I2987" s="159"/>
      <c r="J2987" s="159"/>
      <c r="L2987" s="171"/>
    </row>
    <row r="2988" s="9" customFormat="1" spans="2:12">
      <c r="B2988" s="159"/>
      <c r="C2988" s="159"/>
      <c r="F2988" s="10"/>
      <c r="G2988" s="10"/>
      <c r="H2988" s="159"/>
      <c r="I2988" s="159"/>
      <c r="J2988" s="159"/>
      <c r="L2988" s="171"/>
    </row>
    <row r="2989" s="9" customFormat="1" spans="2:12">
      <c r="B2989" s="159"/>
      <c r="C2989" s="159"/>
      <c r="F2989" s="10"/>
      <c r="G2989" s="10"/>
      <c r="H2989" s="159"/>
      <c r="I2989" s="159"/>
      <c r="J2989" s="159"/>
      <c r="L2989" s="171"/>
    </row>
    <row r="2990" s="9" customFormat="1" spans="2:12">
      <c r="B2990" s="159"/>
      <c r="C2990" s="159"/>
      <c r="F2990" s="10"/>
      <c r="G2990" s="10"/>
      <c r="H2990" s="159"/>
      <c r="I2990" s="159"/>
      <c r="J2990" s="159"/>
      <c r="L2990" s="171"/>
    </row>
    <row r="2991" s="9" customFormat="1" spans="2:12">
      <c r="B2991" s="159"/>
      <c r="C2991" s="159"/>
      <c r="F2991" s="10"/>
      <c r="G2991" s="10"/>
      <c r="H2991" s="159"/>
      <c r="I2991" s="159"/>
      <c r="J2991" s="159"/>
      <c r="L2991" s="171"/>
    </row>
    <row r="2992" s="9" customFormat="1" spans="2:12">
      <c r="B2992" s="159"/>
      <c r="C2992" s="159"/>
      <c r="F2992" s="10"/>
      <c r="G2992" s="10"/>
      <c r="H2992" s="159"/>
      <c r="I2992" s="159"/>
      <c r="J2992" s="159"/>
      <c r="L2992" s="171"/>
    </row>
    <row r="2993" s="9" customFormat="1" spans="2:12">
      <c r="B2993" s="159"/>
      <c r="C2993" s="159"/>
      <c r="F2993" s="10"/>
      <c r="G2993" s="10"/>
      <c r="H2993" s="159"/>
      <c r="I2993" s="159"/>
      <c r="J2993" s="159"/>
      <c r="L2993" s="171"/>
    </row>
    <row r="2994" s="9" customFormat="1" spans="2:12">
      <c r="B2994" s="159"/>
      <c r="C2994" s="159"/>
      <c r="F2994" s="10"/>
      <c r="G2994" s="10"/>
      <c r="H2994" s="159"/>
      <c r="I2994" s="159"/>
      <c r="J2994" s="159"/>
      <c r="L2994" s="171"/>
    </row>
    <row r="2995" s="9" customFormat="1" spans="2:12">
      <c r="B2995" s="159"/>
      <c r="C2995" s="159"/>
      <c r="F2995" s="10"/>
      <c r="G2995" s="10"/>
      <c r="H2995" s="159"/>
      <c r="I2995" s="159"/>
      <c r="J2995" s="159"/>
      <c r="L2995" s="171"/>
    </row>
    <row r="2996" s="9" customFormat="1" spans="2:12">
      <c r="B2996" s="159"/>
      <c r="C2996" s="159"/>
      <c r="F2996" s="10"/>
      <c r="G2996" s="10"/>
      <c r="H2996" s="159"/>
      <c r="I2996" s="159"/>
      <c r="J2996" s="159"/>
      <c r="L2996" s="171"/>
    </row>
    <row r="2997" s="9" customFormat="1" spans="2:12">
      <c r="B2997" s="159"/>
      <c r="C2997" s="159"/>
      <c r="F2997" s="10"/>
      <c r="G2997" s="10"/>
      <c r="H2997" s="159"/>
      <c r="I2997" s="159"/>
      <c r="J2997" s="159"/>
      <c r="L2997" s="171"/>
    </row>
    <row r="2998" s="9" customFormat="1" spans="2:12">
      <c r="B2998" s="159"/>
      <c r="C2998" s="159"/>
      <c r="F2998" s="10"/>
      <c r="G2998" s="10"/>
      <c r="H2998" s="159"/>
      <c r="I2998" s="159"/>
      <c r="J2998" s="159"/>
      <c r="L2998" s="171"/>
    </row>
    <row r="2999" s="9" customFormat="1" spans="2:12">
      <c r="B2999" s="159"/>
      <c r="C2999" s="159"/>
      <c r="F2999" s="10"/>
      <c r="G2999" s="10"/>
      <c r="H2999" s="159"/>
      <c r="I2999" s="159"/>
      <c r="J2999" s="159"/>
      <c r="L2999" s="171"/>
    </row>
    <row r="3000" s="9" customFormat="1" spans="2:12">
      <c r="B3000" s="159"/>
      <c r="C3000" s="159"/>
      <c r="F3000" s="10"/>
      <c r="G3000" s="10"/>
      <c r="H3000" s="159"/>
      <c r="I3000" s="159"/>
      <c r="J3000" s="159"/>
      <c r="L3000" s="171"/>
    </row>
    <row r="3001" s="9" customFormat="1" spans="2:12">
      <c r="B3001" s="159"/>
      <c r="C3001" s="159"/>
      <c r="F3001" s="10"/>
      <c r="G3001" s="10"/>
      <c r="H3001" s="159"/>
      <c r="I3001" s="159"/>
      <c r="J3001" s="159"/>
      <c r="L3001" s="171"/>
    </row>
    <row r="3002" s="9" customFormat="1" spans="2:12">
      <c r="B3002" s="159"/>
      <c r="C3002" s="159"/>
      <c r="F3002" s="10"/>
      <c r="G3002" s="10"/>
      <c r="H3002" s="159"/>
      <c r="I3002" s="159"/>
      <c r="J3002" s="159"/>
      <c r="L3002" s="171"/>
    </row>
    <row r="3003" s="9" customFormat="1" spans="2:12">
      <c r="B3003" s="159"/>
      <c r="C3003" s="159"/>
      <c r="F3003" s="10"/>
      <c r="G3003" s="10"/>
      <c r="H3003" s="159"/>
      <c r="I3003" s="159"/>
      <c r="J3003" s="159"/>
      <c r="L3003" s="171"/>
    </row>
    <row r="3004" s="9" customFormat="1" spans="2:12">
      <c r="B3004" s="159"/>
      <c r="C3004" s="159"/>
      <c r="F3004" s="10"/>
      <c r="G3004" s="10"/>
      <c r="H3004" s="159"/>
      <c r="I3004" s="159"/>
      <c r="J3004" s="159"/>
      <c r="L3004" s="171"/>
    </row>
    <row r="3005" s="9" customFormat="1" spans="2:12">
      <c r="B3005" s="159"/>
      <c r="C3005" s="159"/>
      <c r="F3005" s="10"/>
      <c r="G3005" s="10"/>
      <c r="H3005" s="159"/>
      <c r="I3005" s="159"/>
      <c r="J3005" s="159"/>
      <c r="L3005" s="171"/>
    </row>
    <row r="3006" s="9" customFormat="1" spans="2:12">
      <c r="B3006" s="159"/>
      <c r="C3006" s="159"/>
      <c r="F3006" s="10"/>
      <c r="G3006" s="10"/>
      <c r="H3006" s="159"/>
      <c r="I3006" s="159"/>
      <c r="J3006" s="159"/>
      <c r="L3006" s="171"/>
    </row>
    <row r="3007" s="9" customFormat="1" spans="2:12">
      <c r="B3007" s="159"/>
      <c r="C3007" s="159"/>
      <c r="F3007" s="10"/>
      <c r="G3007" s="10"/>
      <c r="H3007" s="159"/>
      <c r="I3007" s="159"/>
      <c r="J3007" s="159"/>
      <c r="L3007" s="171"/>
    </row>
    <row r="3008" s="9" customFormat="1" spans="2:12">
      <c r="B3008" s="159"/>
      <c r="C3008" s="159"/>
      <c r="F3008" s="10"/>
      <c r="G3008" s="10"/>
      <c r="H3008" s="159"/>
      <c r="I3008" s="159"/>
      <c r="J3008" s="159"/>
      <c r="L3008" s="171"/>
    </row>
    <row r="3009" s="9" customFormat="1" spans="2:12">
      <c r="B3009" s="159"/>
      <c r="C3009" s="159"/>
      <c r="F3009" s="10"/>
      <c r="G3009" s="10"/>
      <c r="H3009" s="159"/>
      <c r="I3009" s="159"/>
      <c r="J3009" s="159"/>
      <c r="L3009" s="171"/>
    </row>
    <row r="3010" s="9" customFormat="1" spans="2:12">
      <c r="B3010" s="159"/>
      <c r="C3010" s="159"/>
      <c r="F3010" s="10"/>
      <c r="G3010" s="10"/>
      <c r="H3010" s="159"/>
      <c r="I3010" s="159"/>
      <c r="J3010" s="159"/>
      <c r="L3010" s="171"/>
    </row>
    <row r="3011" s="9" customFormat="1" spans="2:12">
      <c r="B3011" s="159"/>
      <c r="C3011" s="159"/>
      <c r="F3011" s="10"/>
      <c r="G3011" s="10"/>
      <c r="H3011" s="159"/>
      <c r="I3011" s="159"/>
      <c r="J3011" s="159"/>
      <c r="L3011" s="171"/>
    </row>
    <row r="3012" s="9" customFormat="1" spans="2:12">
      <c r="B3012" s="159"/>
      <c r="C3012" s="159"/>
      <c r="F3012" s="10"/>
      <c r="G3012" s="10"/>
      <c r="H3012" s="159"/>
      <c r="I3012" s="159"/>
      <c r="J3012" s="159"/>
      <c r="L3012" s="171"/>
    </row>
    <row r="3013" s="9" customFormat="1" spans="2:12">
      <c r="B3013" s="159"/>
      <c r="C3013" s="159"/>
      <c r="F3013" s="10"/>
      <c r="G3013" s="10"/>
      <c r="H3013" s="159"/>
      <c r="I3013" s="159"/>
      <c r="J3013" s="159"/>
      <c r="L3013" s="171"/>
    </row>
    <row r="3014" s="9" customFormat="1" spans="2:12">
      <c r="B3014" s="159"/>
      <c r="C3014" s="159"/>
      <c r="F3014" s="10"/>
      <c r="G3014" s="10"/>
      <c r="H3014" s="159"/>
      <c r="I3014" s="159"/>
      <c r="J3014" s="159"/>
      <c r="L3014" s="171"/>
    </row>
    <row r="3015" s="9" customFormat="1" spans="2:12">
      <c r="B3015" s="159"/>
      <c r="C3015" s="159"/>
      <c r="F3015" s="10"/>
      <c r="G3015" s="10"/>
      <c r="H3015" s="159"/>
      <c r="I3015" s="159"/>
      <c r="J3015" s="159"/>
      <c r="L3015" s="171"/>
    </row>
    <row r="3016" s="9" customFormat="1" spans="2:12">
      <c r="B3016" s="159"/>
      <c r="C3016" s="159"/>
      <c r="F3016" s="10"/>
      <c r="G3016" s="10"/>
      <c r="H3016" s="159"/>
      <c r="I3016" s="159"/>
      <c r="J3016" s="159"/>
      <c r="L3016" s="171"/>
    </row>
    <row r="3017" s="9" customFormat="1" spans="2:12">
      <c r="B3017" s="159"/>
      <c r="C3017" s="159"/>
      <c r="F3017" s="10"/>
      <c r="G3017" s="10"/>
      <c r="H3017" s="159"/>
      <c r="I3017" s="159"/>
      <c r="J3017" s="159"/>
      <c r="L3017" s="171"/>
    </row>
    <row r="3018" s="9" customFormat="1" spans="2:12">
      <c r="B3018" s="159"/>
      <c r="C3018" s="159"/>
      <c r="F3018" s="10"/>
      <c r="G3018" s="10"/>
      <c r="H3018" s="159"/>
      <c r="I3018" s="159"/>
      <c r="J3018" s="159"/>
      <c r="L3018" s="171"/>
    </row>
    <row r="3019" s="9" customFormat="1" spans="2:12">
      <c r="B3019" s="159"/>
      <c r="C3019" s="159"/>
      <c r="F3019" s="10"/>
      <c r="G3019" s="10"/>
      <c r="H3019" s="159"/>
      <c r="I3019" s="159"/>
      <c r="J3019" s="159"/>
      <c r="L3019" s="171"/>
    </row>
    <row r="3020" s="9" customFormat="1" spans="2:12">
      <c r="B3020" s="159"/>
      <c r="C3020" s="159"/>
      <c r="F3020" s="10"/>
      <c r="G3020" s="10"/>
      <c r="H3020" s="159"/>
      <c r="I3020" s="159"/>
      <c r="J3020" s="159"/>
      <c r="L3020" s="171"/>
    </row>
    <row r="3021" s="9" customFormat="1" spans="2:12">
      <c r="B3021" s="159"/>
      <c r="C3021" s="159"/>
      <c r="F3021" s="10"/>
      <c r="G3021" s="10"/>
      <c r="H3021" s="159"/>
      <c r="I3021" s="159"/>
      <c r="J3021" s="159"/>
      <c r="L3021" s="171"/>
    </row>
    <row r="3022" s="9" customFormat="1" spans="2:12">
      <c r="B3022" s="159"/>
      <c r="C3022" s="159"/>
      <c r="F3022" s="10"/>
      <c r="G3022" s="10"/>
      <c r="H3022" s="159"/>
      <c r="I3022" s="159"/>
      <c r="J3022" s="159"/>
      <c r="L3022" s="171"/>
    </row>
    <row r="3023" s="9" customFormat="1" spans="2:12">
      <c r="B3023" s="159"/>
      <c r="C3023" s="159"/>
      <c r="F3023" s="10"/>
      <c r="G3023" s="10"/>
      <c r="H3023" s="159"/>
      <c r="I3023" s="159"/>
      <c r="J3023" s="159"/>
      <c r="L3023" s="171"/>
    </row>
    <row r="3024" s="9" customFormat="1" spans="2:12">
      <c r="B3024" s="159"/>
      <c r="C3024" s="159"/>
      <c r="F3024" s="10"/>
      <c r="G3024" s="10"/>
      <c r="H3024" s="159"/>
      <c r="I3024" s="159"/>
      <c r="J3024" s="159"/>
      <c r="L3024" s="171"/>
    </row>
    <row r="3025" s="9" customFormat="1" spans="2:12">
      <c r="B3025" s="159"/>
      <c r="C3025" s="159"/>
      <c r="F3025" s="10"/>
      <c r="G3025" s="10"/>
      <c r="H3025" s="159"/>
      <c r="I3025" s="159"/>
      <c r="J3025" s="159"/>
      <c r="L3025" s="171"/>
    </row>
    <row r="3026" s="9" customFormat="1" spans="2:12">
      <c r="B3026" s="159"/>
      <c r="C3026" s="159"/>
      <c r="F3026" s="10"/>
      <c r="G3026" s="10"/>
      <c r="H3026" s="159"/>
      <c r="I3026" s="159"/>
      <c r="J3026" s="159"/>
      <c r="L3026" s="171"/>
    </row>
    <row r="3027" s="9" customFormat="1" spans="2:12">
      <c r="B3027" s="159"/>
      <c r="C3027" s="159"/>
      <c r="F3027" s="10"/>
      <c r="G3027" s="10"/>
      <c r="H3027" s="159"/>
      <c r="I3027" s="159"/>
      <c r="J3027" s="159"/>
      <c r="L3027" s="171"/>
    </row>
    <row r="3028" s="9" customFormat="1" spans="2:12">
      <c r="B3028" s="159"/>
      <c r="C3028" s="159"/>
      <c r="F3028" s="10"/>
      <c r="G3028" s="10"/>
      <c r="H3028" s="159"/>
      <c r="I3028" s="159"/>
      <c r="J3028" s="159"/>
      <c r="L3028" s="171"/>
    </row>
    <row r="3029" s="9" customFormat="1" spans="2:12">
      <c r="B3029" s="159"/>
      <c r="C3029" s="159"/>
      <c r="F3029" s="10"/>
      <c r="G3029" s="10"/>
      <c r="H3029" s="159"/>
      <c r="I3029" s="159"/>
      <c r="J3029" s="159"/>
      <c r="L3029" s="171"/>
    </row>
    <row r="3030" s="9" customFormat="1" spans="2:12">
      <c r="B3030" s="159"/>
      <c r="C3030" s="159"/>
      <c r="F3030" s="10"/>
      <c r="G3030" s="10"/>
      <c r="H3030" s="159"/>
      <c r="I3030" s="159"/>
      <c r="J3030" s="159"/>
      <c r="L3030" s="171"/>
    </row>
    <row r="3031" s="9" customFormat="1" spans="2:12">
      <c r="B3031" s="159"/>
      <c r="C3031" s="159"/>
      <c r="F3031" s="10"/>
      <c r="G3031" s="10"/>
      <c r="H3031" s="159"/>
      <c r="I3031" s="159"/>
      <c r="J3031" s="159"/>
      <c r="L3031" s="171"/>
    </row>
    <row r="3032" s="9" customFormat="1" spans="2:12">
      <c r="B3032" s="159"/>
      <c r="C3032" s="159"/>
      <c r="F3032" s="10"/>
      <c r="G3032" s="10"/>
      <c r="H3032" s="159"/>
      <c r="I3032" s="159"/>
      <c r="J3032" s="159"/>
      <c r="L3032" s="171"/>
    </row>
    <row r="3033" s="9" customFormat="1" spans="2:12">
      <c r="B3033" s="159"/>
      <c r="C3033" s="159"/>
      <c r="F3033" s="10"/>
      <c r="G3033" s="10"/>
      <c r="H3033" s="159"/>
      <c r="I3033" s="159"/>
      <c r="J3033" s="159"/>
      <c r="L3033" s="171"/>
    </row>
    <row r="3034" s="9" customFormat="1" spans="2:12">
      <c r="B3034" s="159"/>
      <c r="C3034" s="159"/>
      <c r="F3034" s="10"/>
      <c r="G3034" s="10"/>
      <c r="H3034" s="159"/>
      <c r="I3034" s="159"/>
      <c r="J3034" s="159"/>
      <c r="L3034" s="171"/>
    </row>
    <row r="3035" s="9" customFormat="1" spans="2:12">
      <c r="B3035" s="159"/>
      <c r="C3035" s="159"/>
      <c r="F3035" s="10"/>
      <c r="G3035" s="10"/>
      <c r="H3035" s="159"/>
      <c r="I3035" s="159"/>
      <c r="J3035" s="159"/>
      <c r="L3035" s="171"/>
    </row>
    <row r="3036" s="9" customFormat="1" spans="2:12">
      <c r="B3036" s="159"/>
      <c r="C3036" s="159"/>
      <c r="F3036" s="10"/>
      <c r="G3036" s="10"/>
      <c r="H3036" s="159"/>
      <c r="I3036" s="159"/>
      <c r="J3036" s="159"/>
      <c r="L3036" s="171"/>
    </row>
    <row r="3037" s="9" customFormat="1" spans="2:12">
      <c r="B3037" s="159"/>
      <c r="C3037" s="159"/>
      <c r="F3037" s="10"/>
      <c r="G3037" s="10"/>
      <c r="H3037" s="159"/>
      <c r="I3037" s="159"/>
      <c r="J3037" s="159"/>
      <c r="L3037" s="171"/>
    </row>
    <row r="3038" s="9" customFormat="1" spans="2:12">
      <c r="B3038" s="159"/>
      <c r="C3038" s="159"/>
      <c r="F3038" s="10"/>
      <c r="G3038" s="10"/>
      <c r="H3038" s="159"/>
      <c r="I3038" s="159"/>
      <c r="J3038" s="159"/>
      <c r="L3038" s="171"/>
    </row>
    <row r="3039" s="9" customFormat="1" spans="2:12">
      <c r="B3039" s="159"/>
      <c r="C3039" s="159"/>
      <c r="F3039" s="10"/>
      <c r="G3039" s="10"/>
      <c r="H3039" s="159"/>
      <c r="I3039" s="159"/>
      <c r="J3039" s="159"/>
      <c r="L3039" s="171"/>
    </row>
    <row r="3040" s="9" customFormat="1" spans="2:12">
      <c r="B3040" s="159"/>
      <c r="C3040" s="159"/>
      <c r="F3040" s="10"/>
      <c r="G3040" s="10"/>
      <c r="H3040" s="159"/>
      <c r="I3040" s="159"/>
      <c r="J3040" s="159"/>
      <c r="L3040" s="171"/>
    </row>
    <row r="3041" s="9" customFormat="1" spans="2:12">
      <c r="B3041" s="159"/>
      <c r="C3041" s="159"/>
      <c r="F3041" s="10"/>
      <c r="G3041" s="10"/>
      <c r="H3041" s="159"/>
      <c r="I3041" s="159"/>
      <c r="J3041" s="159"/>
      <c r="L3041" s="171"/>
    </row>
    <row r="3042" s="9" customFormat="1" spans="2:12">
      <c r="B3042" s="159"/>
      <c r="C3042" s="159"/>
      <c r="F3042" s="10"/>
      <c r="G3042" s="10"/>
      <c r="H3042" s="159"/>
      <c r="I3042" s="159"/>
      <c r="J3042" s="159"/>
      <c r="L3042" s="171"/>
    </row>
    <row r="3043" s="9" customFormat="1" spans="2:12">
      <c r="B3043" s="159"/>
      <c r="C3043" s="159"/>
      <c r="F3043" s="10"/>
      <c r="G3043" s="10"/>
      <c r="H3043" s="159"/>
      <c r="I3043" s="159"/>
      <c r="J3043" s="159"/>
      <c r="L3043" s="171"/>
    </row>
    <row r="3044" s="9" customFormat="1" spans="2:12">
      <c r="B3044" s="159"/>
      <c r="C3044" s="159"/>
      <c r="F3044" s="10"/>
      <c r="G3044" s="10"/>
      <c r="H3044" s="159"/>
      <c r="I3044" s="159"/>
      <c r="J3044" s="159"/>
      <c r="L3044" s="171"/>
    </row>
    <row r="3045" s="9" customFormat="1" spans="2:12">
      <c r="B3045" s="159"/>
      <c r="C3045" s="159"/>
      <c r="F3045" s="10"/>
      <c r="G3045" s="10"/>
      <c r="H3045" s="159"/>
      <c r="I3045" s="159"/>
      <c r="J3045" s="159"/>
      <c r="L3045" s="171"/>
    </row>
    <row r="3046" s="9" customFormat="1" spans="2:12">
      <c r="B3046" s="159"/>
      <c r="C3046" s="159"/>
      <c r="F3046" s="10"/>
      <c r="G3046" s="10"/>
      <c r="H3046" s="159"/>
      <c r="I3046" s="159"/>
      <c r="J3046" s="159"/>
      <c r="L3046" s="171"/>
    </row>
  </sheetData>
  <mergeCells count="188">
    <mergeCell ref="B1:N1"/>
    <mergeCell ref="B2:N2"/>
    <mergeCell ref="B3:N3"/>
    <mergeCell ref="B4:C4"/>
    <mergeCell ref="G4:K4"/>
    <mergeCell ref="L4:N4"/>
    <mergeCell ref="B39:C39"/>
    <mergeCell ref="B42:C42"/>
    <mergeCell ref="B53:C53"/>
    <mergeCell ref="B70:C70"/>
    <mergeCell ref="B75:C75"/>
    <mergeCell ref="B77:C77"/>
    <mergeCell ref="B133:C133"/>
    <mergeCell ref="B152:C152"/>
    <mergeCell ref="B170:C170"/>
    <mergeCell ref="B173:C173"/>
    <mergeCell ref="B199:C199"/>
    <mergeCell ref="B216:C216"/>
    <mergeCell ref="B225:C225"/>
    <mergeCell ref="B231:C231"/>
    <mergeCell ref="B233:C233"/>
    <mergeCell ref="B243:C243"/>
    <mergeCell ref="B260:C260"/>
    <mergeCell ref="B263:C263"/>
    <mergeCell ref="B269:C269"/>
    <mergeCell ref="B287:C287"/>
    <mergeCell ref="B290:C290"/>
    <mergeCell ref="B293:C293"/>
    <mergeCell ref="B295:C295"/>
    <mergeCell ref="B298:C298"/>
    <mergeCell ref="B303:C303"/>
    <mergeCell ref="B306:C306"/>
    <mergeCell ref="B320:C320"/>
    <mergeCell ref="B330:C330"/>
    <mergeCell ref="B339:C339"/>
    <mergeCell ref="B348:C348"/>
    <mergeCell ref="B409:C409"/>
    <mergeCell ref="B469:C469"/>
    <mergeCell ref="B473:C473"/>
    <mergeCell ref="B555:C555"/>
    <mergeCell ref="B571:C571"/>
    <mergeCell ref="B602:C602"/>
    <mergeCell ref="B691:C691"/>
    <mergeCell ref="B778:C778"/>
    <mergeCell ref="B848:C848"/>
    <mergeCell ref="B857:C857"/>
    <mergeCell ref="B868:C868"/>
    <mergeCell ref="B870:C870"/>
    <mergeCell ref="B875:C875"/>
    <mergeCell ref="B879:C879"/>
    <mergeCell ref="B885:C885"/>
    <mergeCell ref="B993:C993"/>
    <mergeCell ref="B997:C997"/>
    <mergeCell ref="B1000:C1000"/>
    <mergeCell ref="B1027:C1027"/>
    <mergeCell ref="B1070:C1070"/>
    <mergeCell ref="B1080:C1080"/>
    <mergeCell ref="B1092:C1092"/>
    <mergeCell ref="B1096:C1096"/>
    <mergeCell ref="B1098:C1098"/>
    <mergeCell ref="B1100:C1100"/>
    <mergeCell ref="B1115:C1115"/>
    <mergeCell ref="B1146:C1146"/>
    <mergeCell ref="B1150:C1150"/>
    <mergeCell ref="B1167:C1167"/>
    <mergeCell ref="B1181:C1181"/>
    <mergeCell ref="B1213:C1213"/>
    <mergeCell ref="B1222:C1222"/>
    <mergeCell ref="B1236:C1236"/>
    <mergeCell ref="B1254:C1254"/>
    <mergeCell ref="B1299:C1299"/>
    <mergeCell ref="B1313:C1313"/>
    <mergeCell ref="B1328:C1328"/>
    <mergeCell ref="B1330:C1330"/>
    <mergeCell ref="B1383:C1383"/>
    <mergeCell ref="B1387:C1387"/>
    <mergeCell ref="B1391:C1391"/>
    <mergeCell ref="B1393:C1393"/>
    <mergeCell ref="B1397:C1397"/>
    <mergeCell ref="B1411:C1411"/>
    <mergeCell ref="B1424:C1424"/>
    <mergeCell ref="B1428:C1428"/>
    <mergeCell ref="B1433:C1433"/>
    <mergeCell ref="B1438:C1438"/>
    <mergeCell ref="B1441:C1441"/>
    <mergeCell ref="B1444:C1444"/>
    <mergeCell ref="B1447:C1447"/>
    <mergeCell ref="B1450:C1450"/>
    <mergeCell ref="B1453:C1453"/>
    <mergeCell ref="B1458:C1458"/>
    <mergeCell ref="B1461:C1461"/>
    <mergeCell ref="B1464:C1464"/>
    <mergeCell ref="B1467:C1467"/>
    <mergeCell ref="B1471:C1471"/>
    <mergeCell ref="B1476:C1476"/>
    <mergeCell ref="B1479:C1479"/>
    <mergeCell ref="B1482:C1482"/>
    <mergeCell ref="B1486:C1486"/>
    <mergeCell ref="B1489:C1489"/>
    <mergeCell ref="B1494:C1494"/>
    <mergeCell ref="B1499:C1499"/>
    <mergeCell ref="B1503:C1503"/>
    <mergeCell ref="B1505:C1505"/>
    <mergeCell ref="B1509:C1509"/>
    <mergeCell ref="B1512:C1512"/>
    <mergeCell ref="B1514:C1514"/>
    <mergeCell ref="B1518:C1518"/>
    <mergeCell ref="B1520:C1520"/>
    <mergeCell ref="B1526:C1526"/>
    <mergeCell ref="B1531:C1531"/>
    <mergeCell ref="B1535:C1535"/>
    <mergeCell ref="B1539:C1539"/>
    <mergeCell ref="B1541:C1541"/>
    <mergeCell ref="B1544:C1544"/>
    <mergeCell ref="B1556:C1556"/>
    <mergeCell ref="B1572:C1572"/>
    <mergeCell ref="B1576:C1576"/>
    <mergeCell ref="B1578:C1578"/>
    <mergeCell ref="B1588:C1588"/>
    <mergeCell ref="B1591:C1591"/>
    <mergeCell ref="B1593:C1593"/>
    <mergeCell ref="B1595:C1595"/>
    <mergeCell ref="B1597:C1597"/>
    <mergeCell ref="B1610:C1610"/>
    <mergeCell ref="B1614:C1614"/>
    <mergeCell ref="B1616:C1616"/>
    <mergeCell ref="B1621:C1621"/>
    <mergeCell ref="B1624:C1624"/>
    <mergeCell ref="B1626:C1626"/>
    <mergeCell ref="B1630:C1630"/>
    <mergeCell ref="B1634:C1634"/>
    <mergeCell ref="B1636:C1636"/>
    <mergeCell ref="B1640:C1640"/>
    <mergeCell ref="B1642:C1642"/>
    <mergeCell ref="B1652:C1652"/>
    <mergeCell ref="B1654:C1654"/>
    <mergeCell ref="B1667:C1667"/>
    <mergeCell ref="B1670:C1670"/>
    <mergeCell ref="B1674:C1674"/>
    <mergeCell ref="B1677:C1677"/>
    <mergeCell ref="B1695:C1695"/>
    <mergeCell ref="B1698:C1698"/>
    <mergeCell ref="B1717:C1717"/>
    <mergeCell ref="B1765:C1765"/>
    <mergeCell ref="B1780:C1780"/>
    <mergeCell ref="B1842:C1842"/>
    <mergeCell ref="B1844:C1844"/>
    <mergeCell ref="B1847:C1847"/>
    <mergeCell ref="B1851:C1851"/>
    <mergeCell ref="B1854:C1854"/>
    <mergeCell ref="B1876:C1876"/>
    <mergeCell ref="B1879:C1879"/>
    <mergeCell ref="B1883:C1883"/>
    <mergeCell ref="B1886:C1886"/>
    <mergeCell ref="B1889:C1889"/>
    <mergeCell ref="B1892:C1892"/>
    <mergeCell ref="B1921:C1921"/>
    <mergeCell ref="B2008:C2008"/>
    <mergeCell ref="B2051:C2051"/>
    <mergeCell ref="B2113:C2113"/>
    <mergeCell ref="B2126:C2126"/>
    <mergeCell ref="B2243:C2243"/>
    <mergeCell ref="B2246:C2246"/>
    <mergeCell ref="B2283:C2283"/>
    <mergeCell ref="B2288:C2288"/>
    <mergeCell ref="B2325:C2325"/>
    <mergeCell ref="B2391:C2391"/>
    <mergeCell ref="B2406:C2406"/>
    <mergeCell ref="B2443:C2443"/>
    <mergeCell ref="B2460:C2460"/>
    <mergeCell ref="B2496:C2496"/>
    <mergeCell ref="B2512:C2512"/>
    <mergeCell ref="B2614:C2614"/>
    <mergeCell ref="B2629:C2629"/>
    <mergeCell ref="B2665:C2665"/>
    <mergeCell ref="B2668:C2668"/>
    <mergeCell ref="B2671:C2671"/>
    <mergeCell ref="B2674:C2674"/>
    <mergeCell ref="B2741:C2741"/>
    <mergeCell ref="B2757:C2757"/>
    <mergeCell ref="B2794:C2794"/>
    <mergeCell ref="B2798:C2798"/>
    <mergeCell ref="B2804:C2804"/>
    <mergeCell ref="B2811:C2811"/>
    <mergeCell ref="B2823:C2823"/>
    <mergeCell ref="B2835:C2835"/>
    <mergeCell ref="B2859:C2859"/>
    <mergeCell ref="B2871:C2871"/>
  </mergeCells>
  <conditionalFormatting sqref="E13">
    <cfRule type="cellIs" dxfId="0" priority="8" operator="equal">
      <formula>0</formula>
    </cfRule>
  </conditionalFormatting>
  <conditionalFormatting sqref="G13">
    <cfRule type="cellIs" dxfId="0" priority="20" operator="equal">
      <formula>0</formula>
    </cfRule>
  </conditionalFormatting>
  <conditionalFormatting sqref="E16">
    <cfRule type="cellIs" dxfId="0" priority="2" operator="equal">
      <formula>0</formula>
    </cfRule>
  </conditionalFormatting>
  <conditionalFormatting sqref="E17">
    <cfRule type="cellIs" dxfId="0" priority="1" operator="equal">
      <formula>0</formula>
    </cfRule>
  </conditionalFormatting>
  <conditionalFormatting sqref="F17">
    <cfRule type="cellIs" dxfId="0" priority="11" operator="equal">
      <formula>0</formula>
    </cfRule>
  </conditionalFormatting>
  <conditionalFormatting sqref="G17">
    <cfRule type="cellIs" dxfId="0" priority="12" operator="equal">
      <formula>0</formula>
    </cfRule>
  </conditionalFormatting>
  <conditionalFormatting sqref="E20">
    <cfRule type="cellIs" dxfId="0" priority="3" operator="equal">
      <formula>0</formula>
    </cfRule>
  </conditionalFormatting>
  <conditionalFormatting sqref="F20">
    <cfRule type="cellIs" dxfId="0" priority="7" operator="equal">
      <formula>0</formula>
    </cfRule>
  </conditionalFormatting>
  <conditionalFormatting sqref="G20">
    <cfRule type="cellIs" dxfId="0" priority="17" operator="equal">
      <formula>0</formula>
    </cfRule>
  </conditionalFormatting>
  <conditionalFormatting sqref="E23">
    <cfRule type="cellIs" dxfId="0" priority="4" operator="equal">
      <formula>0</formula>
    </cfRule>
  </conditionalFormatting>
  <conditionalFormatting sqref="F23">
    <cfRule type="cellIs" dxfId="0" priority="9" operator="equal">
      <formula>0</formula>
    </cfRule>
  </conditionalFormatting>
  <conditionalFormatting sqref="G23">
    <cfRule type="cellIs" dxfId="0" priority="10" operator="equal">
      <formula>0</formula>
    </cfRule>
  </conditionalFormatting>
  <conditionalFormatting sqref="B24">
    <cfRule type="cellIs" dxfId="0" priority="41" operator="equal">
      <formula>0</formula>
    </cfRule>
  </conditionalFormatting>
  <conditionalFormatting sqref="B872:C872">
    <cfRule type="cellIs" dxfId="1" priority="5" stopIfTrue="1" operator="equal">
      <formula>0</formula>
    </cfRule>
  </conditionalFormatting>
  <conditionalFormatting sqref="C873">
    <cfRule type="cellIs" dxfId="1" priority="24" stopIfTrue="1" operator="equal">
      <formula>0</formula>
    </cfRule>
  </conditionalFormatting>
  <conditionalFormatting sqref="C874">
    <cfRule type="cellIs" dxfId="1" priority="22" stopIfTrue="1" operator="equal">
      <formula>0</formula>
    </cfRule>
  </conditionalFormatting>
  <conditionalFormatting sqref="G15:G16">
    <cfRule type="cellIs" dxfId="0" priority="19" operator="equal">
      <formula>0</formula>
    </cfRule>
  </conditionalFormatting>
  <conditionalFormatting sqref="E15:F15 F16">
    <cfRule type="cellIs" dxfId="0" priority="18" operator="equal">
      <formula>0</formula>
    </cfRule>
  </conditionalFormatting>
  <conditionalFormatting sqref="E1104 E1106 E1108 E1110 E1112 E1114">
    <cfRule type="cellIs" dxfId="0" priority="29" operator="equal">
      <formula>0</formula>
    </cfRule>
  </conditionalFormatting>
  <conditionalFormatting sqref="E1105 E1107 E1109 E1111 E1113">
    <cfRule type="cellIs" dxfId="0" priority="28" operator="equal">
      <formula>0</formula>
    </cfRule>
  </conditionalFormatting>
  <conditionalFormatting sqref="E1924 E2006 E2004 E2002 E2000 E1998 E1996 E1994 E1992 E1990 E1988 E1986 E1984 E1982 E1980 E1978 E1976 E1974 E1972 E1970 E1968 E1966 E1964 E1962 E1960 E1958 E1956 E1954 E1952 E1950 E1948 E1946 E1944 E1942 E1940 E1938 E1936 E1934 E1932 E1930 E1928 E1926">
    <cfRule type="cellIs" dxfId="0" priority="33" operator="equal">
      <formula>0</formula>
    </cfRule>
  </conditionalFormatting>
  <conditionalFormatting sqref="E1925 E2007 E2005 E2003 E2001 E1999 E1997 E1995 E1993 E1991 E1989 E1987 E1985 E1983 E1981 E1979 E1977 E1975 E1973 E1971 E1969 E1967 E1965 E1963 E1961 E1959 E1957 E1955 E1953 E1951 E1949 E1947 E1945 E1943 E1941 E1939 E1937 E1935 E1933 E1931 E1929 E1927">
    <cfRule type="cellIs" dxfId="0" priority="32" operator="equal">
      <formula>0</formula>
    </cfRule>
  </conditionalFormatting>
  <conditionalFormatting sqref="E2009 E2049 E2047 E2045 E2043 E2041 E2039 E2037 E2035 E2033 E2031 E2029 E2027 E2025 E2023 E2021 E2019 E2017 E2015 E2013 E2011">
    <cfRule type="cellIs" dxfId="0" priority="31" operator="equal">
      <formula>0</formula>
    </cfRule>
  </conditionalFormatting>
  <conditionalFormatting sqref="E2010 E2050 E2048 E2046 E2044 E2042 E2040 E2038 E2036 E2034 E2032 E2030 E2028 E2026 E2024 E2022 E2020 E2018 E2016 E2014 E2012">
    <cfRule type="cellIs" dxfId="0" priority="30" operator="equal">
      <formula>0</formula>
    </cfRule>
  </conditionalFormatting>
  <printOptions horizontalCentered="1"/>
  <pageMargins left="0.554861111111111" right="0.196527777777778" top="1" bottom="1" header="0.696527777777778" footer="0.629861111111111"/>
  <pageSetup paperSize="9" scale="80" orientation="landscape" horizontalDpi="600"/>
  <headerFooter>
    <oddHeader>&amp;R第 &amp;P 页共 &amp;N 页</oddHeader>
    <oddFooter>&amp;L承包人计量负责人：              驻地办计量负责人：                县代表：                   市代表：                总监办计量工程师：</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223"/>
  <sheetViews>
    <sheetView zoomScale="85" zoomScaleNormal="85" workbookViewId="0">
      <pane ySplit="5" topLeftCell="A1515" activePane="bottomLeft" state="frozen"/>
      <selection/>
      <selection pane="bottomLeft" activeCell="G63" sqref="G63"/>
    </sheetView>
  </sheetViews>
  <sheetFormatPr defaultColWidth="9" defaultRowHeight="14.25"/>
  <cols>
    <col min="1" max="1" width="13.8583333333333" style="144" hidden="1" customWidth="1"/>
    <col min="2" max="2" width="10.2166666666667" style="144" customWidth="1"/>
    <col min="3" max="3" width="25.8" style="159" customWidth="1"/>
    <col min="4" max="4" width="5.75" style="144" customWidth="1"/>
    <col min="5" max="5" width="9.125" style="144" customWidth="1"/>
    <col min="6" max="6" width="9.99166666666667" style="170" customWidth="1"/>
    <col min="7" max="7" width="11.4083333333333" style="145" customWidth="1"/>
    <col min="8" max="8" width="16" style="159" customWidth="1"/>
    <col min="9" max="9" width="18.475" style="159" customWidth="1"/>
    <col min="10" max="10" width="12.825" style="159" customWidth="1"/>
    <col min="11" max="11" width="24.1166666666667" style="9" customWidth="1"/>
    <col min="12" max="12" width="15.4083333333333" style="171" customWidth="1"/>
    <col min="13" max="13" width="13" style="144" customWidth="1"/>
    <col min="14" max="14" width="12.7" style="144" customWidth="1"/>
    <col min="15" max="15" width="9" style="144"/>
    <col min="16" max="16" width="12.35" style="144" customWidth="1"/>
    <col min="17" max="16384" width="9" style="144"/>
  </cols>
  <sheetData>
    <row r="1" s="156" customFormat="1" ht="18" customHeight="1" spans="2:14">
      <c r="B1" s="172" t="s">
        <v>2639</v>
      </c>
      <c r="C1" s="173"/>
      <c r="D1" s="172"/>
      <c r="E1" s="172"/>
      <c r="F1" s="174"/>
      <c r="G1" s="175"/>
      <c r="H1" s="176"/>
      <c r="I1" s="176"/>
      <c r="J1" s="223"/>
      <c r="K1" s="224"/>
      <c r="L1" s="225"/>
      <c r="M1" s="226"/>
      <c r="N1" s="172"/>
    </row>
    <row r="2" s="156" customFormat="1" ht="18" customHeight="1" spans="2:14">
      <c r="B2" s="172" t="s">
        <v>2640</v>
      </c>
      <c r="C2" s="173"/>
      <c r="D2" s="172"/>
      <c r="E2" s="172"/>
      <c r="F2" s="174"/>
      <c r="G2" s="175"/>
      <c r="H2" s="176"/>
      <c r="I2" s="176"/>
      <c r="J2" s="223"/>
      <c r="K2" s="224"/>
      <c r="L2" s="225"/>
      <c r="M2" s="226"/>
      <c r="N2" s="172"/>
    </row>
    <row r="3" s="156" customFormat="1" ht="18" customHeight="1" spans="2:14">
      <c r="B3" s="177" t="s">
        <v>1067</v>
      </c>
      <c r="C3" s="178"/>
      <c r="D3" s="177"/>
      <c r="E3" s="177"/>
      <c r="F3" s="179"/>
      <c r="G3" s="180"/>
      <c r="H3" s="181"/>
      <c r="I3" s="181"/>
      <c r="J3" s="227"/>
      <c r="K3" s="228"/>
      <c r="L3" s="229"/>
      <c r="M3" s="230"/>
      <c r="N3" s="177"/>
    </row>
    <row r="4" s="157" customFormat="1" ht="20.1" customHeight="1" spans="2:14">
      <c r="B4" s="182" t="s">
        <v>1068</v>
      </c>
      <c r="C4" s="183"/>
      <c r="D4" s="184"/>
      <c r="E4" s="184"/>
      <c r="F4" s="185"/>
      <c r="G4" s="186" t="s">
        <v>2641</v>
      </c>
      <c r="H4" s="187"/>
      <c r="I4" s="187"/>
      <c r="J4" s="187"/>
      <c r="K4" s="187"/>
      <c r="L4" s="231" t="s">
        <v>1069</v>
      </c>
      <c r="M4" s="187"/>
      <c r="N4" s="187"/>
    </row>
    <row r="5" s="158" customFormat="1" ht="22" customHeight="1" spans="1:14">
      <c r="A5" s="188" t="s">
        <v>1070</v>
      </c>
      <c r="B5" s="189" t="s">
        <v>13</v>
      </c>
      <c r="C5" s="189" t="s">
        <v>1071</v>
      </c>
      <c r="D5" s="189" t="s">
        <v>15</v>
      </c>
      <c r="E5" s="190" t="s">
        <v>192</v>
      </c>
      <c r="F5" s="190" t="s">
        <v>1072</v>
      </c>
      <c r="G5" s="190" t="s">
        <v>194</v>
      </c>
      <c r="H5" s="189" t="s">
        <v>1073</v>
      </c>
      <c r="I5" s="189" t="s">
        <v>1074</v>
      </c>
      <c r="J5" s="189" t="s">
        <v>1075</v>
      </c>
      <c r="K5" s="189" t="s">
        <v>1076</v>
      </c>
      <c r="L5" s="232" t="s">
        <v>1077</v>
      </c>
      <c r="M5" s="189" t="s">
        <v>1078</v>
      </c>
      <c r="N5" s="233" t="s">
        <v>195</v>
      </c>
    </row>
    <row r="6" s="159" customFormat="1" ht="22" customHeight="1" spans="1:14">
      <c r="A6" s="191" t="s">
        <v>1079</v>
      </c>
      <c r="B6" s="192" t="s">
        <v>202</v>
      </c>
      <c r="C6" s="191" t="e">
        <f>VLOOKUP(B6,#REF!,2,FALSE)</f>
        <v>#REF!</v>
      </c>
      <c r="D6" s="40" t="e">
        <f>VLOOKUP(B:B,#REF!,3,FALSE)</f>
        <v>#REF!</v>
      </c>
      <c r="E6" s="67"/>
      <c r="F6" s="193"/>
      <c r="G6" s="194"/>
      <c r="H6" s="192"/>
      <c r="I6" s="192"/>
      <c r="J6" s="234"/>
      <c r="K6" s="235"/>
      <c r="L6" s="27"/>
      <c r="M6" s="150"/>
      <c r="N6" s="150"/>
    </row>
    <row r="7" s="159" customFormat="1" ht="22" customHeight="1" spans="1:14">
      <c r="A7" s="191" t="s">
        <v>1079</v>
      </c>
      <c r="B7" s="188" t="s">
        <v>2642</v>
      </c>
      <c r="C7" s="195" t="s">
        <v>1092</v>
      </c>
      <c r="D7" s="196"/>
      <c r="E7" s="197"/>
      <c r="F7" s="198"/>
      <c r="G7" s="199"/>
      <c r="H7" s="192"/>
      <c r="I7" s="192"/>
      <c r="J7" s="234"/>
      <c r="K7" s="235"/>
      <c r="L7" s="27"/>
      <c r="M7" s="150"/>
      <c r="N7" s="150"/>
    </row>
    <row r="8" s="159" customFormat="1" ht="22" customHeight="1" spans="1:14">
      <c r="A8" s="191" t="s">
        <v>1079</v>
      </c>
      <c r="B8" s="192" t="s">
        <v>1090</v>
      </c>
      <c r="C8" s="191" t="e">
        <f>VLOOKUP(B8,#REF!,2,FALSE)</f>
        <v>#REF!</v>
      </c>
      <c r="D8" s="40" t="e">
        <f>VLOOKUP(B:B,#REF!,3,FALSE)</f>
        <v>#REF!</v>
      </c>
      <c r="E8" s="67"/>
      <c r="F8" s="193"/>
      <c r="G8" s="194"/>
      <c r="H8" s="192"/>
      <c r="I8" s="192"/>
      <c r="J8" s="234"/>
      <c r="K8" s="235"/>
      <c r="L8" s="27"/>
      <c r="M8" s="150"/>
      <c r="N8" s="150"/>
    </row>
    <row r="9" s="159" customFormat="1" ht="22" customHeight="1" spans="1:14">
      <c r="A9" s="191" t="s">
        <v>1079</v>
      </c>
      <c r="B9" s="188" t="s">
        <v>1091</v>
      </c>
      <c r="C9" s="195" t="s">
        <v>1092</v>
      </c>
      <c r="D9" s="196"/>
      <c r="E9" s="197"/>
      <c r="F9" s="198"/>
      <c r="G9" s="199"/>
      <c r="H9" s="192"/>
      <c r="I9" s="192"/>
      <c r="J9" s="234"/>
      <c r="K9" s="235"/>
      <c r="L9" s="27"/>
      <c r="M9" s="150"/>
      <c r="N9" s="150"/>
    </row>
    <row r="10" s="159" customFormat="1" ht="22" customHeight="1" spans="1:14">
      <c r="A10" s="191" t="s">
        <v>1079</v>
      </c>
      <c r="B10" s="188" t="s">
        <v>2643</v>
      </c>
      <c r="C10" s="188"/>
      <c r="D10" s="188"/>
      <c r="E10" s="188"/>
      <c r="F10" s="188"/>
      <c r="G10" s="199"/>
      <c r="H10" s="192"/>
      <c r="I10" s="192"/>
      <c r="J10" s="234"/>
      <c r="K10" s="235"/>
      <c r="L10" s="27"/>
      <c r="M10" s="150"/>
      <c r="N10" s="150"/>
    </row>
    <row r="11" s="160" customFormat="1" ht="21" customHeight="1" spans="1:14">
      <c r="A11" s="191"/>
      <c r="B11" s="200">
        <v>202</v>
      </c>
      <c r="C11" s="201" t="s">
        <v>216</v>
      </c>
      <c r="D11" s="40"/>
      <c r="E11" s="67"/>
      <c r="F11" s="202"/>
      <c r="G11" s="194"/>
      <c r="H11" s="203"/>
      <c r="I11" s="203"/>
      <c r="J11" s="203"/>
      <c r="K11" s="203"/>
      <c r="L11" s="236"/>
      <c r="M11" s="203"/>
      <c r="N11" s="203"/>
    </row>
    <row r="12" s="160" customFormat="1" ht="21" customHeight="1" spans="1:14">
      <c r="A12" s="191"/>
      <c r="B12" s="200" t="s">
        <v>217</v>
      </c>
      <c r="C12" s="201" t="s">
        <v>218</v>
      </c>
      <c r="D12" s="40"/>
      <c r="E12" s="67"/>
      <c r="F12" s="202"/>
      <c r="G12" s="194"/>
      <c r="H12" s="203"/>
      <c r="I12" s="203"/>
      <c r="J12" s="203"/>
      <c r="K12" s="203"/>
      <c r="L12" s="236"/>
      <c r="M12" s="203"/>
      <c r="N12" s="203"/>
    </row>
    <row r="13" s="161" customFormat="1" ht="21" customHeight="1" spans="1:14">
      <c r="A13" s="204"/>
      <c r="B13" s="205" t="s">
        <v>1093</v>
      </c>
      <c r="C13" s="205" t="s">
        <v>1094</v>
      </c>
      <c r="D13" s="206" t="s">
        <v>221</v>
      </c>
      <c r="E13" s="207"/>
      <c r="F13" s="208">
        <v>135</v>
      </c>
      <c r="G13" s="209"/>
      <c r="H13" s="205" t="s">
        <v>1095</v>
      </c>
      <c r="I13" s="205" t="s">
        <v>215</v>
      </c>
      <c r="J13" s="205" t="s">
        <v>220</v>
      </c>
      <c r="K13" s="205" t="s">
        <v>1096</v>
      </c>
      <c r="L13" s="237" t="s">
        <v>1097</v>
      </c>
      <c r="M13" s="205" t="s">
        <v>1098</v>
      </c>
      <c r="N13" s="205"/>
    </row>
    <row r="14" s="161" customFormat="1" ht="21" customHeight="1" spans="1:14">
      <c r="A14" s="204"/>
      <c r="B14" s="205" t="s">
        <v>1093</v>
      </c>
      <c r="C14" s="205" t="s">
        <v>1094</v>
      </c>
      <c r="D14" s="206" t="s">
        <v>221</v>
      </c>
      <c r="E14" s="207"/>
      <c r="F14" s="208">
        <v>60</v>
      </c>
      <c r="G14" s="209"/>
      <c r="H14" s="205" t="s">
        <v>1095</v>
      </c>
      <c r="I14" s="205" t="s">
        <v>215</v>
      </c>
      <c r="J14" s="205" t="s">
        <v>220</v>
      </c>
      <c r="K14" s="205" t="s">
        <v>1099</v>
      </c>
      <c r="L14" s="237" t="s">
        <v>1097</v>
      </c>
      <c r="M14" s="205" t="s">
        <v>1098</v>
      </c>
      <c r="N14" s="205"/>
    </row>
    <row r="15" s="161" customFormat="1" ht="21" customHeight="1" spans="1:14">
      <c r="A15" s="204"/>
      <c r="B15" s="205" t="s">
        <v>1093</v>
      </c>
      <c r="C15" s="205" t="s">
        <v>1094</v>
      </c>
      <c r="D15" s="206" t="s">
        <v>221</v>
      </c>
      <c r="E15" s="207"/>
      <c r="F15" s="208">
        <v>20</v>
      </c>
      <c r="G15" s="209"/>
      <c r="H15" s="205" t="s">
        <v>1095</v>
      </c>
      <c r="I15" s="205" t="s">
        <v>215</v>
      </c>
      <c r="J15" s="205" t="s">
        <v>220</v>
      </c>
      <c r="K15" s="205" t="s">
        <v>1100</v>
      </c>
      <c r="L15" s="237" t="s">
        <v>1101</v>
      </c>
      <c r="M15" s="205" t="s">
        <v>1098</v>
      </c>
      <c r="N15" s="205"/>
    </row>
    <row r="16" s="161" customFormat="1" ht="21" customHeight="1" spans="1:14">
      <c r="A16" s="204"/>
      <c r="B16" s="205" t="s">
        <v>1093</v>
      </c>
      <c r="C16" s="205" t="s">
        <v>1094</v>
      </c>
      <c r="D16" s="206" t="s">
        <v>221</v>
      </c>
      <c r="E16" s="207"/>
      <c r="F16" s="208">
        <v>46</v>
      </c>
      <c r="G16" s="209"/>
      <c r="H16" s="205" t="s">
        <v>1095</v>
      </c>
      <c r="I16" s="205" t="s">
        <v>215</v>
      </c>
      <c r="J16" s="205" t="s">
        <v>220</v>
      </c>
      <c r="K16" s="205" t="s">
        <v>1102</v>
      </c>
      <c r="L16" s="237" t="s">
        <v>1101</v>
      </c>
      <c r="M16" s="205" t="s">
        <v>1098</v>
      </c>
      <c r="N16" s="205"/>
    </row>
    <row r="17" s="161" customFormat="1" ht="21" customHeight="1" spans="1:14">
      <c r="A17" s="204"/>
      <c r="B17" s="205" t="s">
        <v>1093</v>
      </c>
      <c r="C17" s="205" t="s">
        <v>1094</v>
      </c>
      <c r="D17" s="206" t="s">
        <v>221</v>
      </c>
      <c r="E17" s="207"/>
      <c r="F17" s="208">
        <v>13</v>
      </c>
      <c r="G17" s="209"/>
      <c r="H17" s="205" t="s">
        <v>1095</v>
      </c>
      <c r="I17" s="205" t="s">
        <v>215</v>
      </c>
      <c r="J17" s="205" t="s">
        <v>220</v>
      </c>
      <c r="K17" s="205" t="s">
        <v>1103</v>
      </c>
      <c r="L17" s="237" t="s">
        <v>1101</v>
      </c>
      <c r="M17" s="205" t="s">
        <v>1098</v>
      </c>
      <c r="N17" s="205"/>
    </row>
    <row r="18" s="161" customFormat="1" ht="21" customHeight="1" spans="1:14">
      <c r="A18" s="204"/>
      <c r="B18" s="205" t="s">
        <v>1093</v>
      </c>
      <c r="C18" s="205" t="s">
        <v>1094</v>
      </c>
      <c r="D18" s="206" t="s">
        <v>221</v>
      </c>
      <c r="E18" s="207"/>
      <c r="F18" s="208">
        <v>187</v>
      </c>
      <c r="G18" s="209"/>
      <c r="H18" s="205" t="s">
        <v>1095</v>
      </c>
      <c r="I18" s="205" t="s">
        <v>215</v>
      </c>
      <c r="J18" s="205" t="s">
        <v>220</v>
      </c>
      <c r="K18" s="205" t="s">
        <v>1104</v>
      </c>
      <c r="L18" s="237" t="s">
        <v>1097</v>
      </c>
      <c r="M18" s="205" t="s">
        <v>1098</v>
      </c>
      <c r="N18" s="205"/>
    </row>
    <row r="19" s="161" customFormat="1" ht="21" customHeight="1" spans="1:14">
      <c r="A19" s="204"/>
      <c r="B19" s="205" t="s">
        <v>1093</v>
      </c>
      <c r="C19" s="205" t="s">
        <v>1094</v>
      </c>
      <c r="D19" s="206" t="s">
        <v>221</v>
      </c>
      <c r="E19" s="207"/>
      <c r="F19" s="208">
        <v>25</v>
      </c>
      <c r="G19" s="209"/>
      <c r="H19" s="205" t="s">
        <v>1095</v>
      </c>
      <c r="I19" s="205" t="s">
        <v>215</v>
      </c>
      <c r="J19" s="205" t="s">
        <v>220</v>
      </c>
      <c r="K19" s="205" t="s">
        <v>1105</v>
      </c>
      <c r="L19" s="237" t="s">
        <v>1101</v>
      </c>
      <c r="M19" s="205" t="s">
        <v>1098</v>
      </c>
      <c r="N19" s="205"/>
    </row>
    <row r="20" s="161" customFormat="1" ht="21" customHeight="1" spans="1:14">
      <c r="A20" s="204"/>
      <c r="B20" s="205" t="s">
        <v>1093</v>
      </c>
      <c r="C20" s="205" t="s">
        <v>1094</v>
      </c>
      <c r="D20" s="206" t="s">
        <v>221</v>
      </c>
      <c r="E20" s="207"/>
      <c r="F20" s="208">
        <v>20</v>
      </c>
      <c r="G20" s="209"/>
      <c r="H20" s="205" t="s">
        <v>1095</v>
      </c>
      <c r="I20" s="205" t="s">
        <v>215</v>
      </c>
      <c r="J20" s="205" t="s">
        <v>220</v>
      </c>
      <c r="K20" s="205" t="s">
        <v>1106</v>
      </c>
      <c r="L20" s="237" t="s">
        <v>1101</v>
      </c>
      <c r="M20" s="205" t="s">
        <v>1098</v>
      </c>
      <c r="N20" s="205"/>
    </row>
    <row r="21" s="161" customFormat="1" ht="21" customHeight="1" spans="1:14">
      <c r="A21" s="204"/>
      <c r="B21" s="205" t="s">
        <v>1093</v>
      </c>
      <c r="C21" s="205" t="s">
        <v>1094</v>
      </c>
      <c r="D21" s="206" t="s">
        <v>221</v>
      </c>
      <c r="E21" s="207"/>
      <c r="F21" s="208">
        <v>25</v>
      </c>
      <c r="G21" s="209"/>
      <c r="H21" s="205" t="s">
        <v>1095</v>
      </c>
      <c r="I21" s="205" t="s">
        <v>215</v>
      </c>
      <c r="J21" s="205" t="s">
        <v>220</v>
      </c>
      <c r="K21" s="205" t="s">
        <v>1107</v>
      </c>
      <c r="L21" s="237" t="s">
        <v>1101</v>
      </c>
      <c r="M21" s="205" t="s">
        <v>1098</v>
      </c>
      <c r="N21" s="205"/>
    </row>
    <row r="22" s="161" customFormat="1" ht="21" customHeight="1" spans="1:14">
      <c r="A22" s="204"/>
      <c r="B22" s="205" t="s">
        <v>1093</v>
      </c>
      <c r="C22" s="205" t="s">
        <v>1094</v>
      </c>
      <c r="D22" s="206" t="s">
        <v>221</v>
      </c>
      <c r="E22" s="207"/>
      <c r="F22" s="208">
        <v>20</v>
      </c>
      <c r="G22" s="209"/>
      <c r="H22" s="205" t="s">
        <v>1095</v>
      </c>
      <c r="I22" s="205" t="s">
        <v>215</v>
      </c>
      <c r="J22" s="205" t="s">
        <v>220</v>
      </c>
      <c r="K22" s="205" t="s">
        <v>1108</v>
      </c>
      <c r="L22" s="237" t="s">
        <v>1109</v>
      </c>
      <c r="M22" s="205" t="s">
        <v>1098</v>
      </c>
      <c r="N22" s="205"/>
    </row>
    <row r="23" s="161" customFormat="1" ht="21" customHeight="1" spans="1:14">
      <c r="A23" s="204"/>
      <c r="B23" s="205" t="s">
        <v>1093</v>
      </c>
      <c r="C23" s="205" t="s">
        <v>1094</v>
      </c>
      <c r="D23" s="206" t="s">
        <v>221</v>
      </c>
      <c r="E23" s="207"/>
      <c r="F23" s="208">
        <v>11100</v>
      </c>
      <c r="G23" s="209"/>
      <c r="H23" s="205" t="s">
        <v>1095</v>
      </c>
      <c r="I23" s="205" t="s">
        <v>215</v>
      </c>
      <c r="J23" s="205" t="s">
        <v>220</v>
      </c>
      <c r="K23" s="205" t="s">
        <v>1110</v>
      </c>
      <c r="L23" s="237" t="s">
        <v>1109</v>
      </c>
      <c r="M23" s="205" t="s">
        <v>1098</v>
      </c>
      <c r="N23" s="205"/>
    </row>
    <row r="24" s="161" customFormat="1" ht="21" customHeight="1" spans="1:14">
      <c r="A24" s="204"/>
      <c r="B24" s="205" t="s">
        <v>1093</v>
      </c>
      <c r="C24" s="205" t="s">
        <v>1094</v>
      </c>
      <c r="D24" s="206" t="s">
        <v>221</v>
      </c>
      <c r="E24" s="207"/>
      <c r="F24" s="208">
        <v>60</v>
      </c>
      <c r="G24" s="209"/>
      <c r="H24" s="205" t="s">
        <v>1095</v>
      </c>
      <c r="I24" s="205" t="s">
        <v>215</v>
      </c>
      <c r="J24" s="205" t="s">
        <v>220</v>
      </c>
      <c r="K24" s="205" t="s">
        <v>1111</v>
      </c>
      <c r="L24" s="237" t="s">
        <v>1109</v>
      </c>
      <c r="M24" s="205" t="s">
        <v>1098</v>
      </c>
      <c r="N24" s="205"/>
    </row>
    <row r="25" s="160" customFormat="1" ht="21" customHeight="1" spans="1:14">
      <c r="A25" s="191"/>
      <c r="B25" s="210" t="s">
        <v>138</v>
      </c>
      <c r="C25" s="211"/>
      <c r="D25" s="212"/>
      <c r="E25" s="213"/>
      <c r="F25" s="214">
        <f>SUM(F13:F24)</f>
        <v>11711</v>
      </c>
      <c r="G25" s="215"/>
      <c r="H25" s="216"/>
      <c r="I25" s="216"/>
      <c r="J25" s="216"/>
      <c r="K25" s="216"/>
      <c r="L25" s="238"/>
      <c r="M25" s="216"/>
      <c r="N25" s="216"/>
    </row>
    <row r="26" s="161" customFormat="1" ht="21" customHeight="1" spans="1:14">
      <c r="A26" s="204"/>
      <c r="B26" s="217" t="s">
        <v>225</v>
      </c>
      <c r="C26" s="204" t="s">
        <v>226</v>
      </c>
      <c r="D26" s="206"/>
      <c r="E26" s="207"/>
      <c r="F26" s="208">
        <v>4069</v>
      </c>
      <c r="G26" s="209"/>
      <c r="H26" s="205" t="s">
        <v>1095</v>
      </c>
      <c r="I26" s="205" t="s">
        <v>215</v>
      </c>
      <c r="J26" s="204" t="s">
        <v>226</v>
      </c>
      <c r="K26" s="205" t="s">
        <v>1113</v>
      </c>
      <c r="L26" s="237" t="s">
        <v>1097</v>
      </c>
      <c r="M26" s="205" t="s">
        <v>1114</v>
      </c>
      <c r="N26" s="205" t="s">
        <v>1115</v>
      </c>
    </row>
    <row r="27" s="161" customFormat="1" ht="21" customHeight="1" spans="1:14">
      <c r="A27" s="204"/>
      <c r="B27" s="217" t="s">
        <v>225</v>
      </c>
      <c r="C27" s="204" t="s">
        <v>226</v>
      </c>
      <c r="D27" s="206"/>
      <c r="E27" s="207"/>
      <c r="F27" s="208">
        <v>4000</v>
      </c>
      <c r="G27" s="209"/>
      <c r="H27" s="205" t="s">
        <v>1095</v>
      </c>
      <c r="I27" s="205" t="s">
        <v>215</v>
      </c>
      <c r="J27" s="204" t="s">
        <v>226</v>
      </c>
      <c r="K27" s="205" t="s">
        <v>1116</v>
      </c>
      <c r="L27" s="237" t="s">
        <v>1101</v>
      </c>
      <c r="M27" s="205" t="s">
        <v>1114</v>
      </c>
      <c r="N27" s="205" t="s">
        <v>1115</v>
      </c>
    </row>
    <row r="28" s="160" customFormat="1" ht="21" customHeight="1" spans="1:14">
      <c r="A28" s="191"/>
      <c r="B28" s="210" t="s">
        <v>138</v>
      </c>
      <c r="C28" s="211"/>
      <c r="D28" s="212"/>
      <c r="E28" s="213"/>
      <c r="F28" s="214">
        <f>SUM(F26:F27)</f>
        <v>8069</v>
      </c>
      <c r="G28" s="215"/>
      <c r="H28" s="216"/>
      <c r="I28" s="216"/>
      <c r="J28" s="216"/>
      <c r="K28" s="216"/>
      <c r="L28" s="238"/>
      <c r="M28" s="216"/>
      <c r="N28" s="216"/>
    </row>
    <row r="29" s="160" customFormat="1" ht="21" customHeight="1" spans="1:14">
      <c r="A29" s="191"/>
      <c r="B29" s="200" t="s">
        <v>231</v>
      </c>
      <c r="C29" s="201" t="s">
        <v>232</v>
      </c>
      <c r="D29" s="40"/>
      <c r="E29" s="67"/>
      <c r="F29" s="202"/>
      <c r="G29" s="194"/>
      <c r="H29" s="203"/>
      <c r="I29" s="203"/>
      <c r="J29" s="203"/>
      <c r="K29" s="203"/>
      <c r="L29" s="236"/>
      <c r="M29" s="203"/>
      <c r="N29" s="203"/>
    </row>
    <row r="30" s="160" customFormat="1" ht="21" customHeight="1" spans="1:14">
      <c r="A30" s="191"/>
      <c r="B30" s="218" t="s">
        <v>233</v>
      </c>
      <c r="C30" s="191" t="s">
        <v>2644</v>
      </c>
      <c r="D30" s="40" t="s">
        <v>224</v>
      </c>
      <c r="E30" s="67"/>
      <c r="F30" s="202">
        <v>5582</v>
      </c>
      <c r="G30" s="194"/>
      <c r="H30" s="203" t="s">
        <v>1148</v>
      </c>
      <c r="I30" s="203" t="s">
        <v>1148</v>
      </c>
      <c r="J30" s="191" t="s">
        <v>1149</v>
      </c>
      <c r="K30" s="203" t="s">
        <v>1150</v>
      </c>
      <c r="L30" s="236"/>
      <c r="M30" s="203" t="s">
        <v>1151</v>
      </c>
      <c r="N30" s="203" t="s">
        <v>1152</v>
      </c>
    </row>
    <row r="31" s="160" customFormat="1" ht="21" customHeight="1" spans="1:14">
      <c r="A31" s="191"/>
      <c r="B31" s="218" t="s">
        <v>233</v>
      </c>
      <c r="C31" s="191" t="s">
        <v>2644</v>
      </c>
      <c r="D31" s="40" t="s">
        <v>224</v>
      </c>
      <c r="E31" s="67"/>
      <c r="F31" s="202">
        <v>916</v>
      </c>
      <c r="G31" s="194"/>
      <c r="H31" s="203" t="s">
        <v>1148</v>
      </c>
      <c r="I31" s="203" t="s">
        <v>1148</v>
      </c>
      <c r="J31" s="191" t="s">
        <v>1149</v>
      </c>
      <c r="K31" s="203" t="s">
        <v>1153</v>
      </c>
      <c r="L31" s="236"/>
      <c r="M31" s="203" t="s">
        <v>1151</v>
      </c>
      <c r="N31" s="203" t="s">
        <v>1152</v>
      </c>
    </row>
    <row r="32" s="160" customFormat="1" ht="21" customHeight="1" spans="1:14">
      <c r="A32" s="191"/>
      <c r="B32" s="218" t="s">
        <v>233</v>
      </c>
      <c r="C32" s="191" t="s">
        <v>2644</v>
      </c>
      <c r="D32" s="40" t="s">
        <v>224</v>
      </c>
      <c r="E32" s="67"/>
      <c r="F32" s="202">
        <v>692</v>
      </c>
      <c r="G32" s="194"/>
      <c r="H32" s="203" t="s">
        <v>1148</v>
      </c>
      <c r="I32" s="203" t="s">
        <v>1148</v>
      </c>
      <c r="J32" s="191" t="s">
        <v>1149</v>
      </c>
      <c r="K32" s="203" t="s">
        <v>1154</v>
      </c>
      <c r="L32" s="236"/>
      <c r="M32" s="203" t="s">
        <v>1151</v>
      </c>
      <c r="N32" s="203" t="s">
        <v>1152</v>
      </c>
    </row>
    <row r="33" s="160" customFormat="1" ht="21" customHeight="1" spans="1:14">
      <c r="A33" s="191"/>
      <c r="B33" s="218" t="s">
        <v>233</v>
      </c>
      <c r="C33" s="191" t="s">
        <v>2644</v>
      </c>
      <c r="D33" s="40" t="s">
        <v>224</v>
      </c>
      <c r="E33" s="67"/>
      <c r="F33" s="202">
        <v>161</v>
      </c>
      <c r="G33" s="194"/>
      <c r="H33" s="203" t="s">
        <v>1148</v>
      </c>
      <c r="I33" s="203" t="s">
        <v>1148</v>
      </c>
      <c r="J33" s="191" t="s">
        <v>1149</v>
      </c>
      <c r="K33" s="203" t="s">
        <v>1155</v>
      </c>
      <c r="L33" s="236"/>
      <c r="M33" s="203" t="s">
        <v>1157</v>
      </c>
      <c r="N33" s="203" t="s">
        <v>1156</v>
      </c>
    </row>
    <row r="34" s="160" customFormat="1" ht="21" customHeight="1" spans="1:14">
      <c r="A34" s="191"/>
      <c r="B34" s="218" t="s">
        <v>233</v>
      </c>
      <c r="C34" s="191" t="s">
        <v>2644</v>
      </c>
      <c r="D34" s="40" t="s">
        <v>224</v>
      </c>
      <c r="E34" s="67"/>
      <c r="F34" s="202">
        <v>148</v>
      </c>
      <c r="G34" s="194"/>
      <c r="H34" s="203" t="s">
        <v>1148</v>
      </c>
      <c r="I34" s="203" t="s">
        <v>1148</v>
      </c>
      <c r="J34" s="191" t="s">
        <v>1149</v>
      </c>
      <c r="K34" s="203" t="s">
        <v>1158</v>
      </c>
      <c r="L34" s="236"/>
      <c r="M34" s="203" t="s">
        <v>1157</v>
      </c>
      <c r="N34" s="203" t="s">
        <v>1156</v>
      </c>
    </row>
    <row r="35" s="160" customFormat="1" ht="21" customHeight="1" spans="1:14">
      <c r="A35" s="191"/>
      <c r="B35" s="218" t="s">
        <v>233</v>
      </c>
      <c r="C35" s="191" t="s">
        <v>2644</v>
      </c>
      <c r="D35" s="40" t="s">
        <v>224</v>
      </c>
      <c r="E35" s="67"/>
      <c r="F35" s="202">
        <v>175</v>
      </c>
      <c r="G35" s="194"/>
      <c r="H35" s="203" t="s">
        <v>1148</v>
      </c>
      <c r="I35" s="203" t="s">
        <v>1148</v>
      </c>
      <c r="J35" s="191" t="s">
        <v>1149</v>
      </c>
      <c r="K35" s="203" t="s">
        <v>1159</v>
      </c>
      <c r="L35" s="236"/>
      <c r="M35" s="203" t="s">
        <v>1157</v>
      </c>
      <c r="N35" s="203" t="s">
        <v>1156</v>
      </c>
    </row>
    <row r="36" s="160" customFormat="1" ht="21" customHeight="1" spans="1:14">
      <c r="A36" s="191"/>
      <c r="B36" s="218" t="s">
        <v>233</v>
      </c>
      <c r="C36" s="191" t="s">
        <v>2644</v>
      </c>
      <c r="D36" s="40" t="s">
        <v>224</v>
      </c>
      <c r="E36" s="67"/>
      <c r="F36" s="202">
        <v>125</v>
      </c>
      <c r="G36" s="194"/>
      <c r="H36" s="203" t="s">
        <v>1148</v>
      </c>
      <c r="I36" s="203" t="s">
        <v>1148</v>
      </c>
      <c r="J36" s="191" t="s">
        <v>1149</v>
      </c>
      <c r="K36" s="203" t="s">
        <v>1160</v>
      </c>
      <c r="L36" s="236"/>
      <c r="M36" s="203" t="s">
        <v>1157</v>
      </c>
      <c r="N36" s="203" t="s">
        <v>1156</v>
      </c>
    </row>
    <row r="37" s="160" customFormat="1" ht="21" customHeight="1" spans="1:14">
      <c r="A37" s="191"/>
      <c r="B37" s="218" t="s">
        <v>233</v>
      </c>
      <c r="C37" s="191" t="s">
        <v>2644</v>
      </c>
      <c r="D37" s="40" t="s">
        <v>224</v>
      </c>
      <c r="E37" s="67"/>
      <c r="F37" s="202">
        <v>204</v>
      </c>
      <c r="G37" s="194"/>
      <c r="H37" s="203" t="s">
        <v>1148</v>
      </c>
      <c r="I37" s="203" t="s">
        <v>1148</v>
      </c>
      <c r="J37" s="191" t="s">
        <v>1149</v>
      </c>
      <c r="K37" s="203" t="s">
        <v>1161</v>
      </c>
      <c r="L37" s="236"/>
      <c r="M37" s="203" t="s">
        <v>1157</v>
      </c>
      <c r="N37" s="203" t="s">
        <v>1156</v>
      </c>
    </row>
    <row r="38" s="160" customFormat="1" ht="21" customHeight="1" spans="1:14">
      <c r="A38" s="191"/>
      <c r="B38" s="218" t="s">
        <v>233</v>
      </c>
      <c r="C38" s="191" t="s">
        <v>2644</v>
      </c>
      <c r="D38" s="40" t="s">
        <v>224</v>
      </c>
      <c r="E38" s="67"/>
      <c r="F38" s="202">
        <v>85</v>
      </c>
      <c r="G38" s="194"/>
      <c r="H38" s="203" t="s">
        <v>1148</v>
      </c>
      <c r="I38" s="203" t="s">
        <v>1148</v>
      </c>
      <c r="J38" s="191" t="s">
        <v>1149</v>
      </c>
      <c r="K38" s="203" t="s">
        <v>1162</v>
      </c>
      <c r="L38" s="236"/>
      <c r="M38" s="203" t="s">
        <v>1157</v>
      </c>
      <c r="N38" s="203" t="s">
        <v>1156</v>
      </c>
    </row>
    <row r="39" s="160" customFormat="1" ht="21" customHeight="1" spans="1:14">
      <c r="A39" s="191"/>
      <c r="B39" s="218" t="s">
        <v>233</v>
      </c>
      <c r="C39" s="191" t="s">
        <v>2644</v>
      </c>
      <c r="D39" s="40" t="s">
        <v>224</v>
      </c>
      <c r="E39" s="67"/>
      <c r="F39" s="202">
        <v>204</v>
      </c>
      <c r="G39" s="194"/>
      <c r="H39" s="203" t="s">
        <v>1148</v>
      </c>
      <c r="I39" s="203" t="s">
        <v>1148</v>
      </c>
      <c r="J39" s="191" t="s">
        <v>1149</v>
      </c>
      <c r="K39" s="203" t="s">
        <v>1163</v>
      </c>
      <c r="L39" s="236"/>
      <c r="M39" s="203" t="s">
        <v>1157</v>
      </c>
      <c r="N39" s="203" t="s">
        <v>1156</v>
      </c>
    </row>
    <row r="40" s="160" customFormat="1" ht="21" customHeight="1" spans="1:14">
      <c r="A40" s="191"/>
      <c r="B40" s="218" t="s">
        <v>233</v>
      </c>
      <c r="C40" s="191" t="s">
        <v>2644</v>
      </c>
      <c r="D40" s="40" t="s">
        <v>224</v>
      </c>
      <c r="E40" s="67"/>
      <c r="F40" s="202">
        <v>91</v>
      </c>
      <c r="G40" s="194"/>
      <c r="H40" s="203" t="s">
        <v>1148</v>
      </c>
      <c r="I40" s="203" t="s">
        <v>1148</v>
      </c>
      <c r="J40" s="191" t="s">
        <v>1149</v>
      </c>
      <c r="K40" s="203" t="s">
        <v>1164</v>
      </c>
      <c r="L40" s="236"/>
      <c r="M40" s="203" t="s">
        <v>1157</v>
      </c>
      <c r="N40" s="203" t="s">
        <v>1156</v>
      </c>
    </row>
    <row r="41" s="160" customFormat="1" ht="21" customHeight="1" spans="1:14">
      <c r="A41" s="191"/>
      <c r="B41" s="218" t="s">
        <v>233</v>
      </c>
      <c r="C41" s="191" t="s">
        <v>2644</v>
      </c>
      <c r="D41" s="40" t="s">
        <v>224</v>
      </c>
      <c r="E41" s="67"/>
      <c r="F41" s="202">
        <v>55</v>
      </c>
      <c r="G41" s="194"/>
      <c r="H41" s="203" t="s">
        <v>1148</v>
      </c>
      <c r="I41" s="203" t="s">
        <v>1148</v>
      </c>
      <c r="J41" s="191" t="s">
        <v>1149</v>
      </c>
      <c r="K41" s="203" t="s">
        <v>1165</v>
      </c>
      <c r="L41" s="236"/>
      <c r="M41" s="203" t="s">
        <v>1157</v>
      </c>
      <c r="N41" s="203" t="s">
        <v>1156</v>
      </c>
    </row>
    <row r="42" s="160" customFormat="1" ht="21" customHeight="1" spans="1:14">
      <c r="A42" s="191"/>
      <c r="B42" s="218" t="s">
        <v>233</v>
      </c>
      <c r="C42" s="191" t="s">
        <v>2644</v>
      </c>
      <c r="D42" s="40" t="s">
        <v>224</v>
      </c>
      <c r="E42" s="67"/>
      <c r="F42" s="202">
        <v>269</v>
      </c>
      <c r="G42" s="194"/>
      <c r="H42" s="203" t="s">
        <v>1148</v>
      </c>
      <c r="I42" s="203" t="s">
        <v>1148</v>
      </c>
      <c r="J42" s="191" t="s">
        <v>1149</v>
      </c>
      <c r="K42" s="203" t="s">
        <v>1166</v>
      </c>
      <c r="L42" s="236"/>
      <c r="M42" s="203" t="s">
        <v>1157</v>
      </c>
      <c r="N42" s="203" t="s">
        <v>1156</v>
      </c>
    </row>
    <row r="43" s="160" customFormat="1" ht="21" customHeight="1" spans="1:14">
      <c r="A43" s="191"/>
      <c r="B43" s="218" t="s">
        <v>233</v>
      </c>
      <c r="C43" s="191" t="s">
        <v>2644</v>
      </c>
      <c r="D43" s="40" t="s">
        <v>224</v>
      </c>
      <c r="E43" s="67"/>
      <c r="F43" s="202">
        <v>356</v>
      </c>
      <c r="G43" s="194"/>
      <c r="H43" s="203" t="s">
        <v>1148</v>
      </c>
      <c r="I43" s="203" t="s">
        <v>1148</v>
      </c>
      <c r="J43" s="191" t="s">
        <v>1149</v>
      </c>
      <c r="K43" s="203" t="s">
        <v>1167</v>
      </c>
      <c r="L43" s="236"/>
      <c r="M43" s="203" t="s">
        <v>1157</v>
      </c>
      <c r="N43" s="203" t="s">
        <v>1156</v>
      </c>
    </row>
    <row r="44" s="160" customFormat="1" ht="21" customHeight="1" spans="1:14">
      <c r="A44" s="191"/>
      <c r="B44" s="218" t="s">
        <v>233</v>
      </c>
      <c r="C44" s="191" t="s">
        <v>2644</v>
      </c>
      <c r="D44" s="40" t="s">
        <v>224</v>
      </c>
      <c r="E44" s="67"/>
      <c r="F44" s="202">
        <v>265</v>
      </c>
      <c r="G44" s="194"/>
      <c r="H44" s="203" t="s">
        <v>1148</v>
      </c>
      <c r="I44" s="203" t="s">
        <v>1148</v>
      </c>
      <c r="J44" s="191" t="s">
        <v>1149</v>
      </c>
      <c r="K44" s="239" t="s">
        <v>1168</v>
      </c>
      <c r="L44" s="236"/>
      <c r="M44" s="203" t="s">
        <v>1157</v>
      </c>
      <c r="N44" s="203" t="s">
        <v>1156</v>
      </c>
    </row>
    <row r="45" s="160" customFormat="1" ht="21" customHeight="1" spans="1:14">
      <c r="A45" s="191"/>
      <c r="B45" s="218" t="s">
        <v>233</v>
      </c>
      <c r="C45" s="191" t="s">
        <v>2644</v>
      </c>
      <c r="D45" s="40" t="s">
        <v>224</v>
      </c>
      <c r="E45" s="67"/>
      <c r="F45" s="202">
        <v>810</v>
      </c>
      <c r="G45" s="194"/>
      <c r="H45" s="203" t="s">
        <v>1148</v>
      </c>
      <c r="I45" s="203" t="s">
        <v>1148</v>
      </c>
      <c r="J45" s="191" t="s">
        <v>1149</v>
      </c>
      <c r="K45" s="239" t="s">
        <v>1169</v>
      </c>
      <c r="L45" s="236"/>
      <c r="M45" s="203" t="s">
        <v>1157</v>
      </c>
      <c r="N45" s="203" t="s">
        <v>1156</v>
      </c>
    </row>
    <row r="46" s="160" customFormat="1" ht="21" customHeight="1" spans="1:14">
      <c r="A46" s="191"/>
      <c r="B46" s="26"/>
      <c r="C46" s="191"/>
      <c r="D46" s="40"/>
      <c r="E46" s="67"/>
      <c r="F46" s="202"/>
      <c r="G46" s="194"/>
      <c r="H46" s="203"/>
      <c r="I46" s="203"/>
      <c r="J46" s="191"/>
      <c r="K46" s="203"/>
      <c r="L46" s="236"/>
      <c r="M46" s="203"/>
      <c r="N46" s="203"/>
    </row>
    <row r="47" s="160" customFormat="1" ht="21" customHeight="1" spans="1:14">
      <c r="A47" s="191"/>
      <c r="B47" s="219" t="s">
        <v>138</v>
      </c>
      <c r="C47" s="220"/>
      <c r="D47" s="196"/>
      <c r="E47" s="197"/>
      <c r="F47" s="190">
        <f>SUM(F30:F45)</f>
        <v>10138</v>
      </c>
      <c r="G47" s="194"/>
      <c r="H47" s="203"/>
      <c r="I47" s="203"/>
      <c r="J47" s="203"/>
      <c r="K47" s="203"/>
      <c r="L47" s="236"/>
      <c r="M47" s="203"/>
      <c r="N47" s="203"/>
    </row>
    <row r="48" s="161" customFormat="1" ht="21" customHeight="1" spans="1:14">
      <c r="A48" s="204"/>
      <c r="B48" s="217" t="s">
        <v>233</v>
      </c>
      <c r="C48" s="205" t="s">
        <v>1117</v>
      </c>
      <c r="D48" s="206" t="s">
        <v>224</v>
      </c>
      <c r="E48" s="207">
        <v>4.78</v>
      </c>
      <c r="F48" s="208">
        <v>1512</v>
      </c>
      <c r="G48" s="209">
        <f t="shared" ref="G48:G51" si="0">F48*E48</f>
        <v>7227.36</v>
      </c>
      <c r="H48" s="205" t="s">
        <v>1118</v>
      </c>
      <c r="I48" s="205" t="s">
        <v>232</v>
      </c>
      <c r="J48" s="205" t="s">
        <v>1119</v>
      </c>
      <c r="K48" s="205" t="s">
        <v>1120</v>
      </c>
      <c r="L48" s="237"/>
      <c r="M48" s="205" t="s">
        <v>1121</v>
      </c>
      <c r="N48" s="205" t="s">
        <v>1122</v>
      </c>
    </row>
    <row r="49" s="161" customFormat="1" ht="21" customHeight="1" spans="1:14">
      <c r="A49" s="204"/>
      <c r="B49" s="217" t="s">
        <v>233</v>
      </c>
      <c r="C49" s="205" t="s">
        <v>1117</v>
      </c>
      <c r="D49" s="206" t="s">
        <v>224</v>
      </c>
      <c r="E49" s="207">
        <v>4.78</v>
      </c>
      <c r="F49" s="208">
        <v>1302</v>
      </c>
      <c r="G49" s="209">
        <f t="shared" si="0"/>
        <v>6223.56</v>
      </c>
      <c r="H49" s="205" t="s">
        <v>1123</v>
      </c>
      <c r="I49" s="205" t="s">
        <v>232</v>
      </c>
      <c r="J49" s="205" t="s">
        <v>1119</v>
      </c>
      <c r="K49" s="205" t="s">
        <v>1124</v>
      </c>
      <c r="L49" s="237"/>
      <c r="M49" s="205" t="s">
        <v>1125</v>
      </c>
      <c r="N49" s="205" t="s">
        <v>1122</v>
      </c>
    </row>
    <row r="50" s="161" customFormat="1" ht="21" customHeight="1" spans="1:14">
      <c r="A50" s="204"/>
      <c r="B50" s="217" t="s">
        <v>233</v>
      </c>
      <c r="C50" s="205" t="s">
        <v>1117</v>
      </c>
      <c r="D50" s="206" t="s">
        <v>224</v>
      </c>
      <c r="E50" s="207">
        <v>4.78</v>
      </c>
      <c r="F50" s="208">
        <v>2478</v>
      </c>
      <c r="G50" s="209">
        <f t="shared" si="0"/>
        <v>11844.84</v>
      </c>
      <c r="H50" s="205" t="s">
        <v>1126</v>
      </c>
      <c r="I50" s="205" t="s">
        <v>232</v>
      </c>
      <c r="J50" s="205" t="s">
        <v>1119</v>
      </c>
      <c r="K50" s="205" t="s">
        <v>1127</v>
      </c>
      <c r="L50" s="237"/>
      <c r="M50" s="205" t="s">
        <v>1128</v>
      </c>
      <c r="N50" s="205" t="s">
        <v>1122</v>
      </c>
    </row>
    <row r="51" s="161" customFormat="1" ht="21" customHeight="1" spans="1:14">
      <c r="A51" s="204"/>
      <c r="B51" s="217" t="s">
        <v>233</v>
      </c>
      <c r="C51" s="205" t="s">
        <v>1117</v>
      </c>
      <c r="D51" s="206" t="s">
        <v>224</v>
      </c>
      <c r="E51" s="207">
        <v>4.78</v>
      </c>
      <c r="F51" s="208">
        <v>882</v>
      </c>
      <c r="G51" s="209">
        <f t="shared" si="0"/>
        <v>4215.96</v>
      </c>
      <c r="H51" s="205" t="s">
        <v>1129</v>
      </c>
      <c r="I51" s="205" t="s">
        <v>232</v>
      </c>
      <c r="J51" s="205" t="s">
        <v>1119</v>
      </c>
      <c r="K51" s="205" t="s">
        <v>1130</v>
      </c>
      <c r="L51" s="237"/>
      <c r="M51" s="205" t="s">
        <v>1131</v>
      </c>
      <c r="N51" s="205" t="s">
        <v>1122</v>
      </c>
    </row>
    <row r="52" s="161" customFormat="1" ht="21" customHeight="1" spans="1:14">
      <c r="A52" s="204"/>
      <c r="B52" s="217" t="s">
        <v>233</v>
      </c>
      <c r="C52" s="205" t="s">
        <v>1117</v>
      </c>
      <c r="D52" s="206" t="s">
        <v>224</v>
      </c>
      <c r="E52" s="207">
        <v>4.78</v>
      </c>
      <c r="F52" s="208">
        <v>882</v>
      </c>
      <c r="G52" s="209">
        <f t="shared" ref="G52:G54" si="1">E52*F52</f>
        <v>4215.96</v>
      </c>
      <c r="H52" s="205" t="s">
        <v>1132</v>
      </c>
      <c r="I52" s="205" t="s">
        <v>232</v>
      </c>
      <c r="J52" s="205" t="s">
        <v>1119</v>
      </c>
      <c r="K52" s="205" t="s">
        <v>1133</v>
      </c>
      <c r="L52" s="237"/>
      <c r="M52" s="205" t="s">
        <v>1134</v>
      </c>
      <c r="N52" s="205" t="s">
        <v>1122</v>
      </c>
    </row>
    <row r="53" s="161" customFormat="1" ht="21" customHeight="1" spans="1:14">
      <c r="A53" s="204"/>
      <c r="B53" s="217" t="s">
        <v>233</v>
      </c>
      <c r="C53" s="205" t="s">
        <v>1117</v>
      </c>
      <c r="D53" s="206" t="s">
        <v>224</v>
      </c>
      <c r="E53" s="207">
        <v>4.78</v>
      </c>
      <c r="F53" s="208">
        <v>672</v>
      </c>
      <c r="G53" s="209">
        <f t="shared" si="1"/>
        <v>3212.16</v>
      </c>
      <c r="H53" s="205" t="s">
        <v>1135</v>
      </c>
      <c r="I53" s="205" t="s">
        <v>232</v>
      </c>
      <c r="J53" s="205" t="s">
        <v>1119</v>
      </c>
      <c r="K53" s="205" t="s">
        <v>1136</v>
      </c>
      <c r="L53" s="237"/>
      <c r="M53" s="205" t="s">
        <v>1137</v>
      </c>
      <c r="N53" s="205" t="s">
        <v>1122</v>
      </c>
    </row>
    <row r="54" s="161" customFormat="1" ht="21" customHeight="1" spans="1:14">
      <c r="A54" s="204"/>
      <c r="B54" s="217" t="s">
        <v>233</v>
      </c>
      <c r="C54" s="205" t="s">
        <v>1117</v>
      </c>
      <c r="D54" s="206" t="s">
        <v>224</v>
      </c>
      <c r="E54" s="207">
        <v>4.78</v>
      </c>
      <c r="F54" s="208">
        <v>882</v>
      </c>
      <c r="G54" s="209">
        <f t="shared" si="1"/>
        <v>4215.96</v>
      </c>
      <c r="H54" s="205" t="s">
        <v>1138</v>
      </c>
      <c r="I54" s="205" t="s">
        <v>232</v>
      </c>
      <c r="J54" s="205" t="s">
        <v>1119</v>
      </c>
      <c r="K54" s="205" t="s">
        <v>1139</v>
      </c>
      <c r="L54" s="237"/>
      <c r="M54" s="205" t="s">
        <v>1140</v>
      </c>
      <c r="N54" s="205" t="s">
        <v>1122</v>
      </c>
    </row>
    <row r="55" s="161" customFormat="1" ht="21" customHeight="1" spans="1:14">
      <c r="A55" s="204"/>
      <c r="B55" s="217" t="s">
        <v>233</v>
      </c>
      <c r="C55" s="205" t="s">
        <v>1117</v>
      </c>
      <c r="D55" s="206" t="s">
        <v>224</v>
      </c>
      <c r="E55" s="207">
        <v>4.78</v>
      </c>
      <c r="F55" s="208">
        <v>882</v>
      </c>
      <c r="G55" s="209">
        <f t="shared" ref="G55:G61" si="2">F55*E55</f>
        <v>4215.96</v>
      </c>
      <c r="H55" s="205" t="s">
        <v>1141</v>
      </c>
      <c r="I55" s="205" t="s">
        <v>232</v>
      </c>
      <c r="J55" s="205" t="s">
        <v>1119</v>
      </c>
      <c r="K55" s="205" t="s">
        <v>1142</v>
      </c>
      <c r="L55" s="237"/>
      <c r="M55" s="205" t="s">
        <v>1143</v>
      </c>
      <c r="N55" s="205" t="s">
        <v>1122</v>
      </c>
    </row>
    <row r="56" s="161" customFormat="1" ht="21" customHeight="1" spans="1:14">
      <c r="A56" s="204"/>
      <c r="B56" s="217" t="s">
        <v>233</v>
      </c>
      <c r="C56" s="205" t="s">
        <v>1117</v>
      </c>
      <c r="D56" s="206" t="s">
        <v>224</v>
      </c>
      <c r="E56" s="207">
        <v>4.78</v>
      </c>
      <c r="F56" s="208">
        <v>924</v>
      </c>
      <c r="G56" s="209">
        <f t="shared" si="2"/>
        <v>4416.72</v>
      </c>
      <c r="H56" s="205" t="s">
        <v>1144</v>
      </c>
      <c r="I56" s="205" t="s">
        <v>232</v>
      </c>
      <c r="J56" s="205" t="s">
        <v>1119</v>
      </c>
      <c r="K56" s="205" t="s">
        <v>1145</v>
      </c>
      <c r="L56" s="237"/>
      <c r="M56" s="205" t="s">
        <v>1146</v>
      </c>
      <c r="N56" s="205" t="s">
        <v>1122</v>
      </c>
    </row>
    <row r="57" s="160" customFormat="1" ht="21" customHeight="1" spans="1:14">
      <c r="A57" s="191"/>
      <c r="B57" s="210" t="s">
        <v>138</v>
      </c>
      <c r="C57" s="211"/>
      <c r="D57" s="212"/>
      <c r="E57" s="213"/>
      <c r="F57" s="214">
        <f>SUM(F48:F56)</f>
        <v>10416</v>
      </c>
      <c r="G57" s="215"/>
      <c r="H57" s="216"/>
      <c r="I57" s="216"/>
      <c r="J57" s="216"/>
      <c r="K57" s="216"/>
      <c r="L57" s="238"/>
      <c r="M57" s="216"/>
      <c r="N57" s="216"/>
    </row>
    <row r="58" s="160" customFormat="1" ht="21" customHeight="1" spans="1:14">
      <c r="A58" s="191"/>
      <c r="B58" s="200" t="s">
        <v>241</v>
      </c>
      <c r="C58" s="201" t="s">
        <v>242</v>
      </c>
      <c r="D58" s="40"/>
      <c r="E58" s="67"/>
      <c r="F58" s="202"/>
      <c r="G58" s="194"/>
      <c r="H58" s="203"/>
      <c r="I58" s="203"/>
      <c r="J58" s="203"/>
      <c r="K58" s="203"/>
      <c r="L58" s="236"/>
      <c r="M58" s="203"/>
      <c r="N58" s="203"/>
    </row>
    <row r="59" s="161" customFormat="1" ht="21" customHeight="1" spans="1:14">
      <c r="A59" s="204"/>
      <c r="B59" s="221" t="s">
        <v>243</v>
      </c>
      <c r="C59" s="205" t="s">
        <v>1170</v>
      </c>
      <c r="D59" s="206" t="s">
        <v>41</v>
      </c>
      <c r="E59" s="207">
        <v>357.87</v>
      </c>
      <c r="F59" s="208">
        <v>158.3</v>
      </c>
      <c r="G59" s="209">
        <f t="shared" si="2"/>
        <v>56650.821</v>
      </c>
      <c r="H59" s="205" t="s">
        <v>1118</v>
      </c>
      <c r="I59" s="205" t="s">
        <v>242</v>
      </c>
      <c r="J59" s="205" t="s">
        <v>1171</v>
      </c>
      <c r="K59" s="205" t="s">
        <v>1120</v>
      </c>
      <c r="L59" s="237"/>
      <c r="M59" s="205" t="s">
        <v>1121</v>
      </c>
      <c r="N59" s="205"/>
    </row>
    <row r="60" s="161" customFormat="1" ht="21" customHeight="1" spans="1:14">
      <c r="A60" s="204"/>
      <c r="B60" s="221" t="s">
        <v>243</v>
      </c>
      <c r="C60" s="205" t="s">
        <v>1170</v>
      </c>
      <c r="D60" s="206" t="s">
        <v>41</v>
      </c>
      <c r="E60" s="207">
        <v>357.87</v>
      </c>
      <c r="F60" s="208">
        <v>99</v>
      </c>
      <c r="G60" s="209">
        <f t="shared" si="2"/>
        <v>35429.13</v>
      </c>
      <c r="H60" s="205" t="s">
        <v>1129</v>
      </c>
      <c r="I60" s="205" t="s">
        <v>242</v>
      </c>
      <c r="J60" s="205" t="s">
        <v>1171</v>
      </c>
      <c r="K60" s="205" t="s">
        <v>1130</v>
      </c>
      <c r="L60" s="237"/>
      <c r="M60" s="205" t="s">
        <v>1131</v>
      </c>
      <c r="N60" s="205"/>
    </row>
    <row r="61" s="161" customFormat="1" ht="21" customHeight="1" spans="1:14">
      <c r="A61" s="204"/>
      <c r="B61" s="221" t="s">
        <v>243</v>
      </c>
      <c r="C61" s="205" t="s">
        <v>1170</v>
      </c>
      <c r="D61" s="206" t="s">
        <v>41</v>
      </c>
      <c r="E61" s="207">
        <v>357.87</v>
      </c>
      <c r="F61" s="208">
        <v>99</v>
      </c>
      <c r="G61" s="209">
        <f t="shared" si="2"/>
        <v>35429.13</v>
      </c>
      <c r="H61" s="205" t="s">
        <v>1141</v>
      </c>
      <c r="I61" s="205" t="s">
        <v>242</v>
      </c>
      <c r="J61" s="205" t="s">
        <v>1171</v>
      </c>
      <c r="K61" s="205" t="s">
        <v>1142</v>
      </c>
      <c r="L61" s="237"/>
      <c r="M61" s="205" t="s">
        <v>1143</v>
      </c>
      <c r="N61" s="205" t="s">
        <v>1172</v>
      </c>
    </row>
    <row r="62" s="160" customFormat="1" ht="21" customHeight="1" spans="1:14">
      <c r="A62" s="191"/>
      <c r="B62" s="210" t="s">
        <v>138</v>
      </c>
      <c r="C62" s="211"/>
      <c r="D62" s="212"/>
      <c r="E62" s="213"/>
      <c r="F62" s="214">
        <f>SUM(F59:F61)</f>
        <v>356.3</v>
      </c>
      <c r="G62" s="215"/>
      <c r="H62" s="216"/>
      <c r="I62" s="216"/>
      <c r="J62" s="216"/>
      <c r="K62" s="216"/>
      <c r="L62" s="238"/>
      <c r="M62" s="216"/>
      <c r="N62" s="216"/>
    </row>
    <row r="63" s="160" customFormat="1" ht="21" customHeight="1" spans="1:14">
      <c r="A63" s="191"/>
      <c r="B63" s="222" t="s">
        <v>2645</v>
      </c>
      <c r="C63" s="203" t="s">
        <v>1176</v>
      </c>
      <c r="D63" s="40" t="s">
        <v>112</v>
      </c>
      <c r="E63" s="67"/>
      <c r="F63" s="202">
        <v>174</v>
      </c>
      <c r="G63" s="194"/>
      <c r="H63" s="203" t="s">
        <v>1095</v>
      </c>
      <c r="I63" s="203" t="s">
        <v>242</v>
      </c>
      <c r="J63" s="203" t="s">
        <v>864</v>
      </c>
      <c r="K63" s="203" t="s">
        <v>1177</v>
      </c>
      <c r="L63" s="236" t="s">
        <v>1101</v>
      </c>
      <c r="M63" s="203" t="s">
        <v>1175</v>
      </c>
      <c r="N63" s="203"/>
    </row>
    <row r="64" s="160" customFormat="1" ht="21" customHeight="1" spans="1:14">
      <c r="A64" s="191"/>
      <c r="B64" s="222" t="s">
        <v>2645</v>
      </c>
      <c r="C64" s="203" t="s">
        <v>1176</v>
      </c>
      <c r="D64" s="40" t="s">
        <v>112</v>
      </c>
      <c r="E64" s="67"/>
      <c r="F64" s="202">
        <v>34</v>
      </c>
      <c r="G64" s="194"/>
      <c r="H64" s="203" t="s">
        <v>1095</v>
      </c>
      <c r="I64" s="203" t="s">
        <v>242</v>
      </c>
      <c r="J64" s="203" t="s">
        <v>864</v>
      </c>
      <c r="K64" s="203" t="s">
        <v>1178</v>
      </c>
      <c r="L64" s="236" t="s">
        <v>1101</v>
      </c>
      <c r="M64" s="203" t="s">
        <v>1175</v>
      </c>
      <c r="N64" s="203"/>
    </row>
    <row r="65" s="160" customFormat="1" ht="21" customHeight="1" spans="1:14">
      <c r="A65" s="191"/>
      <c r="B65" s="222" t="s">
        <v>2645</v>
      </c>
      <c r="C65" s="203" t="s">
        <v>1176</v>
      </c>
      <c r="D65" s="40" t="s">
        <v>112</v>
      </c>
      <c r="E65" s="67"/>
      <c r="F65" s="202">
        <v>324</v>
      </c>
      <c r="G65" s="194"/>
      <c r="H65" s="203" t="s">
        <v>1095</v>
      </c>
      <c r="I65" s="203" t="s">
        <v>242</v>
      </c>
      <c r="J65" s="203" t="s">
        <v>864</v>
      </c>
      <c r="K65" s="203" t="s">
        <v>1179</v>
      </c>
      <c r="L65" s="236" t="s">
        <v>1101</v>
      </c>
      <c r="M65" s="203" t="s">
        <v>1175</v>
      </c>
      <c r="N65" s="203"/>
    </row>
    <row r="66" s="160" customFormat="1" ht="21" customHeight="1" spans="1:14">
      <c r="A66" s="191"/>
      <c r="B66" s="222" t="s">
        <v>2645</v>
      </c>
      <c r="C66" s="203" t="s">
        <v>1176</v>
      </c>
      <c r="D66" s="40" t="s">
        <v>112</v>
      </c>
      <c r="E66" s="67"/>
      <c r="F66" s="202">
        <v>82</v>
      </c>
      <c r="G66" s="194"/>
      <c r="H66" s="203" t="s">
        <v>1095</v>
      </c>
      <c r="I66" s="203" t="s">
        <v>242</v>
      </c>
      <c r="J66" s="203" t="s">
        <v>864</v>
      </c>
      <c r="K66" s="203" t="s">
        <v>1180</v>
      </c>
      <c r="L66" s="236" t="s">
        <v>1097</v>
      </c>
      <c r="M66" s="203" t="s">
        <v>1175</v>
      </c>
      <c r="N66" s="203"/>
    </row>
    <row r="67" s="160" customFormat="1" ht="21" customHeight="1" spans="1:14">
      <c r="A67" s="191"/>
      <c r="B67" s="222" t="s">
        <v>2645</v>
      </c>
      <c r="C67" s="203" t="s">
        <v>1176</v>
      </c>
      <c r="D67" s="40" t="s">
        <v>112</v>
      </c>
      <c r="E67" s="67"/>
      <c r="F67" s="202">
        <v>66</v>
      </c>
      <c r="G67" s="194"/>
      <c r="H67" s="203" t="s">
        <v>1095</v>
      </c>
      <c r="I67" s="203" t="s">
        <v>242</v>
      </c>
      <c r="J67" s="203" t="s">
        <v>864</v>
      </c>
      <c r="K67" s="203" t="s">
        <v>1181</v>
      </c>
      <c r="L67" s="236" t="s">
        <v>1097</v>
      </c>
      <c r="M67" s="203" t="s">
        <v>1175</v>
      </c>
      <c r="N67" s="203"/>
    </row>
    <row r="68" s="160" customFormat="1" ht="21" customHeight="1" spans="1:14">
      <c r="A68" s="191"/>
      <c r="B68" s="222" t="s">
        <v>2645</v>
      </c>
      <c r="C68" s="203" t="s">
        <v>1176</v>
      </c>
      <c r="D68" s="40" t="s">
        <v>112</v>
      </c>
      <c r="E68" s="67"/>
      <c r="F68" s="202">
        <v>480</v>
      </c>
      <c r="G68" s="194"/>
      <c r="H68" s="203" t="s">
        <v>1095</v>
      </c>
      <c r="I68" s="203" t="s">
        <v>242</v>
      </c>
      <c r="J68" s="203" t="s">
        <v>864</v>
      </c>
      <c r="K68" s="203" t="s">
        <v>1182</v>
      </c>
      <c r="L68" s="236" t="s">
        <v>1097</v>
      </c>
      <c r="M68" s="203" t="s">
        <v>1175</v>
      </c>
      <c r="N68" s="203"/>
    </row>
    <row r="69" s="160" customFormat="1" ht="21" customHeight="1" spans="1:14">
      <c r="A69" s="191"/>
      <c r="B69" s="222" t="s">
        <v>2645</v>
      </c>
      <c r="C69" s="203" t="s">
        <v>1176</v>
      </c>
      <c r="D69" s="40" t="s">
        <v>112</v>
      </c>
      <c r="E69" s="67"/>
      <c r="F69" s="202">
        <v>32</v>
      </c>
      <c r="G69" s="194"/>
      <c r="H69" s="203" t="s">
        <v>1095</v>
      </c>
      <c r="I69" s="203" t="s">
        <v>242</v>
      </c>
      <c r="J69" s="203" t="s">
        <v>864</v>
      </c>
      <c r="K69" s="203" t="s">
        <v>1183</v>
      </c>
      <c r="L69" s="236" t="s">
        <v>1097</v>
      </c>
      <c r="M69" s="203" t="s">
        <v>1175</v>
      </c>
      <c r="N69" s="203"/>
    </row>
    <row r="70" s="160" customFormat="1" ht="21" customHeight="1" spans="1:14">
      <c r="A70" s="191"/>
      <c r="B70" s="222" t="s">
        <v>2645</v>
      </c>
      <c r="C70" s="203" t="s">
        <v>1176</v>
      </c>
      <c r="D70" s="40" t="s">
        <v>112</v>
      </c>
      <c r="E70" s="67"/>
      <c r="F70" s="202">
        <v>286</v>
      </c>
      <c r="G70" s="194"/>
      <c r="H70" s="203" t="s">
        <v>1095</v>
      </c>
      <c r="I70" s="203" t="s">
        <v>242</v>
      </c>
      <c r="J70" s="203" t="s">
        <v>864</v>
      </c>
      <c r="K70" s="203" t="s">
        <v>1184</v>
      </c>
      <c r="L70" s="236" t="s">
        <v>1097</v>
      </c>
      <c r="M70" s="203" t="s">
        <v>1175</v>
      </c>
      <c r="N70" s="203"/>
    </row>
    <row r="71" s="160" customFormat="1" ht="21" customHeight="1" spans="1:14">
      <c r="A71" s="191"/>
      <c r="B71" s="222" t="s">
        <v>2645</v>
      </c>
      <c r="C71" s="203" t="s">
        <v>1176</v>
      </c>
      <c r="D71" s="40" t="s">
        <v>112</v>
      </c>
      <c r="E71" s="67"/>
      <c r="F71" s="202">
        <v>44</v>
      </c>
      <c r="G71" s="194"/>
      <c r="H71" s="203" t="s">
        <v>1095</v>
      </c>
      <c r="I71" s="203" t="s">
        <v>242</v>
      </c>
      <c r="J71" s="203" t="s">
        <v>864</v>
      </c>
      <c r="K71" s="203" t="s">
        <v>1185</v>
      </c>
      <c r="L71" s="236" t="s">
        <v>1101</v>
      </c>
      <c r="M71" s="203" t="s">
        <v>1175</v>
      </c>
      <c r="N71" s="203"/>
    </row>
    <row r="72" s="160" customFormat="1" ht="21" customHeight="1" spans="1:14">
      <c r="A72" s="191"/>
      <c r="B72" s="222" t="s">
        <v>2645</v>
      </c>
      <c r="C72" s="203" t="s">
        <v>1176</v>
      </c>
      <c r="D72" s="40" t="s">
        <v>112</v>
      </c>
      <c r="E72" s="67"/>
      <c r="F72" s="202">
        <v>142</v>
      </c>
      <c r="G72" s="194"/>
      <c r="H72" s="203" t="s">
        <v>1095</v>
      </c>
      <c r="I72" s="203" t="s">
        <v>242</v>
      </c>
      <c r="J72" s="203" t="s">
        <v>864</v>
      </c>
      <c r="K72" s="203" t="s">
        <v>1186</v>
      </c>
      <c r="L72" s="236" t="s">
        <v>1097</v>
      </c>
      <c r="M72" s="203" t="s">
        <v>1175</v>
      </c>
      <c r="N72" s="203"/>
    </row>
    <row r="73" s="160" customFormat="1" ht="21" customHeight="1" spans="1:14">
      <c r="A73" s="191"/>
      <c r="B73" s="222" t="s">
        <v>2645</v>
      </c>
      <c r="C73" s="203" t="s">
        <v>1176</v>
      </c>
      <c r="D73" s="40" t="s">
        <v>112</v>
      </c>
      <c r="E73" s="67"/>
      <c r="F73" s="202">
        <v>30</v>
      </c>
      <c r="G73" s="194"/>
      <c r="H73" s="203" t="s">
        <v>1095</v>
      </c>
      <c r="I73" s="203" t="s">
        <v>242</v>
      </c>
      <c r="J73" s="203" t="s">
        <v>864</v>
      </c>
      <c r="K73" s="203" t="s">
        <v>1187</v>
      </c>
      <c r="L73" s="236" t="s">
        <v>1097</v>
      </c>
      <c r="M73" s="203" t="s">
        <v>1175</v>
      </c>
      <c r="N73" s="203"/>
    </row>
    <row r="74" s="160" customFormat="1" ht="21" customHeight="1" spans="1:14">
      <c r="A74" s="191"/>
      <c r="B74" s="222" t="s">
        <v>2645</v>
      </c>
      <c r="C74" s="203" t="s">
        <v>1176</v>
      </c>
      <c r="D74" s="40" t="s">
        <v>112</v>
      </c>
      <c r="E74" s="67"/>
      <c r="F74" s="202">
        <v>18</v>
      </c>
      <c r="G74" s="194"/>
      <c r="H74" s="203" t="s">
        <v>1095</v>
      </c>
      <c r="I74" s="203" t="s">
        <v>242</v>
      </c>
      <c r="J74" s="203" t="s">
        <v>864</v>
      </c>
      <c r="K74" s="203" t="s">
        <v>1188</v>
      </c>
      <c r="L74" s="236" t="s">
        <v>1097</v>
      </c>
      <c r="M74" s="203" t="s">
        <v>1175</v>
      </c>
      <c r="N74" s="203"/>
    </row>
    <row r="75" s="160" customFormat="1" ht="21" customHeight="1" spans="1:14">
      <c r="A75" s="191"/>
      <c r="B75" s="222" t="s">
        <v>2645</v>
      </c>
      <c r="C75" s="203" t="s">
        <v>1176</v>
      </c>
      <c r="D75" s="40" t="s">
        <v>112</v>
      </c>
      <c r="E75" s="67"/>
      <c r="F75" s="202">
        <v>54</v>
      </c>
      <c r="G75" s="194"/>
      <c r="H75" s="203" t="s">
        <v>1095</v>
      </c>
      <c r="I75" s="203" t="s">
        <v>242</v>
      </c>
      <c r="J75" s="203" t="s">
        <v>864</v>
      </c>
      <c r="K75" s="203" t="s">
        <v>1189</v>
      </c>
      <c r="L75" s="236" t="s">
        <v>1097</v>
      </c>
      <c r="M75" s="203" t="s">
        <v>1175</v>
      </c>
      <c r="N75" s="203"/>
    </row>
    <row r="76" s="160" customFormat="1" ht="21" customHeight="1" spans="1:14">
      <c r="A76" s="191"/>
      <c r="B76" s="222" t="s">
        <v>2645</v>
      </c>
      <c r="C76" s="203" t="s">
        <v>1176</v>
      </c>
      <c r="D76" s="40" t="s">
        <v>112</v>
      </c>
      <c r="E76" s="67"/>
      <c r="F76" s="202">
        <v>12</v>
      </c>
      <c r="G76" s="194"/>
      <c r="H76" s="203" t="s">
        <v>1095</v>
      </c>
      <c r="I76" s="203" t="s">
        <v>242</v>
      </c>
      <c r="J76" s="203" t="s">
        <v>864</v>
      </c>
      <c r="K76" s="203" t="s">
        <v>1190</v>
      </c>
      <c r="L76" s="236" t="s">
        <v>1097</v>
      </c>
      <c r="M76" s="203" t="s">
        <v>1175</v>
      </c>
      <c r="N76" s="203"/>
    </row>
    <row r="77" s="160" customFormat="1" ht="21" customHeight="1" spans="1:14">
      <c r="A77" s="191"/>
      <c r="B77" s="222" t="s">
        <v>2645</v>
      </c>
      <c r="C77" s="203" t="s">
        <v>1176</v>
      </c>
      <c r="D77" s="40" t="s">
        <v>112</v>
      </c>
      <c r="E77" s="67"/>
      <c r="F77" s="202">
        <v>10</v>
      </c>
      <c r="G77" s="194"/>
      <c r="H77" s="203" t="s">
        <v>1095</v>
      </c>
      <c r="I77" s="203" t="s">
        <v>242</v>
      </c>
      <c r="J77" s="203" t="s">
        <v>864</v>
      </c>
      <c r="K77" s="203" t="s">
        <v>1191</v>
      </c>
      <c r="L77" s="236" t="s">
        <v>1097</v>
      </c>
      <c r="M77" s="203" t="s">
        <v>1175</v>
      </c>
      <c r="N77" s="203"/>
    </row>
    <row r="78" s="160" customFormat="1" ht="21" customHeight="1" spans="1:14">
      <c r="A78" s="191"/>
      <c r="B78" s="222" t="s">
        <v>2645</v>
      </c>
      <c r="C78" s="203" t="s">
        <v>1176</v>
      </c>
      <c r="D78" s="40" t="s">
        <v>112</v>
      </c>
      <c r="E78" s="67"/>
      <c r="F78" s="202">
        <v>48</v>
      </c>
      <c r="G78" s="194"/>
      <c r="H78" s="203" t="s">
        <v>1095</v>
      </c>
      <c r="I78" s="203" t="s">
        <v>242</v>
      </c>
      <c r="J78" s="203" t="s">
        <v>864</v>
      </c>
      <c r="K78" s="203" t="s">
        <v>1192</v>
      </c>
      <c r="L78" s="236" t="s">
        <v>1097</v>
      </c>
      <c r="M78" s="203" t="s">
        <v>1175</v>
      </c>
      <c r="N78" s="203"/>
    </row>
    <row r="79" s="160" customFormat="1" ht="21" customHeight="1" spans="1:14">
      <c r="A79" s="191"/>
      <c r="B79" s="222" t="s">
        <v>2645</v>
      </c>
      <c r="C79" s="203" t="s">
        <v>1176</v>
      </c>
      <c r="D79" s="40" t="s">
        <v>112</v>
      </c>
      <c r="E79" s="67"/>
      <c r="F79" s="202">
        <v>1054</v>
      </c>
      <c r="G79" s="194"/>
      <c r="H79" s="203" t="s">
        <v>1095</v>
      </c>
      <c r="I79" s="203" t="s">
        <v>242</v>
      </c>
      <c r="J79" s="203" t="s">
        <v>864</v>
      </c>
      <c r="K79" s="203" t="s">
        <v>1193</v>
      </c>
      <c r="L79" s="236" t="s">
        <v>1097</v>
      </c>
      <c r="M79" s="203" t="s">
        <v>1175</v>
      </c>
      <c r="N79" s="203"/>
    </row>
    <row r="80" s="160" customFormat="1" ht="21" customHeight="1" spans="1:14">
      <c r="A80" s="191"/>
      <c r="B80" s="222" t="s">
        <v>2645</v>
      </c>
      <c r="C80" s="203" t="s">
        <v>1176</v>
      </c>
      <c r="D80" s="40" t="s">
        <v>112</v>
      </c>
      <c r="E80" s="67"/>
      <c r="F80" s="202">
        <v>36</v>
      </c>
      <c r="G80" s="194"/>
      <c r="H80" s="203" t="s">
        <v>1095</v>
      </c>
      <c r="I80" s="203" t="s">
        <v>242</v>
      </c>
      <c r="J80" s="203" t="s">
        <v>864</v>
      </c>
      <c r="K80" s="203" t="s">
        <v>1194</v>
      </c>
      <c r="L80" s="236" t="s">
        <v>1097</v>
      </c>
      <c r="M80" s="203" t="s">
        <v>1175</v>
      </c>
      <c r="N80" s="203"/>
    </row>
    <row r="81" s="160" customFormat="1" ht="21" customHeight="1" spans="1:14">
      <c r="A81" s="191"/>
      <c r="B81" s="222" t="s">
        <v>2645</v>
      </c>
      <c r="C81" s="203" t="s">
        <v>1176</v>
      </c>
      <c r="D81" s="40" t="s">
        <v>112</v>
      </c>
      <c r="E81" s="67"/>
      <c r="F81" s="202">
        <v>30</v>
      </c>
      <c r="G81" s="194"/>
      <c r="H81" s="203" t="s">
        <v>1095</v>
      </c>
      <c r="I81" s="203" t="s">
        <v>242</v>
      </c>
      <c r="J81" s="203" t="s">
        <v>864</v>
      </c>
      <c r="K81" s="203" t="s">
        <v>1195</v>
      </c>
      <c r="L81" s="236" t="s">
        <v>1097</v>
      </c>
      <c r="M81" s="203" t="s">
        <v>1175</v>
      </c>
      <c r="N81" s="203"/>
    </row>
    <row r="82" s="160" customFormat="1" ht="21" customHeight="1" spans="1:14">
      <c r="A82" s="191"/>
      <c r="B82" s="222" t="s">
        <v>2645</v>
      </c>
      <c r="C82" s="203" t="s">
        <v>1176</v>
      </c>
      <c r="D82" s="40" t="s">
        <v>112</v>
      </c>
      <c r="E82" s="67"/>
      <c r="F82" s="202">
        <v>40</v>
      </c>
      <c r="G82" s="194"/>
      <c r="H82" s="203" t="s">
        <v>1095</v>
      </c>
      <c r="I82" s="203" t="s">
        <v>242</v>
      </c>
      <c r="J82" s="203" t="s">
        <v>864</v>
      </c>
      <c r="K82" s="203" t="s">
        <v>1196</v>
      </c>
      <c r="L82" s="236" t="s">
        <v>1097</v>
      </c>
      <c r="M82" s="203" t="s">
        <v>1175</v>
      </c>
      <c r="N82" s="203"/>
    </row>
    <row r="83" s="160" customFormat="1" ht="21" customHeight="1" spans="1:14">
      <c r="A83" s="191"/>
      <c r="B83" s="222" t="s">
        <v>2645</v>
      </c>
      <c r="C83" s="203" t="s">
        <v>1176</v>
      </c>
      <c r="D83" s="40" t="s">
        <v>112</v>
      </c>
      <c r="E83" s="67"/>
      <c r="F83" s="202">
        <v>58</v>
      </c>
      <c r="G83" s="194"/>
      <c r="H83" s="203" t="s">
        <v>1095</v>
      </c>
      <c r="I83" s="203" t="s">
        <v>242</v>
      </c>
      <c r="J83" s="203" t="s">
        <v>864</v>
      </c>
      <c r="K83" s="203" t="s">
        <v>1197</v>
      </c>
      <c r="L83" s="236" t="s">
        <v>1097</v>
      </c>
      <c r="M83" s="203" t="s">
        <v>1175</v>
      </c>
      <c r="N83" s="203"/>
    </row>
    <row r="84" s="160" customFormat="1" ht="21" customHeight="1" spans="1:14">
      <c r="A84" s="191"/>
      <c r="B84" s="222" t="s">
        <v>2645</v>
      </c>
      <c r="C84" s="203" t="s">
        <v>1176</v>
      </c>
      <c r="D84" s="40" t="s">
        <v>112</v>
      </c>
      <c r="E84" s="67"/>
      <c r="F84" s="202">
        <v>50</v>
      </c>
      <c r="G84" s="194"/>
      <c r="H84" s="203" t="s">
        <v>1095</v>
      </c>
      <c r="I84" s="203" t="s">
        <v>242</v>
      </c>
      <c r="J84" s="203" t="s">
        <v>864</v>
      </c>
      <c r="K84" s="203" t="s">
        <v>1198</v>
      </c>
      <c r="L84" s="236" t="s">
        <v>1097</v>
      </c>
      <c r="M84" s="203" t="s">
        <v>1175</v>
      </c>
      <c r="N84" s="203"/>
    </row>
    <row r="85" s="160" customFormat="1" ht="21" customHeight="1" spans="1:14">
      <c r="A85" s="191"/>
      <c r="B85" s="222" t="s">
        <v>2645</v>
      </c>
      <c r="C85" s="203" t="s">
        <v>1176</v>
      </c>
      <c r="D85" s="40" t="s">
        <v>112</v>
      </c>
      <c r="E85" s="67"/>
      <c r="F85" s="202">
        <v>28</v>
      </c>
      <c r="G85" s="194"/>
      <c r="H85" s="203" t="s">
        <v>1095</v>
      </c>
      <c r="I85" s="203" t="s">
        <v>242</v>
      </c>
      <c r="J85" s="203" t="s">
        <v>864</v>
      </c>
      <c r="K85" s="203" t="s">
        <v>1199</v>
      </c>
      <c r="L85" s="236" t="s">
        <v>1097</v>
      </c>
      <c r="M85" s="203" t="s">
        <v>1175</v>
      </c>
      <c r="N85" s="203"/>
    </row>
    <row r="86" s="160" customFormat="1" ht="21" customHeight="1" spans="1:14">
      <c r="A86" s="191"/>
      <c r="B86" s="222" t="s">
        <v>2645</v>
      </c>
      <c r="C86" s="203" t="s">
        <v>1176</v>
      </c>
      <c r="D86" s="40" t="s">
        <v>112</v>
      </c>
      <c r="E86" s="67"/>
      <c r="F86" s="202">
        <v>36</v>
      </c>
      <c r="G86" s="194"/>
      <c r="H86" s="203" t="s">
        <v>1095</v>
      </c>
      <c r="I86" s="203" t="s">
        <v>242</v>
      </c>
      <c r="J86" s="203" t="s">
        <v>864</v>
      </c>
      <c r="K86" s="203" t="s">
        <v>1200</v>
      </c>
      <c r="L86" s="236" t="s">
        <v>1097</v>
      </c>
      <c r="M86" s="203" t="s">
        <v>1175</v>
      </c>
      <c r="N86" s="203"/>
    </row>
    <row r="87" s="160" customFormat="1" ht="21" customHeight="1" spans="1:14">
      <c r="A87" s="191"/>
      <c r="B87" s="222" t="s">
        <v>2645</v>
      </c>
      <c r="C87" s="203" t="s">
        <v>1176</v>
      </c>
      <c r="D87" s="40" t="s">
        <v>112</v>
      </c>
      <c r="E87" s="67"/>
      <c r="F87" s="202">
        <v>68</v>
      </c>
      <c r="G87" s="194"/>
      <c r="H87" s="203" t="s">
        <v>1095</v>
      </c>
      <c r="I87" s="203" t="s">
        <v>242</v>
      </c>
      <c r="J87" s="203" t="s">
        <v>864</v>
      </c>
      <c r="K87" s="203" t="s">
        <v>1201</v>
      </c>
      <c r="L87" s="236" t="s">
        <v>1097</v>
      </c>
      <c r="M87" s="203" t="s">
        <v>1175</v>
      </c>
      <c r="N87" s="203"/>
    </row>
    <row r="88" s="160" customFormat="1" ht="21" customHeight="1" spans="1:14">
      <c r="A88" s="191"/>
      <c r="B88" s="222" t="s">
        <v>2645</v>
      </c>
      <c r="C88" s="203" t="s">
        <v>1176</v>
      </c>
      <c r="D88" s="40" t="s">
        <v>112</v>
      </c>
      <c r="E88" s="67"/>
      <c r="F88" s="202">
        <v>36</v>
      </c>
      <c r="G88" s="194"/>
      <c r="H88" s="203" t="s">
        <v>1095</v>
      </c>
      <c r="I88" s="203" t="s">
        <v>242</v>
      </c>
      <c r="J88" s="203" t="s">
        <v>864</v>
      </c>
      <c r="K88" s="203" t="s">
        <v>1202</v>
      </c>
      <c r="L88" s="236" t="s">
        <v>1101</v>
      </c>
      <c r="M88" s="203" t="s">
        <v>1175</v>
      </c>
      <c r="N88" s="203"/>
    </row>
    <row r="89" s="160" customFormat="1" ht="21" customHeight="1" spans="1:14">
      <c r="A89" s="191"/>
      <c r="B89" s="222" t="s">
        <v>2645</v>
      </c>
      <c r="C89" s="203" t="s">
        <v>1176</v>
      </c>
      <c r="D89" s="40" t="s">
        <v>112</v>
      </c>
      <c r="E89" s="67"/>
      <c r="F89" s="202">
        <v>100</v>
      </c>
      <c r="G89" s="194"/>
      <c r="H89" s="203" t="s">
        <v>1095</v>
      </c>
      <c r="I89" s="203" t="s">
        <v>242</v>
      </c>
      <c r="J89" s="203" t="s">
        <v>864</v>
      </c>
      <c r="K89" s="203" t="s">
        <v>1203</v>
      </c>
      <c r="L89" s="236" t="s">
        <v>1097</v>
      </c>
      <c r="M89" s="203" t="s">
        <v>1175</v>
      </c>
      <c r="N89" s="203"/>
    </row>
    <row r="90" s="160" customFormat="1" ht="21" customHeight="1" spans="1:14">
      <c r="A90" s="191"/>
      <c r="B90" s="222" t="s">
        <v>2645</v>
      </c>
      <c r="C90" s="203" t="s">
        <v>1176</v>
      </c>
      <c r="D90" s="40" t="s">
        <v>112</v>
      </c>
      <c r="E90" s="67"/>
      <c r="F90" s="202">
        <v>290</v>
      </c>
      <c r="G90" s="194"/>
      <c r="H90" s="203" t="s">
        <v>1095</v>
      </c>
      <c r="I90" s="203" t="s">
        <v>242</v>
      </c>
      <c r="J90" s="203" t="s">
        <v>864</v>
      </c>
      <c r="K90" s="203" t="s">
        <v>1204</v>
      </c>
      <c r="L90" s="236" t="s">
        <v>1097</v>
      </c>
      <c r="M90" s="203" t="s">
        <v>1175</v>
      </c>
      <c r="N90" s="203"/>
    </row>
    <row r="91" s="160" customFormat="1" ht="21" customHeight="1" spans="1:14">
      <c r="A91" s="191"/>
      <c r="B91" s="222" t="s">
        <v>2645</v>
      </c>
      <c r="C91" s="203" t="s">
        <v>1176</v>
      </c>
      <c r="D91" s="40" t="s">
        <v>112</v>
      </c>
      <c r="E91" s="67"/>
      <c r="F91" s="202">
        <v>26</v>
      </c>
      <c r="G91" s="194"/>
      <c r="H91" s="203" t="s">
        <v>1095</v>
      </c>
      <c r="I91" s="203" t="s">
        <v>242</v>
      </c>
      <c r="J91" s="203" t="s">
        <v>864</v>
      </c>
      <c r="K91" s="203" t="s">
        <v>1205</v>
      </c>
      <c r="L91" s="236" t="s">
        <v>1101</v>
      </c>
      <c r="M91" s="203" t="s">
        <v>1175</v>
      </c>
      <c r="N91" s="203"/>
    </row>
    <row r="92" s="160" customFormat="1" ht="21" customHeight="1" spans="1:14">
      <c r="A92" s="191"/>
      <c r="B92" s="222" t="s">
        <v>2645</v>
      </c>
      <c r="C92" s="203" t="s">
        <v>1176</v>
      </c>
      <c r="D92" s="40" t="s">
        <v>112</v>
      </c>
      <c r="E92" s="67"/>
      <c r="F92" s="202">
        <v>50</v>
      </c>
      <c r="G92" s="194"/>
      <c r="H92" s="203" t="s">
        <v>1095</v>
      </c>
      <c r="I92" s="203" t="s">
        <v>242</v>
      </c>
      <c r="J92" s="203" t="s">
        <v>864</v>
      </c>
      <c r="K92" s="203" t="s">
        <v>1206</v>
      </c>
      <c r="L92" s="236" t="s">
        <v>1097</v>
      </c>
      <c r="M92" s="203" t="s">
        <v>1175</v>
      </c>
      <c r="N92" s="203"/>
    </row>
    <row r="93" s="160" customFormat="1" ht="21" customHeight="1" spans="1:14">
      <c r="A93" s="191"/>
      <c r="B93" s="222" t="s">
        <v>2645</v>
      </c>
      <c r="C93" s="203" t="s">
        <v>1176</v>
      </c>
      <c r="D93" s="40" t="s">
        <v>112</v>
      </c>
      <c r="E93" s="67"/>
      <c r="F93" s="202">
        <v>44</v>
      </c>
      <c r="G93" s="194"/>
      <c r="H93" s="203" t="s">
        <v>1095</v>
      </c>
      <c r="I93" s="203" t="s">
        <v>242</v>
      </c>
      <c r="J93" s="203" t="s">
        <v>864</v>
      </c>
      <c r="K93" s="203" t="s">
        <v>1207</v>
      </c>
      <c r="L93" s="236" t="s">
        <v>1097</v>
      </c>
      <c r="M93" s="203" t="s">
        <v>1175</v>
      </c>
      <c r="N93" s="203"/>
    </row>
    <row r="94" s="160" customFormat="1" ht="21" customHeight="1" spans="1:14">
      <c r="A94" s="191"/>
      <c r="B94" s="222" t="s">
        <v>2645</v>
      </c>
      <c r="C94" s="203" t="s">
        <v>1176</v>
      </c>
      <c r="D94" s="40" t="s">
        <v>112</v>
      </c>
      <c r="E94" s="67"/>
      <c r="F94" s="202">
        <v>20</v>
      </c>
      <c r="G94" s="194"/>
      <c r="H94" s="203" t="s">
        <v>1095</v>
      </c>
      <c r="I94" s="203" t="s">
        <v>242</v>
      </c>
      <c r="J94" s="203" t="s">
        <v>864</v>
      </c>
      <c r="K94" s="203" t="s">
        <v>1208</v>
      </c>
      <c r="L94" s="236" t="s">
        <v>1097</v>
      </c>
      <c r="M94" s="203" t="s">
        <v>1175</v>
      </c>
      <c r="N94" s="203"/>
    </row>
    <row r="95" s="160" customFormat="1" ht="21" customHeight="1" spans="1:14">
      <c r="A95" s="191"/>
      <c r="B95" s="222" t="s">
        <v>2645</v>
      </c>
      <c r="C95" s="203" t="s">
        <v>1176</v>
      </c>
      <c r="D95" s="40" t="s">
        <v>112</v>
      </c>
      <c r="E95" s="67"/>
      <c r="F95" s="202">
        <v>20</v>
      </c>
      <c r="G95" s="194"/>
      <c r="H95" s="203" t="s">
        <v>1095</v>
      </c>
      <c r="I95" s="203" t="s">
        <v>242</v>
      </c>
      <c r="J95" s="203" t="s">
        <v>864</v>
      </c>
      <c r="K95" s="203" t="s">
        <v>1209</v>
      </c>
      <c r="L95" s="236" t="s">
        <v>1097</v>
      </c>
      <c r="M95" s="203" t="s">
        <v>1175</v>
      </c>
      <c r="N95" s="203"/>
    </row>
    <row r="96" s="160" customFormat="1" ht="21" customHeight="1" spans="1:14">
      <c r="A96" s="191"/>
      <c r="B96" s="222" t="s">
        <v>2645</v>
      </c>
      <c r="C96" s="203" t="s">
        <v>1176</v>
      </c>
      <c r="D96" s="40" t="s">
        <v>112</v>
      </c>
      <c r="E96" s="67"/>
      <c r="F96" s="202">
        <v>20</v>
      </c>
      <c r="G96" s="194"/>
      <c r="H96" s="203" t="s">
        <v>1095</v>
      </c>
      <c r="I96" s="203" t="s">
        <v>242</v>
      </c>
      <c r="J96" s="203" t="s">
        <v>864</v>
      </c>
      <c r="K96" s="203" t="s">
        <v>1210</v>
      </c>
      <c r="L96" s="236" t="s">
        <v>1097</v>
      </c>
      <c r="M96" s="203" t="s">
        <v>1175</v>
      </c>
      <c r="N96" s="203"/>
    </row>
    <row r="97" s="160" customFormat="1" ht="21" customHeight="1" spans="1:14">
      <c r="A97" s="191"/>
      <c r="B97" s="222" t="s">
        <v>2645</v>
      </c>
      <c r="C97" s="203" t="s">
        <v>1176</v>
      </c>
      <c r="D97" s="40" t="s">
        <v>112</v>
      </c>
      <c r="E97" s="67"/>
      <c r="F97" s="202">
        <v>110</v>
      </c>
      <c r="G97" s="194"/>
      <c r="H97" s="203" t="s">
        <v>1095</v>
      </c>
      <c r="I97" s="203" t="s">
        <v>242</v>
      </c>
      <c r="J97" s="203" t="s">
        <v>864</v>
      </c>
      <c r="K97" s="203" t="s">
        <v>1211</v>
      </c>
      <c r="L97" s="236" t="s">
        <v>1097</v>
      </c>
      <c r="M97" s="203" t="s">
        <v>1175</v>
      </c>
      <c r="N97" s="203"/>
    </row>
    <row r="98" s="160" customFormat="1" ht="21" customHeight="1" spans="1:14">
      <c r="A98" s="191"/>
      <c r="B98" s="222" t="s">
        <v>2645</v>
      </c>
      <c r="C98" s="203" t="s">
        <v>1176</v>
      </c>
      <c r="D98" s="40" t="s">
        <v>112</v>
      </c>
      <c r="E98" s="67"/>
      <c r="F98" s="202">
        <v>292</v>
      </c>
      <c r="G98" s="194"/>
      <c r="H98" s="203" t="s">
        <v>1095</v>
      </c>
      <c r="I98" s="203" t="s">
        <v>242</v>
      </c>
      <c r="J98" s="203" t="s">
        <v>864</v>
      </c>
      <c r="K98" s="203" t="s">
        <v>1212</v>
      </c>
      <c r="L98" s="236" t="s">
        <v>1097</v>
      </c>
      <c r="M98" s="203" t="s">
        <v>1175</v>
      </c>
      <c r="N98" s="203"/>
    </row>
    <row r="99" s="160" customFormat="1" ht="21" customHeight="1" spans="1:14">
      <c r="A99" s="191"/>
      <c r="B99" s="222" t="s">
        <v>2645</v>
      </c>
      <c r="C99" s="203" t="s">
        <v>1176</v>
      </c>
      <c r="D99" s="40" t="s">
        <v>112</v>
      </c>
      <c r="E99" s="67"/>
      <c r="F99" s="202">
        <v>78</v>
      </c>
      <c r="G99" s="194"/>
      <c r="H99" s="203" t="s">
        <v>1095</v>
      </c>
      <c r="I99" s="203" t="s">
        <v>242</v>
      </c>
      <c r="J99" s="203" t="s">
        <v>864</v>
      </c>
      <c r="K99" s="203" t="s">
        <v>1213</v>
      </c>
      <c r="L99" s="236" t="s">
        <v>1097</v>
      </c>
      <c r="M99" s="203" t="s">
        <v>1175</v>
      </c>
      <c r="N99" s="203"/>
    </row>
    <row r="100" s="160" customFormat="1" ht="21" customHeight="1" spans="1:14">
      <c r="A100" s="191"/>
      <c r="B100" s="222" t="s">
        <v>2645</v>
      </c>
      <c r="C100" s="203" t="s">
        <v>1176</v>
      </c>
      <c r="D100" s="40" t="s">
        <v>112</v>
      </c>
      <c r="E100" s="67"/>
      <c r="F100" s="202">
        <v>524</v>
      </c>
      <c r="G100" s="194"/>
      <c r="H100" s="203" t="s">
        <v>1095</v>
      </c>
      <c r="I100" s="203" t="s">
        <v>242</v>
      </c>
      <c r="J100" s="203" t="s">
        <v>864</v>
      </c>
      <c r="K100" s="203" t="s">
        <v>1214</v>
      </c>
      <c r="L100" s="236" t="s">
        <v>1097</v>
      </c>
      <c r="M100" s="203" t="s">
        <v>1175</v>
      </c>
      <c r="N100" s="203"/>
    </row>
    <row r="101" s="160" customFormat="1" ht="21" customHeight="1" spans="1:14">
      <c r="A101" s="191"/>
      <c r="B101" s="222" t="s">
        <v>2645</v>
      </c>
      <c r="C101" s="203" t="s">
        <v>1176</v>
      </c>
      <c r="D101" s="40" t="s">
        <v>112</v>
      </c>
      <c r="E101" s="67"/>
      <c r="F101" s="202">
        <v>54</v>
      </c>
      <c r="G101" s="194"/>
      <c r="H101" s="203" t="s">
        <v>1095</v>
      </c>
      <c r="I101" s="203" t="s">
        <v>242</v>
      </c>
      <c r="J101" s="203" t="s">
        <v>864</v>
      </c>
      <c r="K101" s="203" t="s">
        <v>1215</v>
      </c>
      <c r="L101" s="236" t="s">
        <v>1097</v>
      </c>
      <c r="M101" s="203" t="s">
        <v>1175</v>
      </c>
      <c r="N101" s="203"/>
    </row>
    <row r="102" s="160" customFormat="1" ht="21" customHeight="1" spans="1:14">
      <c r="A102" s="191"/>
      <c r="B102" s="222" t="s">
        <v>2645</v>
      </c>
      <c r="C102" s="203" t="s">
        <v>1176</v>
      </c>
      <c r="D102" s="40" t="s">
        <v>112</v>
      </c>
      <c r="E102" s="67"/>
      <c r="F102" s="202">
        <v>32</v>
      </c>
      <c r="G102" s="194"/>
      <c r="H102" s="203" t="s">
        <v>1095</v>
      </c>
      <c r="I102" s="203" t="s">
        <v>242</v>
      </c>
      <c r="J102" s="203" t="s">
        <v>864</v>
      </c>
      <c r="K102" s="203" t="s">
        <v>1216</v>
      </c>
      <c r="L102" s="236" t="s">
        <v>1097</v>
      </c>
      <c r="M102" s="203" t="s">
        <v>1175</v>
      </c>
      <c r="N102" s="203"/>
    </row>
    <row r="103" s="160" customFormat="1" ht="21" customHeight="1" spans="1:14">
      <c r="A103" s="191"/>
      <c r="B103" s="222" t="s">
        <v>2645</v>
      </c>
      <c r="C103" s="203" t="s">
        <v>1176</v>
      </c>
      <c r="D103" s="40" t="s">
        <v>112</v>
      </c>
      <c r="E103" s="67"/>
      <c r="F103" s="202">
        <v>116</v>
      </c>
      <c r="G103" s="194"/>
      <c r="H103" s="203" t="s">
        <v>1095</v>
      </c>
      <c r="I103" s="203" t="s">
        <v>242</v>
      </c>
      <c r="J103" s="203" t="s">
        <v>864</v>
      </c>
      <c r="K103" s="203" t="s">
        <v>1217</v>
      </c>
      <c r="L103" s="236" t="s">
        <v>1097</v>
      </c>
      <c r="M103" s="203" t="s">
        <v>1175</v>
      </c>
      <c r="N103" s="203"/>
    </row>
    <row r="104" s="160" customFormat="1" ht="21" customHeight="1" spans="1:14">
      <c r="A104" s="191"/>
      <c r="B104" s="222" t="s">
        <v>2645</v>
      </c>
      <c r="C104" s="203" t="s">
        <v>1176</v>
      </c>
      <c r="D104" s="40" t="s">
        <v>112</v>
      </c>
      <c r="E104" s="67"/>
      <c r="F104" s="202">
        <v>152</v>
      </c>
      <c r="G104" s="194"/>
      <c r="H104" s="203" t="s">
        <v>1095</v>
      </c>
      <c r="I104" s="203" t="s">
        <v>242</v>
      </c>
      <c r="J104" s="203" t="s">
        <v>864</v>
      </c>
      <c r="K104" s="203" t="s">
        <v>1218</v>
      </c>
      <c r="L104" s="236" t="s">
        <v>1097</v>
      </c>
      <c r="M104" s="203" t="s">
        <v>1175</v>
      </c>
      <c r="N104" s="203"/>
    </row>
    <row r="105" s="160" customFormat="1" ht="21" customHeight="1" spans="1:14">
      <c r="A105" s="191"/>
      <c r="B105" s="222" t="s">
        <v>2645</v>
      </c>
      <c r="C105" s="203" t="s">
        <v>1176</v>
      </c>
      <c r="D105" s="40" t="s">
        <v>112</v>
      </c>
      <c r="E105" s="67"/>
      <c r="F105" s="202">
        <v>40</v>
      </c>
      <c r="G105" s="194"/>
      <c r="H105" s="203" t="s">
        <v>1095</v>
      </c>
      <c r="I105" s="203" t="s">
        <v>242</v>
      </c>
      <c r="J105" s="203" t="s">
        <v>864</v>
      </c>
      <c r="K105" s="203" t="s">
        <v>1219</v>
      </c>
      <c r="L105" s="236" t="s">
        <v>1097</v>
      </c>
      <c r="M105" s="203" t="s">
        <v>1175</v>
      </c>
      <c r="N105" s="203"/>
    </row>
    <row r="106" s="160" customFormat="1" ht="21" customHeight="1" spans="1:14">
      <c r="A106" s="191"/>
      <c r="B106" s="222" t="s">
        <v>2645</v>
      </c>
      <c r="C106" s="203" t="s">
        <v>1176</v>
      </c>
      <c r="D106" s="40" t="s">
        <v>112</v>
      </c>
      <c r="E106" s="67"/>
      <c r="F106" s="202">
        <v>86</v>
      </c>
      <c r="G106" s="194"/>
      <c r="H106" s="203" t="s">
        <v>1095</v>
      </c>
      <c r="I106" s="203" t="s">
        <v>242</v>
      </c>
      <c r="J106" s="203" t="s">
        <v>864</v>
      </c>
      <c r="K106" s="203" t="s">
        <v>1220</v>
      </c>
      <c r="L106" s="236" t="s">
        <v>1097</v>
      </c>
      <c r="M106" s="203" t="s">
        <v>1175</v>
      </c>
      <c r="N106" s="203"/>
    </row>
    <row r="107" s="160" customFormat="1" ht="21" customHeight="1" spans="1:14">
      <c r="A107" s="191"/>
      <c r="B107" s="222" t="s">
        <v>2645</v>
      </c>
      <c r="C107" s="203" t="s">
        <v>1176</v>
      </c>
      <c r="D107" s="40" t="s">
        <v>112</v>
      </c>
      <c r="E107" s="67"/>
      <c r="F107" s="202">
        <v>122</v>
      </c>
      <c r="G107" s="194"/>
      <c r="H107" s="203" t="s">
        <v>1095</v>
      </c>
      <c r="I107" s="203" t="s">
        <v>242</v>
      </c>
      <c r="J107" s="203" t="s">
        <v>864</v>
      </c>
      <c r="K107" s="203" t="s">
        <v>1221</v>
      </c>
      <c r="L107" s="236" t="s">
        <v>1097</v>
      </c>
      <c r="M107" s="203" t="s">
        <v>1175</v>
      </c>
      <c r="N107" s="203"/>
    </row>
    <row r="108" s="160" customFormat="1" ht="21" customHeight="1" spans="1:14">
      <c r="A108" s="191"/>
      <c r="B108" s="222" t="s">
        <v>2645</v>
      </c>
      <c r="C108" s="203" t="s">
        <v>1176</v>
      </c>
      <c r="D108" s="40" t="s">
        <v>112</v>
      </c>
      <c r="E108" s="67"/>
      <c r="F108" s="202">
        <v>14</v>
      </c>
      <c r="G108" s="194"/>
      <c r="H108" s="203" t="s">
        <v>1095</v>
      </c>
      <c r="I108" s="203" t="s">
        <v>242</v>
      </c>
      <c r="J108" s="203" t="s">
        <v>864</v>
      </c>
      <c r="K108" s="203" t="s">
        <v>1222</v>
      </c>
      <c r="L108" s="236" t="s">
        <v>1097</v>
      </c>
      <c r="M108" s="203" t="s">
        <v>1175</v>
      </c>
      <c r="N108" s="203"/>
    </row>
    <row r="109" s="160" customFormat="1" ht="21" customHeight="1" spans="1:14">
      <c r="A109" s="191"/>
      <c r="B109" s="222" t="s">
        <v>2645</v>
      </c>
      <c r="C109" s="203" t="s">
        <v>1176</v>
      </c>
      <c r="D109" s="40" t="s">
        <v>112</v>
      </c>
      <c r="E109" s="67"/>
      <c r="F109" s="202">
        <v>52</v>
      </c>
      <c r="G109" s="194"/>
      <c r="H109" s="203" t="s">
        <v>1095</v>
      </c>
      <c r="I109" s="203" t="s">
        <v>242</v>
      </c>
      <c r="J109" s="203" t="s">
        <v>864</v>
      </c>
      <c r="K109" s="203" t="s">
        <v>1223</v>
      </c>
      <c r="L109" s="236" t="s">
        <v>1101</v>
      </c>
      <c r="M109" s="203" t="s">
        <v>1175</v>
      </c>
      <c r="N109" s="203"/>
    </row>
    <row r="110" s="160" customFormat="1" ht="21" customHeight="1" spans="1:14">
      <c r="A110" s="191"/>
      <c r="B110" s="222" t="s">
        <v>2645</v>
      </c>
      <c r="C110" s="203" t="s">
        <v>1176</v>
      </c>
      <c r="D110" s="40" t="s">
        <v>112</v>
      </c>
      <c r="E110" s="67"/>
      <c r="F110" s="202">
        <v>20</v>
      </c>
      <c r="G110" s="194"/>
      <c r="H110" s="203" t="s">
        <v>1095</v>
      </c>
      <c r="I110" s="203" t="s">
        <v>242</v>
      </c>
      <c r="J110" s="203" t="s">
        <v>864</v>
      </c>
      <c r="K110" s="203" t="s">
        <v>1224</v>
      </c>
      <c r="L110" s="236" t="s">
        <v>1097</v>
      </c>
      <c r="M110" s="203" t="s">
        <v>1175</v>
      </c>
      <c r="N110" s="203"/>
    </row>
    <row r="111" s="160" customFormat="1" ht="21" customHeight="1" spans="1:14">
      <c r="A111" s="191"/>
      <c r="B111" s="222" t="s">
        <v>2645</v>
      </c>
      <c r="C111" s="203" t="s">
        <v>1176</v>
      </c>
      <c r="D111" s="40" t="s">
        <v>112</v>
      </c>
      <c r="E111" s="67"/>
      <c r="F111" s="202">
        <v>38</v>
      </c>
      <c r="G111" s="194"/>
      <c r="H111" s="203" t="s">
        <v>1095</v>
      </c>
      <c r="I111" s="203" t="s">
        <v>242</v>
      </c>
      <c r="J111" s="203" t="s">
        <v>864</v>
      </c>
      <c r="K111" s="203" t="s">
        <v>1225</v>
      </c>
      <c r="L111" s="236" t="s">
        <v>1097</v>
      </c>
      <c r="M111" s="203" t="s">
        <v>1175</v>
      </c>
      <c r="N111" s="203"/>
    </row>
    <row r="112" s="160" customFormat="1" ht="21" customHeight="1" spans="1:14">
      <c r="A112" s="191"/>
      <c r="B112" s="222" t="s">
        <v>2645</v>
      </c>
      <c r="C112" s="203" t="s">
        <v>1176</v>
      </c>
      <c r="D112" s="40" t="s">
        <v>112</v>
      </c>
      <c r="E112" s="67"/>
      <c r="F112" s="202">
        <v>38</v>
      </c>
      <c r="G112" s="194"/>
      <c r="H112" s="203" t="s">
        <v>1095</v>
      </c>
      <c r="I112" s="203" t="s">
        <v>242</v>
      </c>
      <c r="J112" s="203" t="s">
        <v>864</v>
      </c>
      <c r="K112" s="203" t="s">
        <v>1226</v>
      </c>
      <c r="L112" s="236" t="s">
        <v>1097</v>
      </c>
      <c r="M112" s="203" t="s">
        <v>1175</v>
      </c>
      <c r="N112" s="203"/>
    </row>
    <row r="113" s="160" customFormat="1" ht="21" customHeight="1" spans="1:14">
      <c r="A113" s="191"/>
      <c r="B113" s="222" t="s">
        <v>2645</v>
      </c>
      <c r="C113" s="203" t="s">
        <v>1176</v>
      </c>
      <c r="D113" s="40" t="s">
        <v>112</v>
      </c>
      <c r="E113" s="67"/>
      <c r="F113" s="202">
        <v>24</v>
      </c>
      <c r="G113" s="194"/>
      <c r="H113" s="203" t="s">
        <v>1095</v>
      </c>
      <c r="I113" s="203" t="s">
        <v>242</v>
      </c>
      <c r="J113" s="203" t="s">
        <v>864</v>
      </c>
      <c r="K113" s="203" t="s">
        <v>1227</v>
      </c>
      <c r="L113" s="236" t="s">
        <v>1097</v>
      </c>
      <c r="M113" s="203" t="s">
        <v>1175</v>
      </c>
      <c r="N113" s="203"/>
    </row>
    <row r="114" s="160" customFormat="1" ht="21" customHeight="1" spans="1:14">
      <c r="A114" s="191"/>
      <c r="B114" s="222" t="s">
        <v>2645</v>
      </c>
      <c r="C114" s="203" t="s">
        <v>1176</v>
      </c>
      <c r="D114" s="40" t="s">
        <v>112</v>
      </c>
      <c r="E114" s="67"/>
      <c r="F114" s="202">
        <v>66</v>
      </c>
      <c r="G114" s="194"/>
      <c r="H114" s="203" t="s">
        <v>1095</v>
      </c>
      <c r="I114" s="203" t="s">
        <v>242</v>
      </c>
      <c r="J114" s="203" t="s">
        <v>864</v>
      </c>
      <c r="K114" s="203" t="s">
        <v>1228</v>
      </c>
      <c r="L114" s="236" t="s">
        <v>1097</v>
      </c>
      <c r="M114" s="203" t="s">
        <v>1175</v>
      </c>
      <c r="N114" s="203"/>
    </row>
    <row r="115" s="160" customFormat="1" ht="21" customHeight="1" spans="1:14">
      <c r="A115" s="191"/>
      <c r="B115" s="222" t="s">
        <v>2645</v>
      </c>
      <c r="C115" s="203" t="s">
        <v>1176</v>
      </c>
      <c r="D115" s="40" t="s">
        <v>112</v>
      </c>
      <c r="E115" s="67"/>
      <c r="F115" s="202">
        <v>34</v>
      </c>
      <c r="G115" s="194"/>
      <c r="H115" s="203" t="s">
        <v>1095</v>
      </c>
      <c r="I115" s="203" t="s">
        <v>242</v>
      </c>
      <c r="J115" s="203" t="s">
        <v>864</v>
      </c>
      <c r="K115" s="203" t="s">
        <v>1229</v>
      </c>
      <c r="L115" s="236" t="s">
        <v>1101</v>
      </c>
      <c r="M115" s="203" t="s">
        <v>1175</v>
      </c>
      <c r="N115" s="203"/>
    </row>
    <row r="116" s="160" customFormat="1" ht="21" customHeight="1" spans="1:14">
      <c r="A116" s="191"/>
      <c r="B116" s="222" t="s">
        <v>2645</v>
      </c>
      <c r="C116" s="203" t="s">
        <v>1176</v>
      </c>
      <c r="D116" s="40" t="s">
        <v>112</v>
      </c>
      <c r="E116" s="67"/>
      <c r="F116" s="202">
        <v>38</v>
      </c>
      <c r="G116" s="194"/>
      <c r="H116" s="203" t="s">
        <v>1095</v>
      </c>
      <c r="I116" s="203" t="s">
        <v>242</v>
      </c>
      <c r="J116" s="203" t="s">
        <v>864</v>
      </c>
      <c r="K116" s="203" t="s">
        <v>1230</v>
      </c>
      <c r="L116" s="236" t="s">
        <v>1097</v>
      </c>
      <c r="M116" s="203" t="s">
        <v>1175</v>
      </c>
      <c r="N116" s="203"/>
    </row>
    <row r="117" s="160" customFormat="1" ht="21" customHeight="1" spans="1:14">
      <c r="A117" s="191"/>
      <c r="B117" s="222" t="s">
        <v>2645</v>
      </c>
      <c r="C117" s="203" t="s">
        <v>1176</v>
      </c>
      <c r="D117" s="40" t="s">
        <v>112</v>
      </c>
      <c r="E117" s="67"/>
      <c r="F117" s="202">
        <v>16</v>
      </c>
      <c r="G117" s="194"/>
      <c r="H117" s="203" t="s">
        <v>1095</v>
      </c>
      <c r="I117" s="203" t="s">
        <v>242</v>
      </c>
      <c r="J117" s="203" t="s">
        <v>864</v>
      </c>
      <c r="K117" s="203" t="s">
        <v>1231</v>
      </c>
      <c r="L117" s="236" t="s">
        <v>1101</v>
      </c>
      <c r="M117" s="203" t="s">
        <v>1175</v>
      </c>
      <c r="N117" s="203"/>
    </row>
    <row r="118" s="160" customFormat="1" ht="21" customHeight="1" spans="1:14">
      <c r="A118" s="191"/>
      <c r="B118" s="219" t="s">
        <v>138</v>
      </c>
      <c r="C118" s="220"/>
      <c r="D118" s="196"/>
      <c r="E118" s="197"/>
      <c r="F118" s="190">
        <f>SUM(F63:F117)</f>
        <v>5788</v>
      </c>
      <c r="G118" s="199"/>
      <c r="H118" s="189"/>
      <c r="I118" s="189"/>
      <c r="J118" s="189"/>
      <c r="K118" s="189"/>
      <c r="L118" s="232"/>
      <c r="M118" s="189"/>
      <c r="N118" s="189"/>
    </row>
    <row r="119" s="160" customFormat="1" ht="21" customHeight="1" spans="1:14">
      <c r="A119" s="191"/>
      <c r="B119" s="200">
        <v>203</v>
      </c>
      <c r="C119" s="201" t="s">
        <v>252</v>
      </c>
      <c r="D119" s="40"/>
      <c r="E119" s="67"/>
      <c r="F119" s="202"/>
      <c r="G119" s="194"/>
      <c r="H119" s="203"/>
      <c r="I119" s="203"/>
      <c r="J119" s="203"/>
      <c r="K119" s="203"/>
      <c r="L119" s="236"/>
      <c r="M119" s="203"/>
      <c r="N119" s="203"/>
    </row>
    <row r="120" s="160" customFormat="1" ht="21" customHeight="1" spans="1:14">
      <c r="A120" s="191"/>
      <c r="B120" s="200" t="s">
        <v>253</v>
      </c>
      <c r="C120" s="201" t="s">
        <v>254</v>
      </c>
      <c r="D120" s="40"/>
      <c r="E120" s="67"/>
      <c r="F120" s="202"/>
      <c r="G120" s="194"/>
      <c r="H120" s="203"/>
      <c r="I120" s="203"/>
      <c r="J120" s="203"/>
      <c r="K120" s="203"/>
      <c r="L120" s="236"/>
      <c r="M120" s="203"/>
      <c r="N120" s="203"/>
    </row>
    <row r="121" s="161" customFormat="1" ht="21" customHeight="1" spans="1:14">
      <c r="A121" s="204"/>
      <c r="B121" s="217" t="s">
        <v>255</v>
      </c>
      <c r="C121" s="240" t="s">
        <v>161</v>
      </c>
      <c r="D121" s="206" t="s">
        <v>41</v>
      </c>
      <c r="E121" s="207"/>
      <c r="F121" s="208">
        <v>891</v>
      </c>
      <c r="G121" s="209"/>
      <c r="H121" s="205" t="s">
        <v>1095</v>
      </c>
      <c r="I121" s="205" t="s">
        <v>1232</v>
      </c>
      <c r="J121" s="204" t="s">
        <v>161</v>
      </c>
      <c r="K121" s="205" t="s">
        <v>1233</v>
      </c>
      <c r="L121" s="237"/>
      <c r="M121" s="205" t="s">
        <v>1234</v>
      </c>
      <c r="N121" s="205"/>
    </row>
    <row r="122" s="161" customFormat="1" ht="21" customHeight="1" spans="1:14">
      <c r="A122" s="204"/>
      <c r="B122" s="217" t="s">
        <v>255</v>
      </c>
      <c r="C122" s="240" t="s">
        <v>161</v>
      </c>
      <c r="D122" s="206" t="s">
        <v>41</v>
      </c>
      <c r="E122" s="207"/>
      <c r="F122" s="208">
        <v>1251</v>
      </c>
      <c r="G122" s="209"/>
      <c r="H122" s="205" t="s">
        <v>1095</v>
      </c>
      <c r="I122" s="205" t="s">
        <v>1232</v>
      </c>
      <c r="J122" s="204" t="s">
        <v>161</v>
      </c>
      <c r="K122" s="205" t="s">
        <v>1235</v>
      </c>
      <c r="L122" s="237"/>
      <c r="M122" s="205" t="s">
        <v>1234</v>
      </c>
      <c r="N122" s="205"/>
    </row>
    <row r="123" s="161" customFormat="1" ht="21" customHeight="1" spans="1:14">
      <c r="A123" s="204"/>
      <c r="B123" s="217" t="s">
        <v>255</v>
      </c>
      <c r="C123" s="240" t="s">
        <v>161</v>
      </c>
      <c r="D123" s="206" t="s">
        <v>41</v>
      </c>
      <c r="E123" s="207"/>
      <c r="F123" s="208">
        <v>658</v>
      </c>
      <c r="G123" s="209"/>
      <c r="H123" s="205" t="s">
        <v>1095</v>
      </c>
      <c r="I123" s="205" t="s">
        <v>1232</v>
      </c>
      <c r="J123" s="204" t="s">
        <v>161</v>
      </c>
      <c r="K123" s="205" t="s">
        <v>1236</v>
      </c>
      <c r="L123" s="237"/>
      <c r="M123" s="205" t="s">
        <v>1234</v>
      </c>
      <c r="N123" s="205"/>
    </row>
    <row r="124" s="161" customFormat="1" ht="21" customHeight="1" spans="1:14">
      <c r="A124" s="204"/>
      <c r="B124" s="217" t="s">
        <v>255</v>
      </c>
      <c r="C124" s="240" t="s">
        <v>161</v>
      </c>
      <c r="D124" s="206" t="s">
        <v>41</v>
      </c>
      <c r="E124" s="207"/>
      <c r="F124" s="208">
        <v>522</v>
      </c>
      <c r="G124" s="209"/>
      <c r="H124" s="205" t="s">
        <v>1095</v>
      </c>
      <c r="I124" s="205" t="s">
        <v>1232</v>
      </c>
      <c r="J124" s="204" t="s">
        <v>161</v>
      </c>
      <c r="K124" s="205" t="s">
        <v>1237</v>
      </c>
      <c r="L124" s="237"/>
      <c r="M124" s="205" t="s">
        <v>1234</v>
      </c>
      <c r="N124" s="205"/>
    </row>
    <row r="125" s="161" customFormat="1" ht="21" customHeight="1" spans="1:14">
      <c r="A125" s="204"/>
      <c r="B125" s="217" t="s">
        <v>255</v>
      </c>
      <c r="C125" s="240" t="s">
        <v>161</v>
      </c>
      <c r="D125" s="206" t="s">
        <v>41</v>
      </c>
      <c r="E125" s="207"/>
      <c r="F125" s="208">
        <v>774</v>
      </c>
      <c r="G125" s="209"/>
      <c r="H125" s="205" t="s">
        <v>1095</v>
      </c>
      <c r="I125" s="205" t="s">
        <v>1232</v>
      </c>
      <c r="J125" s="204" t="s">
        <v>161</v>
      </c>
      <c r="K125" s="205" t="s">
        <v>1238</v>
      </c>
      <c r="L125" s="237"/>
      <c r="M125" s="205" t="s">
        <v>1234</v>
      </c>
      <c r="N125" s="205"/>
    </row>
    <row r="126" s="161" customFormat="1" ht="21" customHeight="1" spans="1:14">
      <c r="A126" s="204"/>
      <c r="B126" s="217" t="s">
        <v>255</v>
      </c>
      <c r="C126" s="240" t="s">
        <v>161</v>
      </c>
      <c r="D126" s="206" t="s">
        <v>41</v>
      </c>
      <c r="E126" s="207"/>
      <c r="F126" s="208">
        <v>382</v>
      </c>
      <c r="G126" s="209"/>
      <c r="H126" s="205" t="s">
        <v>1095</v>
      </c>
      <c r="I126" s="205" t="s">
        <v>1232</v>
      </c>
      <c r="J126" s="204" t="s">
        <v>161</v>
      </c>
      <c r="K126" s="205" t="s">
        <v>1239</v>
      </c>
      <c r="L126" s="237"/>
      <c r="M126" s="205" t="s">
        <v>1234</v>
      </c>
      <c r="N126" s="205"/>
    </row>
    <row r="127" s="161" customFormat="1" ht="21" customHeight="1" spans="1:14">
      <c r="A127" s="204"/>
      <c r="B127" s="217" t="s">
        <v>255</v>
      </c>
      <c r="C127" s="240" t="s">
        <v>161</v>
      </c>
      <c r="D127" s="206" t="s">
        <v>41</v>
      </c>
      <c r="E127" s="207"/>
      <c r="F127" s="208">
        <v>535</v>
      </c>
      <c r="G127" s="209"/>
      <c r="H127" s="205" t="s">
        <v>1095</v>
      </c>
      <c r="I127" s="205" t="s">
        <v>1232</v>
      </c>
      <c r="J127" s="204" t="s">
        <v>161</v>
      </c>
      <c r="K127" s="205" t="s">
        <v>1240</v>
      </c>
      <c r="L127" s="237"/>
      <c r="M127" s="205" t="s">
        <v>1234</v>
      </c>
      <c r="N127" s="205"/>
    </row>
    <row r="128" s="161" customFormat="1" ht="21" customHeight="1" spans="1:14">
      <c r="A128" s="204"/>
      <c r="B128" s="217" t="s">
        <v>255</v>
      </c>
      <c r="C128" s="240" t="s">
        <v>161</v>
      </c>
      <c r="D128" s="206" t="s">
        <v>41</v>
      </c>
      <c r="E128" s="207"/>
      <c r="F128" s="208">
        <v>1177</v>
      </c>
      <c r="G128" s="209"/>
      <c r="H128" s="205" t="s">
        <v>1095</v>
      </c>
      <c r="I128" s="205" t="s">
        <v>1232</v>
      </c>
      <c r="J128" s="204" t="s">
        <v>161</v>
      </c>
      <c r="K128" s="205" t="s">
        <v>1241</v>
      </c>
      <c r="L128" s="237"/>
      <c r="M128" s="205" t="s">
        <v>1234</v>
      </c>
      <c r="N128" s="205"/>
    </row>
    <row r="129" s="161" customFormat="1" ht="21" customHeight="1" spans="1:14">
      <c r="A129" s="204"/>
      <c r="B129" s="217" t="s">
        <v>255</v>
      </c>
      <c r="C129" s="240" t="s">
        <v>161</v>
      </c>
      <c r="D129" s="206" t="s">
        <v>41</v>
      </c>
      <c r="E129" s="207"/>
      <c r="F129" s="208">
        <v>161</v>
      </c>
      <c r="G129" s="209"/>
      <c r="H129" s="205" t="s">
        <v>1095</v>
      </c>
      <c r="I129" s="205" t="s">
        <v>1232</v>
      </c>
      <c r="J129" s="204" t="s">
        <v>161</v>
      </c>
      <c r="K129" s="205" t="s">
        <v>1242</v>
      </c>
      <c r="L129" s="237"/>
      <c r="M129" s="205" t="s">
        <v>1234</v>
      </c>
      <c r="N129" s="205"/>
    </row>
    <row r="130" s="161" customFormat="1" ht="21" customHeight="1" spans="1:14">
      <c r="A130" s="204"/>
      <c r="B130" s="217" t="s">
        <v>255</v>
      </c>
      <c r="C130" s="240" t="s">
        <v>161</v>
      </c>
      <c r="D130" s="206" t="s">
        <v>41</v>
      </c>
      <c r="E130" s="207"/>
      <c r="F130" s="208">
        <v>229</v>
      </c>
      <c r="G130" s="209"/>
      <c r="H130" s="205" t="s">
        <v>1095</v>
      </c>
      <c r="I130" s="205" t="s">
        <v>1232</v>
      </c>
      <c r="J130" s="204" t="s">
        <v>161</v>
      </c>
      <c r="K130" s="205" t="s">
        <v>1243</v>
      </c>
      <c r="L130" s="237"/>
      <c r="M130" s="205" t="s">
        <v>1234</v>
      </c>
      <c r="N130" s="205"/>
    </row>
    <row r="131" s="161" customFormat="1" ht="21" customHeight="1" spans="1:14">
      <c r="A131" s="204"/>
      <c r="B131" s="217" t="s">
        <v>255</v>
      </c>
      <c r="C131" s="240" t="s">
        <v>161</v>
      </c>
      <c r="D131" s="206" t="s">
        <v>41</v>
      </c>
      <c r="E131" s="207"/>
      <c r="F131" s="208">
        <v>1953</v>
      </c>
      <c r="G131" s="209"/>
      <c r="H131" s="205" t="s">
        <v>1095</v>
      </c>
      <c r="I131" s="205" t="s">
        <v>1232</v>
      </c>
      <c r="J131" s="204" t="s">
        <v>161</v>
      </c>
      <c r="K131" s="205" t="s">
        <v>1244</v>
      </c>
      <c r="L131" s="237"/>
      <c r="M131" s="205" t="s">
        <v>1234</v>
      </c>
      <c r="N131" s="205"/>
    </row>
    <row r="132" s="161" customFormat="1" ht="21" customHeight="1" spans="1:14">
      <c r="A132" s="204"/>
      <c r="B132" s="217" t="s">
        <v>255</v>
      </c>
      <c r="C132" s="240" t="s">
        <v>161</v>
      </c>
      <c r="D132" s="206" t="s">
        <v>41</v>
      </c>
      <c r="E132" s="207"/>
      <c r="F132" s="208">
        <v>1563</v>
      </c>
      <c r="G132" s="209"/>
      <c r="H132" s="205" t="s">
        <v>1095</v>
      </c>
      <c r="I132" s="205" t="s">
        <v>1232</v>
      </c>
      <c r="J132" s="204" t="s">
        <v>161</v>
      </c>
      <c r="K132" s="205" t="s">
        <v>1245</v>
      </c>
      <c r="L132" s="237"/>
      <c r="M132" s="205" t="s">
        <v>1234</v>
      </c>
      <c r="N132" s="205"/>
    </row>
    <row r="133" s="161" customFormat="1" ht="21" customHeight="1" spans="1:14">
      <c r="A133" s="204"/>
      <c r="B133" s="217" t="s">
        <v>255</v>
      </c>
      <c r="C133" s="240" t="s">
        <v>161</v>
      </c>
      <c r="D133" s="206" t="s">
        <v>41</v>
      </c>
      <c r="E133" s="207"/>
      <c r="F133" s="208">
        <v>3301</v>
      </c>
      <c r="G133" s="209"/>
      <c r="H133" s="205" t="s">
        <v>1095</v>
      </c>
      <c r="I133" s="205" t="s">
        <v>1232</v>
      </c>
      <c r="J133" s="204" t="s">
        <v>161</v>
      </c>
      <c r="K133" s="205" t="s">
        <v>1246</v>
      </c>
      <c r="L133" s="237"/>
      <c r="M133" s="205" t="s">
        <v>1234</v>
      </c>
      <c r="N133" s="205"/>
    </row>
    <row r="134" s="161" customFormat="1" ht="21" customHeight="1" spans="1:14">
      <c r="A134" s="204"/>
      <c r="B134" s="217" t="s">
        <v>255</v>
      </c>
      <c r="C134" s="240" t="s">
        <v>161</v>
      </c>
      <c r="D134" s="206" t="s">
        <v>41</v>
      </c>
      <c r="E134" s="207"/>
      <c r="F134" s="208">
        <v>2761</v>
      </c>
      <c r="G134" s="209"/>
      <c r="H134" s="205" t="s">
        <v>1095</v>
      </c>
      <c r="I134" s="205" t="s">
        <v>1232</v>
      </c>
      <c r="J134" s="204" t="s">
        <v>161</v>
      </c>
      <c r="K134" s="205" t="s">
        <v>1247</v>
      </c>
      <c r="L134" s="237"/>
      <c r="M134" s="205" t="s">
        <v>1234</v>
      </c>
      <c r="N134" s="205"/>
    </row>
    <row r="135" s="161" customFormat="1" ht="21" customHeight="1" spans="1:14">
      <c r="A135" s="204"/>
      <c r="B135" s="217" t="s">
        <v>255</v>
      </c>
      <c r="C135" s="240" t="s">
        <v>161</v>
      </c>
      <c r="D135" s="206" t="s">
        <v>41</v>
      </c>
      <c r="E135" s="207"/>
      <c r="F135" s="208">
        <v>16988</v>
      </c>
      <c r="G135" s="209"/>
      <c r="H135" s="205" t="s">
        <v>1095</v>
      </c>
      <c r="I135" s="205" t="s">
        <v>1232</v>
      </c>
      <c r="J135" s="204" t="s">
        <v>161</v>
      </c>
      <c r="K135" s="205" t="s">
        <v>1248</v>
      </c>
      <c r="L135" s="237"/>
      <c r="M135" s="205" t="s">
        <v>1234</v>
      </c>
      <c r="N135" s="205"/>
    </row>
    <row r="136" s="161" customFormat="1" ht="21" customHeight="1" spans="1:14">
      <c r="A136" s="204"/>
      <c r="B136" s="217" t="s">
        <v>255</v>
      </c>
      <c r="C136" s="240" t="s">
        <v>161</v>
      </c>
      <c r="D136" s="206" t="s">
        <v>41</v>
      </c>
      <c r="E136" s="207"/>
      <c r="F136" s="208">
        <v>3196</v>
      </c>
      <c r="G136" s="209"/>
      <c r="H136" s="205" t="s">
        <v>1095</v>
      </c>
      <c r="I136" s="205" t="s">
        <v>1232</v>
      </c>
      <c r="J136" s="204" t="s">
        <v>161</v>
      </c>
      <c r="K136" s="205" t="s">
        <v>1249</v>
      </c>
      <c r="L136" s="237"/>
      <c r="M136" s="205" t="s">
        <v>1234</v>
      </c>
      <c r="N136" s="205"/>
    </row>
    <row r="137" s="160" customFormat="1" ht="21" customHeight="1" spans="1:14">
      <c r="A137" s="191"/>
      <c r="B137" s="210" t="s">
        <v>138</v>
      </c>
      <c r="C137" s="211"/>
      <c r="D137" s="212"/>
      <c r="E137" s="213"/>
      <c r="F137" s="214">
        <f>SUM(F121:F136)</f>
        <v>36342</v>
      </c>
      <c r="G137" s="241"/>
      <c r="H137" s="242"/>
      <c r="I137" s="242"/>
      <c r="J137" s="242"/>
      <c r="K137" s="242"/>
      <c r="L137" s="246"/>
      <c r="M137" s="242"/>
      <c r="N137" s="242"/>
    </row>
    <row r="138" s="161" customFormat="1" ht="21" customHeight="1" spans="1:14">
      <c r="A138" s="204"/>
      <c r="B138" s="217" t="s">
        <v>258</v>
      </c>
      <c r="C138" s="240" t="s">
        <v>162</v>
      </c>
      <c r="D138" s="206" t="s">
        <v>41</v>
      </c>
      <c r="E138" s="207"/>
      <c r="F138" s="208">
        <v>598</v>
      </c>
      <c r="G138" s="209"/>
      <c r="H138" s="205" t="s">
        <v>1095</v>
      </c>
      <c r="I138" s="205" t="s">
        <v>1232</v>
      </c>
      <c r="J138" s="204" t="s">
        <v>162</v>
      </c>
      <c r="K138" s="205" t="s">
        <v>1233</v>
      </c>
      <c r="L138" s="237"/>
      <c r="M138" s="205" t="s">
        <v>1234</v>
      </c>
      <c r="N138" s="205"/>
    </row>
    <row r="139" s="161" customFormat="1" ht="21" customHeight="1" spans="1:14">
      <c r="A139" s="204"/>
      <c r="B139" s="217" t="s">
        <v>258</v>
      </c>
      <c r="C139" s="240" t="s">
        <v>162</v>
      </c>
      <c r="D139" s="206" t="s">
        <v>41</v>
      </c>
      <c r="E139" s="207"/>
      <c r="F139" s="208">
        <v>7764</v>
      </c>
      <c r="G139" s="209"/>
      <c r="H139" s="205" t="s">
        <v>1095</v>
      </c>
      <c r="I139" s="205" t="s">
        <v>1232</v>
      </c>
      <c r="J139" s="204" t="s">
        <v>162</v>
      </c>
      <c r="K139" s="205" t="s">
        <v>1235</v>
      </c>
      <c r="L139" s="237"/>
      <c r="M139" s="205" t="s">
        <v>1234</v>
      </c>
      <c r="N139" s="205"/>
    </row>
    <row r="140" s="161" customFormat="1" ht="21" customHeight="1" spans="1:14">
      <c r="A140" s="204"/>
      <c r="B140" s="217" t="s">
        <v>258</v>
      </c>
      <c r="C140" s="240" t="s">
        <v>162</v>
      </c>
      <c r="D140" s="206" t="s">
        <v>41</v>
      </c>
      <c r="E140" s="207"/>
      <c r="F140" s="208">
        <v>164</v>
      </c>
      <c r="G140" s="209"/>
      <c r="H140" s="205" t="s">
        <v>1095</v>
      </c>
      <c r="I140" s="205" t="s">
        <v>1232</v>
      </c>
      <c r="J140" s="204" t="s">
        <v>162</v>
      </c>
      <c r="K140" s="205" t="s">
        <v>1236</v>
      </c>
      <c r="L140" s="237"/>
      <c r="M140" s="205" t="s">
        <v>1234</v>
      </c>
      <c r="N140" s="205"/>
    </row>
    <row r="141" s="161" customFormat="1" ht="21" customHeight="1" spans="1:14">
      <c r="A141" s="204"/>
      <c r="B141" s="217" t="s">
        <v>258</v>
      </c>
      <c r="C141" s="240" t="s">
        <v>162</v>
      </c>
      <c r="D141" s="206" t="s">
        <v>41</v>
      </c>
      <c r="E141" s="207"/>
      <c r="F141" s="208">
        <v>2098</v>
      </c>
      <c r="G141" s="209"/>
      <c r="H141" s="205" t="s">
        <v>1095</v>
      </c>
      <c r="I141" s="205" t="s">
        <v>1232</v>
      </c>
      <c r="J141" s="204" t="s">
        <v>162</v>
      </c>
      <c r="K141" s="205" t="s">
        <v>1237</v>
      </c>
      <c r="L141" s="237"/>
      <c r="M141" s="205" t="s">
        <v>1234</v>
      </c>
      <c r="N141" s="205"/>
    </row>
    <row r="142" s="161" customFormat="1" ht="21" customHeight="1" spans="1:14">
      <c r="A142" s="204"/>
      <c r="B142" s="217" t="s">
        <v>258</v>
      </c>
      <c r="C142" s="240" t="s">
        <v>162</v>
      </c>
      <c r="D142" s="206" t="s">
        <v>41</v>
      </c>
      <c r="E142" s="207"/>
      <c r="F142" s="208">
        <v>3094</v>
      </c>
      <c r="G142" s="209"/>
      <c r="H142" s="205" t="s">
        <v>1095</v>
      </c>
      <c r="I142" s="205" t="s">
        <v>1232</v>
      </c>
      <c r="J142" s="204" t="s">
        <v>162</v>
      </c>
      <c r="K142" s="205" t="s">
        <v>1238</v>
      </c>
      <c r="L142" s="237"/>
      <c r="M142" s="205" t="s">
        <v>1234</v>
      </c>
      <c r="N142" s="205"/>
    </row>
    <row r="143" s="161" customFormat="1" ht="21" customHeight="1" spans="1:14">
      <c r="A143" s="204"/>
      <c r="B143" s="217" t="s">
        <v>258</v>
      </c>
      <c r="C143" s="240" t="s">
        <v>162</v>
      </c>
      <c r="D143" s="206" t="s">
        <v>41</v>
      </c>
      <c r="E143" s="207"/>
      <c r="F143" s="208">
        <v>1524</v>
      </c>
      <c r="G143" s="209"/>
      <c r="H143" s="205" t="s">
        <v>1095</v>
      </c>
      <c r="I143" s="205" t="s">
        <v>1232</v>
      </c>
      <c r="J143" s="204" t="s">
        <v>162</v>
      </c>
      <c r="K143" s="205" t="s">
        <v>1239</v>
      </c>
      <c r="L143" s="237"/>
      <c r="M143" s="205" t="s">
        <v>1234</v>
      </c>
      <c r="N143" s="205"/>
    </row>
    <row r="144" s="161" customFormat="1" ht="21" customHeight="1" spans="1:14">
      <c r="A144" s="204"/>
      <c r="B144" s="217" t="s">
        <v>258</v>
      </c>
      <c r="C144" s="240" t="s">
        <v>162</v>
      </c>
      <c r="D144" s="206" t="s">
        <v>41</v>
      </c>
      <c r="E144" s="207"/>
      <c r="F144" s="208">
        <v>2159</v>
      </c>
      <c r="G144" s="209"/>
      <c r="H144" s="205" t="s">
        <v>1095</v>
      </c>
      <c r="I144" s="205" t="s">
        <v>1232</v>
      </c>
      <c r="J144" s="204" t="s">
        <v>162</v>
      </c>
      <c r="K144" s="205" t="s">
        <v>1240</v>
      </c>
      <c r="L144" s="237"/>
      <c r="M144" s="205" t="s">
        <v>1234</v>
      </c>
      <c r="N144" s="205"/>
    </row>
    <row r="145" s="161" customFormat="1" ht="21" customHeight="1" spans="1:14">
      <c r="A145" s="204"/>
      <c r="B145" s="217" t="s">
        <v>258</v>
      </c>
      <c r="C145" s="240" t="s">
        <v>162</v>
      </c>
      <c r="D145" s="206" t="s">
        <v>41</v>
      </c>
      <c r="E145" s="207"/>
      <c r="F145" s="208">
        <v>9193</v>
      </c>
      <c r="G145" s="209"/>
      <c r="H145" s="205" t="s">
        <v>1095</v>
      </c>
      <c r="I145" s="205" t="s">
        <v>1232</v>
      </c>
      <c r="J145" s="204" t="s">
        <v>162</v>
      </c>
      <c r="K145" s="205" t="s">
        <v>1241</v>
      </c>
      <c r="L145" s="237"/>
      <c r="M145" s="205" t="s">
        <v>1234</v>
      </c>
      <c r="N145" s="205"/>
    </row>
    <row r="146" s="161" customFormat="1" ht="21" customHeight="1" spans="1:14">
      <c r="A146" s="204"/>
      <c r="B146" s="217" t="s">
        <v>258</v>
      </c>
      <c r="C146" s="240" t="s">
        <v>162</v>
      </c>
      <c r="D146" s="206" t="s">
        <v>41</v>
      </c>
      <c r="E146" s="207"/>
      <c r="F146" s="208">
        <v>1426</v>
      </c>
      <c r="G146" s="209"/>
      <c r="H146" s="205" t="s">
        <v>1095</v>
      </c>
      <c r="I146" s="205" t="s">
        <v>1232</v>
      </c>
      <c r="J146" s="204" t="s">
        <v>162</v>
      </c>
      <c r="K146" s="205" t="s">
        <v>1242</v>
      </c>
      <c r="L146" s="237"/>
      <c r="M146" s="205" t="s">
        <v>1234</v>
      </c>
      <c r="N146" s="205"/>
    </row>
    <row r="147" s="161" customFormat="1" ht="21" customHeight="1" spans="1:14">
      <c r="A147" s="204"/>
      <c r="B147" s="217" t="s">
        <v>258</v>
      </c>
      <c r="C147" s="240" t="s">
        <v>162</v>
      </c>
      <c r="D147" s="206" t="s">
        <v>41</v>
      </c>
      <c r="E147" s="207"/>
      <c r="F147" s="208">
        <v>2059</v>
      </c>
      <c r="G147" s="209"/>
      <c r="H147" s="205" t="s">
        <v>1095</v>
      </c>
      <c r="I147" s="205" t="s">
        <v>1232</v>
      </c>
      <c r="J147" s="204" t="s">
        <v>162</v>
      </c>
      <c r="K147" s="205" t="s">
        <v>1243</v>
      </c>
      <c r="L147" s="237"/>
      <c r="M147" s="205" t="s">
        <v>1234</v>
      </c>
      <c r="N147" s="205"/>
    </row>
    <row r="148" s="161" customFormat="1" ht="21" customHeight="1" spans="1:14">
      <c r="A148" s="204"/>
      <c r="B148" s="217" t="s">
        <v>258</v>
      </c>
      <c r="C148" s="240" t="s">
        <v>162</v>
      </c>
      <c r="D148" s="206" t="s">
        <v>41</v>
      </c>
      <c r="E148" s="207"/>
      <c r="F148" s="208">
        <v>217</v>
      </c>
      <c r="G148" s="209"/>
      <c r="H148" s="205" t="s">
        <v>1095</v>
      </c>
      <c r="I148" s="205" t="s">
        <v>1232</v>
      </c>
      <c r="J148" s="204" t="s">
        <v>162</v>
      </c>
      <c r="K148" s="205" t="s">
        <v>1244</v>
      </c>
      <c r="L148" s="237"/>
      <c r="M148" s="205" t="s">
        <v>1234</v>
      </c>
      <c r="N148" s="205"/>
    </row>
    <row r="149" s="161" customFormat="1" ht="21" customHeight="1" spans="1:14">
      <c r="A149" s="204"/>
      <c r="B149" s="217" t="s">
        <v>258</v>
      </c>
      <c r="C149" s="240" t="s">
        <v>162</v>
      </c>
      <c r="D149" s="206" t="s">
        <v>41</v>
      </c>
      <c r="E149" s="207"/>
      <c r="F149" s="208">
        <v>174</v>
      </c>
      <c r="G149" s="209"/>
      <c r="H149" s="205" t="s">
        <v>1095</v>
      </c>
      <c r="I149" s="205" t="s">
        <v>1232</v>
      </c>
      <c r="J149" s="204" t="s">
        <v>162</v>
      </c>
      <c r="K149" s="205" t="s">
        <v>1245</v>
      </c>
      <c r="L149" s="237"/>
      <c r="M149" s="205" t="s">
        <v>1234</v>
      </c>
      <c r="N149" s="205"/>
    </row>
    <row r="150" s="161" customFormat="1" ht="21" customHeight="1" spans="1:14">
      <c r="A150" s="204"/>
      <c r="B150" s="217" t="s">
        <v>258</v>
      </c>
      <c r="C150" s="240" t="s">
        <v>162</v>
      </c>
      <c r="D150" s="206" t="s">
        <v>41</v>
      </c>
      <c r="E150" s="207"/>
      <c r="F150" s="208">
        <v>364</v>
      </c>
      <c r="G150" s="209"/>
      <c r="H150" s="205" t="s">
        <v>1095</v>
      </c>
      <c r="I150" s="205" t="s">
        <v>1232</v>
      </c>
      <c r="J150" s="204" t="s">
        <v>162</v>
      </c>
      <c r="K150" s="205" t="s">
        <v>1246</v>
      </c>
      <c r="L150" s="237"/>
      <c r="M150" s="205" t="s">
        <v>1234</v>
      </c>
      <c r="N150" s="205"/>
    </row>
    <row r="151" s="161" customFormat="1" ht="21" customHeight="1" spans="1:14">
      <c r="A151" s="204"/>
      <c r="B151" s="217" t="s">
        <v>258</v>
      </c>
      <c r="C151" s="240" t="s">
        <v>162</v>
      </c>
      <c r="D151" s="206" t="s">
        <v>41</v>
      </c>
      <c r="E151" s="207"/>
      <c r="F151" s="208">
        <v>306</v>
      </c>
      <c r="G151" s="209"/>
      <c r="H151" s="205" t="s">
        <v>1095</v>
      </c>
      <c r="I151" s="205" t="s">
        <v>1232</v>
      </c>
      <c r="J151" s="204" t="s">
        <v>162</v>
      </c>
      <c r="K151" s="205" t="s">
        <v>1247</v>
      </c>
      <c r="L151" s="237"/>
      <c r="M151" s="205" t="s">
        <v>1234</v>
      </c>
      <c r="N151" s="205"/>
    </row>
    <row r="152" s="161" customFormat="1" ht="21" customHeight="1" spans="1:14">
      <c r="A152" s="204"/>
      <c r="B152" s="217" t="s">
        <v>258</v>
      </c>
      <c r="C152" s="240" t="s">
        <v>162</v>
      </c>
      <c r="D152" s="206" t="s">
        <v>41</v>
      </c>
      <c r="E152" s="207"/>
      <c r="F152" s="208">
        <v>1894</v>
      </c>
      <c r="G152" s="209"/>
      <c r="H152" s="205" t="s">
        <v>1095</v>
      </c>
      <c r="I152" s="205" t="s">
        <v>1232</v>
      </c>
      <c r="J152" s="204" t="s">
        <v>162</v>
      </c>
      <c r="K152" s="205" t="s">
        <v>1248</v>
      </c>
      <c r="L152" s="237"/>
      <c r="M152" s="205" t="s">
        <v>1234</v>
      </c>
      <c r="N152" s="205"/>
    </row>
    <row r="153" s="161" customFormat="1" ht="21" customHeight="1" spans="1:14">
      <c r="A153" s="204"/>
      <c r="B153" s="217" t="s">
        <v>258</v>
      </c>
      <c r="C153" s="240" t="s">
        <v>162</v>
      </c>
      <c r="D153" s="206" t="s">
        <v>41</v>
      </c>
      <c r="E153" s="207"/>
      <c r="F153" s="208">
        <v>362</v>
      </c>
      <c r="G153" s="209"/>
      <c r="H153" s="205" t="s">
        <v>1095</v>
      </c>
      <c r="I153" s="205" t="s">
        <v>1232</v>
      </c>
      <c r="J153" s="204" t="s">
        <v>162</v>
      </c>
      <c r="K153" s="205" t="s">
        <v>1249</v>
      </c>
      <c r="L153" s="237"/>
      <c r="M153" s="205" t="s">
        <v>1234</v>
      </c>
      <c r="N153" s="205"/>
    </row>
    <row r="154" s="160" customFormat="1" ht="21" customHeight="1" spans="1:14">
      <c r="A154" s="191"/>
      <c r="B154" s="210" t="s">
        <v>138</v>
      </c>
      <c r="C154" s="211"/>
      <c r="D154" s="212"/>
      <c r="E154" s="213"/>
      <c r="F154" s="214">
        <f>SUM(F138:F153)</f>
        <v>33396</v>
      </c>
      <c r="G154" s="241"/>
      <c r="H154" s="242"/>
      <c r="I154" s="242"/>
      <c r="J154" s="242"/>
      <c r="K154" s="242"/>
      <c r="L154" s="246"/>
      <c r="M154" s="242"/>
      <c r="N154" s="242"/>
    </row>
    <row r="155" s="160" customFormat="1" ht="21" customHeight="1" spans="1:14">
      <c r="A155" s="191"/>
      <c r="B155" s="200" t="s">
        <v>272</v>
      </c>
      <c r="C155" s="201" t="s">
        <v>273</v>
      </c>
      <c r="D155" s="40"/>
      <c r="E155" s="67"/>
      <c r="F155" s="202"/>
      <c r="G155" s="194"/>
      <c r="H155" s="203"/>
      <c r="I155" s="203"/>
      <c r="J155" s="203"/>
      <c r="K155" s="203"/>
      <c r="L155" s="236"/>
      <c r="M155" s="203"/>
      <c r="N155" s="203"/>
    </row>
    <row r="156" s="161" customFormat="1" ht="21" customHeight="1" spans="1:14">
      <c r="A156" s="204"/>
      <c r="B156" s="243" t="s">
        <v>274</v>
      </c>
      <c r="C156" s="240" t="s">
        <v>161</v>
      </c>
      <c r="D156" s="206" t="s">
        <v>41</v>
      </c>
      <c r="E156" s="207"/>
      <c r="F156" s="244">
        <v>12</v>
      </c>
      <c r="G156" s="209"/>
      <c r="H156" s="205" t="s">
        <v>1095</v>
      </c>
      <c r="I156" s="205" t="s">
        <v>1232</v>
      </c>
      <c r="J156" s="204" t="s">
        <v>1257</v>
      </c>
      <c r="K156" s="244" t="s">
        <v>1258</v>
      </c>
      <c r="L156" s="247"/>
      <c r="M156" s="205" t="s">
        <v>1157</v>
      </c>
      <c r="N156" s="205" t="s">
        <v>1259</v>
      </c>
    </row>
    <row r="157" s="161" customFormat="1" ht="21" customHeight="1" spans="1:14">
      <c r="A157" s="204"/>
      <c r="B157" s="243" t="s">
        <v>274</v>
      </c>
      <c r="C157" s="240" t="s">
        <v>161</v>
      </c>
      <c r="D157" s="206" t="s">
        <v>41</v>
      </c>
      <c r="E157" s="207"/>
      <c r="F157" s="244">
        <v>8</v>
      </c>
      <c r="G157" s="209"/>
      <c r="H157" s="205" t="s">
        <v>1095</v>
      </c>
      <c r="I157" s="205" t="s">
        <v>1232</v>
      </c>
      <c r="J157" s="204" t="s">
        <v>1257</v>
      </c>
      <c r="K157" s="244" t="s">
        <v>1260</v>
      </c>
      <c r="L157" s="247"/>
      <c r="M157" s="205" t="s">
        <v>1157</v>
      </c>
      <c r="N157" s="205" t="s">
        <v>1259</v>
      </c>
    </row>
    <row r="158" s="161" customFormat="1" ht="21" customHeight="1" spans="1:14">
      <c r="A158" s="204"/>
      <c r="B158" s="243" t="s">
        <v>274</v>
      </c>
      <c r="C158" s="240" t="s">
        <v>161</v>
      </c>
      <c r="D158" s="206" t="s">
        <v>41</v>
      </c>
      <c r="E158" s="207"/>
      <c r="F158" s="244">
        <v>15</v>
      </c>
      <c r="G158" s="209"/>
      <c r="H158" s="205" t="s">
        <v>1095</v>
      </c>
      <c r="I158" s="205" t="s">
        <v>1232</v>
      </c>
      <c r="J158" s="204" t="s">
        <v>1257</v>
      </c>
      <c r="K158" s="244" t="s">
        <v>1261</v>
      </c>
      <c r="L158" s="247"/>
      <c r="M158" s="205" t="s">
        <v>1157</v>
      </c>
      <c r="N158" s="205" t="s">
        <v>1259</v>
      </c>
    </row>
    <row r="159" s="161" customFormat="1" ht="21" customHeight="1" spans="1:14">
      <c r="A159" s="204"/>
      <c r="B159" s="243" t="s">
        <v>274</v>
      </c>
      <c r="C159" s="240" t="s">
        <v>161</v>
      </c>
      <c r="D159" s="206" t="s">
        <v>41</v>
      </c>
      <c r="E159" s="207"/>
      <c r="F159" s="244">
        <v>12</v>
      </c>
      <c r="G159" s="209"/>
      <c r="H159" s="205" t="s">
        <v>1095</v>
      </c>
      <c r="I159" s="205" t="s">
        <v>1232</v>
      </c>
      <c r="J159" s="204" t="s">
        <v>1257</v>
      </c>
      <c r="K159" s="244" t="s">
        <v>1262</v>
      </c>
      <c r="L159" s="247"/>
      <c r="M159" s="205" t="s">
        <v>1157</v>
      </c>
      <c r="N159" s="205" t="s">
        <v>1259</v>
      </c>
    </row>
    <row r="160" s="161" customFormat="1" ht="21" customHeight="1" spans="1:14">
      <c r="A160" s="204"/>
      <c r="B160" s="243" t="s">
        <v>274</v>
      </c>
      <c r="C160" s="240" t="s">
        <v>161</v>
      </c>
      <c r="D160" s="206" t="s">
        <v>41</v>
      </c>
      <c r="E160" s="207"/>
      <c r="F160" s="244">
        <v>13</v>
      </c>
      <c r="G160" s="209"/>
      <c r="H160" s="205" t="s">
        <v>1095</v>
      </c>
      <c r="I160" s="205" t="s">
        <v>1232</v>
      </c>
      <c r="J160" s="204" t="s">
        <v>1257</v>
      </c>
      <c r="K160" s="244" t="s">
        <v>1263</v>
      </c>
      <c r="L160" s="247"/>
      <c r="M160" s="205" t="s">
        <v>1157</v>
      </c>
      <c r="N160" s="205" t="s">
        <v>1259</v>
      </c>
    </row>
    <row r="161" s="161" customFormat="1" ht="21" customHeight="1" spans="1:14">
      <c r="A161" s="204"/>
      <c r="B161" s="243" t="s">
        <v>274</v>
      </c>
      <c r="C161" s="240" t="s">
        <v>161</v>
      </c>
      <c r="D161" s="206" t="s">
        <v>41</v>
      </c>
      <c r="E161" s="207"/>
      <c r="F161" s="244">
        <v>5</v>
      </c>
      <c r="G161" s="209"/>
      <c r="H161" s="205" t="s">
        <v>1095</v>
      </c>
      <c r="I161" s="205" t="s">
        <v>1232</v>
      </c>
      <c r="J161" s="204" t="s">
        <v>1257</v>
      </c>
      <c r="K161" s="244" t="s">
        <v>1264</v>
      </c>
      <c r="L161" s="247"/>
      <c r="M161" s="205" t="s">
        <v>1157</v>
      </c>
      <c r="N161" s="205" t="s">
        <v>1259</v>
      </c>
    </row>
    <row r="162" s="161" customFormat="1" ht="21" customHeight="1" spans="1:14">
      <c r="A162" s="204"/>
      <c r="B162" s="243" t="s">
        <v>274</v>
      </c>
      <c r="C162" s="240" t="s">
        <v>161</v>
      </c>
      <c r="D162" s="206" t="s">
        <v>41</v>
      </c>
      <c r="E162" s="207"/>
      <c r="F162" s="244">
        <v>7</v>
      </c>
      <c r="G162" s="209"/>
      <c r="H162" s="205" t="s">
        <v>1095</v>
      </c>
      <c r="I162" s="205" t="s">
        <v>1232</v>
      </c>
      <c r="J162" s="204" t="s">
        <v>1257</v>
      </c>
      <c r="K162" s="244" t="s">
        <v>1265</v>
      </c>
      <c r="L162" s="247"/>
      <c r="M162" s="205" t="s">
        <v>1157</v>
      </c>
      <c r="N162" s="205" t="s">
        <v>1259</v>
      </c>
    </row>
    <row r="163" s="161" customFormat="1" ht="21" customHeight="1" spans="1:14">
      <c r="A163" s="204"/>
      <c r="B163" s="243" t="s">
        <v>274</v>
      </c>
      <c r="C163" s="240" t="s">
        <v>161</v>
      </c>
      <c r="D163" s="206" t="s">
        <v>41</v>
      </c>
      <c r="E163" s="207"/>
      <c r="F163" s="244">
        <v>12</v>
      </c>
      <c r="G163" s="209"/>
      <c r="H163" s="205" t="s">
        <v>1095</v>
      </c>
      <c r="I163" s="205" t="s">
        <v>1232</v>
      </c>
      <c r="J163" s="204" t="s">
        <v>1257</v>
      </c>
      <c r="K163" s="244" t="s">
        <v>1266</v>
      </c>
      <c r="L163" s="247"/>
      <c r="M163" s="205" t="s">
        <v>1157</v>
      </c>
      <c r="N163" s="205" t="s">
        <v>1267</v>
      </c>
    </row>
    <row r="164" s="161" customFormat="1" ht="21" customHeight="1" spans="1:14">
      <c r="A164" s="204"/>
      <c r="B164" s="243" t="s">
        <v>274</v>
      </c>
      <c r="C164" s="240" t="s">
        <v>161</v>
      </c>
      <c r="D164" s="206" t="s">
        <v>41</v>
      </c>
      <c r="E164" s="207"/>
      <c r="F164" s="244">
        <v>2</v>
      </c>
      <c r="G164" s="209"/>
      <c r="H164" s="205" t="s">
        <v>1095</v>
      </c>
      <c r="I164" s="205" t="s">
        <v>1232</v>
      </c>
      <c r="J164" s="204" t="s">
        <v>1257</v>
      </c>
      <c r="K164" s="244" t="s">
        <v>1268</v>
      </c>
      <c r="L164" s="247"/>
      <c r="M164" s="205" t="s">
        <v>1157</v>
      </c>
      <c r="N164" s="205" t="s">
        <v>1259</v>
      </c>
    </row>
    <row r="165" s="161" customFormat="1" ht="21" customHeight="1" spans="1:14">
      <c r="A165" s="204"/>
      <c r="B165" s="243" t="s">
        <v>274</v>
      </c>
      <c r="C165" s="240" t="s">
        <v>161</v>
      </c>
      <c r="D165" s="206" t="s">
        <v>41</v>
      </c>
      <c r="E165" s="207"/>
      <c r="F165" s="244">
        <v>4</v>
      </c>
      <c r="G165" s="209"/>
      <c r="H165" s="205" t="s">
        <v>1095</v>
      </c>
      <c r="I165" s="205" t="s">
        <v>1232</v>
      </c>
      <c r="J165" s="204" t="s">
        <v>1257</v>
      </c>
      <c r="K165" s="244" t="s">
        <v>1269</v>
      </c>
      <c r="L165" s="247"/>
      <c r="M165" s="205" t="s">
        <v>1157</v>
      </c>
      <c r="N165" s="205" t="s">
        <v>1259</v>
      </c>
    </row>
    <row r="166" s="161" customFormat="1" ht="21" customHeight="1" spans="1:14">
      <c r="A166" s="204"/>
      <c r="B166" s="243" t="s">
        <v>274</v>
      </c>
      <c r="C166" s="240" t="s">
        <v>161</v>
      </c>
      <c r="D166" s="206" t="s">
        <v>41</v>
      </c>
      <c r="E166" s="207"/>
      <c r="F166" s="244">
        <v>4</v>
      </c>
      <c r="G166" s="209"/>
      <c r="H166" s="205" t="s">
        <v>1095</v>
      </c>
      <c r="I166" s="205" t="s">
        <v>1232</v>
      </c>
      <c r="J166" s="204" t="s">
        <v>1257</v>
      </c>
      <c r="K166" s="244" t="s">
        <v>1270</v>
      </c>
      <c r="L166" s="247"/>
      <c r="M166" s="205" t="s">
        <v>1157</v>
      </c>
      <c r="N166" s="205" t="s">
        <v>1259</v>
      </c>
    </row>
    <row r="167" s="161" customFormat="1" ht="21" customHeight="1" spans="1:14">
      <c r="A167" s="204"/>
      <c r="B167" s="243" t="s">
        <v>274</v>
      </c>
      <c r="C167" s="240" t="s">
        <v>161</v>
      </c>
      <c r="D167" s="206" t="s">
        <v>41</v>
      </c>
      <c r="E167" s="207"/>
      <c r="F167" s="244">
        <v>3</v>
      </c>
      <c r="G167" s="209"/>
      <c r="H167" s="205" t="s">
        <v>1095</v>
      </c>
      <c r="I167" s="205" t="s">
        <v>1232</v>
      </c>
      <c r="J167" s="204" t="s">
        <v>1257</v>
      </c>
      <c r="K167" s="244" t="s">
        <v>1271</v>
      </c>
      <c r="L167" s="247"/>
      <c r="M167" s="205" t="s">
        <v>1157</v>
      </c>
      <c r="N167" s="205" t="s">
        <v>1272</v>
      </c>
    </row>
    <row r="168" s="161" customFormat="1" ht="21" customHeight="1" spans="1:14">
      <c r="A168" s="204"/>
      <c r="B168" s="243" t="s">
        <v>274</v>
      </c>
      <c r="C168" s="240" t="s">
        <v>161</v>
      </c>
      <c r="D168" s="206" t="s">
        <v>41</v>
      </c>
      <c r="E168" s="207"/>
      <c r="F168" s="244">
        <v>1581</v>
      </c>
      <c r="G168" s="209"/>
      <c r="H168" s="205" t="s">
        <v>1095</v>
      </c>
      <c r="I168" s="205" t="s">
        <v>1232</v>
      </c>
      <c r="J168" s="204" t="s">
        <v>1257</v>
      </c>
      <c r="K168" s="244" t="s">
        <v>1273</v>
      </c>
      <c r="L168" s="247"/>
      <c r="M168" s="205" t="s">
        <v>1157</v>
      </c>
      <c r="N168" s="205" t="s">
        <v>1156</v>
      </c>
    </row>
    <row r="169" s="161" customFormat="1" ht="21" customHeight="1" spans="1:14">
      <c r="A169" s="204"/>
      <c r="B169" s="243" t="s">
        <v>274</v>
      </c>
      <c r="C169" s="240" t="s">
        <v>161</v>
      </c>
      <c r="D169" s="206" t="s">
        <v>41</v>
      </c>
      <c r="E169" s="207"/>
      <c r="F169" s="244">
        <v>9</v>
      </c>
      <c r="G169" s="209"/>
      <c r="H169" s="205" t="s">
        <v>1095</v>
      </c>
      <c r="I169" s="205" t="s">
        <v>1232</v>
      </c>
      <c r="J169" s="204" t="s">
        <v>1257</v>
      </c>
      <c r="K169" s="244" t="s">
        <v>1274</v>
      </c>
      <c r="L169" s="247"/>
      <c r="M169" s="205" t="s">
        <v>1157</v>
      </c>
      <c r="N169" s="205" t="s">
        <v>1156</v>
      </c>
    </row>
    <row r="170" s="161" customFormat="1" ht="21" customHeight="1" spans="1:14">
      <c r="A170" s="204"/>
      <c r="B170" s="243" t="s">
        <v>274</v>
      </c>
      <c r="C170" s="240" t="s">
        <v>161</v>
      </c>
      <c r="D170" s="206" t="s">
        <v>41</v>
      </c>
      <c r="E170" s="207"/>
      <c r="F170" s="244">
        <v>6</v>
      </c>
      <c r="G170" s="209"/>
      <c r="H170" s="205" t="s">
        <v>1095</v>
      </c>
      <c r="I170" s="205" t="s">
        <v>1232</v>
      </c>
      <c r="J170" s="204" t="s">
        <v>1257</v>
      </c>
      <c r="K170" s="244" t="s">
        <v>1275</v>
      </c>
      <c r="L170" s="247"/>
      <c r="M170" s="205" t="s">
        <v>1157</v>
      </c>
      <c r="N170" s="205" t="s">
        <v>1156</v>
      </c>
    </row>
    <row r="171" s="161" customFormat="1" ht="21" customHeight="1" spans="1:14">
      <c r="A171" s="204"/>
      <c r="B171" s="243" t="s">
        <v>274</v>
      </c>
      <c r="C171" s="240" t="s">
        <v>161</v>
      </c>
      <c r="D171" s="206" t="s">
        <v>41</v>
      </c>
      <c r="E171" s="207"/>
      <c r="F171" s="244">
        <v>3</v>
      </c>
      <c r="G171" s="209"/>
      <c r="H171" s="205" t="s">
        <v>1095</v>
      </c>
      <c r="I171" s="205" t="s">
        <v>1232</v>
      </c>
      <c r="J171" s="204" t="s">
        <v>1257</v>
      </c>
      <c r="K171" s="244" t="s">
        <v>1276</v>
      </c>
      <c r="L171" s="247"/>
      <c r="M171" s="205" t="s">
        <v>1157</v>
      </c>
      <c r="N171" s="205" t="s">
        <v>1156</v>
      </c>
    </row>
    <row r="172" s="161" customFormat="1" ht="21" customHeight="1" spans="1:14">
      <c r="A172" s="204"/>
      <c r="B172" s="243" t="s">
        <v>274</v>
      </c>
      <c r="C172" s="240" t="s">
        <v>161</v>
      </c>
      <c r="D172" s="206" t="s">
        <v>41</v>
      </c>
      <c r="E172" s="207"/>
      <c r="F172" s="244">
        <v>44</v>
      </c>
      <c r="G172" s="209"/>
      <c r="H172" s="205" t="s">
        <v>1095</v>
      </c>
      <c r="I172" s="205" t="s">
        <v>1232</v>
      </c>
      <c r="J172" s="204" t="s">
        <v>1277</v>
      </c>
      <c r="K172" s="244" t="s">
        <v>1278</v>
      </c>
      <c r="L172" s="247" t="s">
        <v>1279</v>
      </c>
      <c r="M172" s="205" t="s">
        <v>1280</v>
      </c>
      <c r="N172" s="205" t="s">
        <v>1277</v>
      </c>
    </row>
    <row r="173" s="161" customFormat="1" ht="21" customHeight="1" spans="1:14">
      <c r="A173" s="204"/>
      <c r="B173" s="243" t="s">
        <v>274</v>
      </c>
      <c r="C173" s="240" t="s">
        <v>161</v>
      </c>
      <c r="D173" s="206" t="s">
        <v>41</v>
      </c>
      <c r="E173" s="207"/>
      <c r="F173" s="244">
        <v>185</v>
      </c>
      <c r="G173" s="209"/>
      <c r="H173" s="205" t="s">
        <v>1095</v>
      </c>
      <c r="I173" s="205" t="s">
        <v>1232</v>
      </c>
      <c r="J173" s="204" t="s">
        <v>1277</v>
      </c>
      <c r="K173" s="244" t="s">
        <v>1281</v>
      </c>
      <c r="L173" s="247" t="s">
        <v>1279</v>
      </c>
      <c r="M173" s="205" t="s">
        <v>1280</v>
      </c>
      <c r="N173" s="205" t="s">
        <v>1277</v>
      </c>
    </row>
    <row r="174" s="161" customFormat="1" ht="21" customHeight="1" spans="1:14">
      <c r="A174" s="204"/>
      <c r="B174" s="243" t="s">
        <v>274</v>
      </c>
      <c r="C174" s="240" t="s">
        <v>161</v>
      </c>
      <c r="D174" s="206" t="s">
        <v>41</v>
      </c>
      <c r="E174" s="207"/>
      <c r="F174" s="244">
        <v>41</v>
      </c>
      <c r="G174" s="209"/>
      <c r="H174" s="205" t="s">
        <v>1095</v>
      </c>
      <c r="I174" s="205" t="s">
        <v>1232</v>
      </c>
      <c r="J174" s="204" t="s">
        <v>1277</v>
      </c>
      <c r="K174" s="244" t="s">
        <v>1282</v>
      </c>
      <c r="L174" s="247" t="s">
        <v>1279</v>
      </c>
      <c r="M174" s="205" t="s">
        <v>1280</v>
      </c>
      <c r="N174" s="205" t="s">
        <v>1277</v>
      </c>
    </row>
    <row r="175" s="161" customFormat="1" ht="21" customHeight="1" spans="1:14">
      <c r="A175" s="204"/>
      <c r="B175" s="243" t="s">
        <v>274</v>
      </c>
      <c r="C175" s="240" t="s">
        <v>161</v>
      </c>
      <c r="D175" s="206" t="s">
        <v>41</v>
      </c>
      <c r="E175" s="207"/>
      <c r="F175" s="244">
        <v>34</v>
      </c>
      <c r="G175" s="209"/>
      <c r="H175" s="205" t="s">
        <v>1095</v>
      </c>
      <c r="I175" s="205" t="s">
        <v>1232</v>
      </c>
      <c r="J175" s="204" t="s">
        <v>1277</v>
      </c>
      <c r="K175" s="244" t="s">
        <v>1283</v>
      </c>
      <c r="L175" s="244" t="s">
        <v>1284</v>
      </c>
      <c r="M175" s="205" t="s">
        <v>1280</v>
      </c>
      <c r="N175" s="205" t="s">
        <v>1277</v>
      </c>
    </row>
    <row r="176" s="161" customFormat="1" ht="21" customHeight="1" spans="1:14">
      <c r="A176" s="204"/>
      <c r="B176" s="243" t="s">
        <v>274</v>
      </c>
      <c r="C176" s="240" t="s">
        <v>161</v>
      </c>
      <c r="D176" s="206" t="s">
        <v>41</v>
      </c>
      <c r="E176" s="207"/>
      <c r="F176" s="244">
        <v>33</v>
      </c>
      <c r="G176" s="209"/>
      <c r="H176" s="205" t="s">
        <v>1095</v>
      </c>
      <c r="I176" s="205" t="s">
        <v>1232</v>
      </c>
      <c r="J176" s="204" t="s">
        <v>1277</v>
      </c>
      <c r="K176" s="244" t="s">
        <v>1285</v>
      </c>
      <c r="L176" s="247" t="s">
        <v>1279</v>
      </c>
      <c r="M176" s="205" t="s">
        <v>1280</v>
      </c>
      <c r="N176" s="205" t="s">
        <v>1277</v>
      </c>
    </row>
    <row r="177" s="161" customFormat="1" ht="21" customHeight="1" spans="1:14">
      <c r="A177" s="204"/>
      <c r="B177" s="243" t="s">
        <v>274</v>
      </c>
      <c r="C177" s="240" t="s">
        <v>161</v>
      </c>
      <c r="D177" s="206" t="s">
        <v>41</v>
      </c>
      <c r="E177" s="207"/>
      <c r="F177" s="244">
        <v>18</v>
      </c>
      <c r="G177" s="209"/>
      <c r="H177" s="205" t="s">
        <v>1095</v>
      </c>
      <c r="I177" s="205" t="s">
        <v>1232</v>
      </c>
      <c r="J177" s="204" t="s">
        <v>1277</v>
      </c>
      <c r="K177" s="244" t="s">
        <v>1286</v>
      </c>
      <c r="L177" s="247" t="s">
        <v>1279</v>
      </c>
      <c r="M177" s="205" t="s">
        <v>1280</v>
      </c>
      <c r="N177" s="205" t="s">
        <v>1277</v>
      </c>
    </row>
    <row r="178" s="161" customFormat="1" ht="21" customHeight="1" spans="1:14">
      <c r="A178" s="204"/>
      <c r="B178" s="243" t="s">
        <v>274</v>
      </c>
      <c r="C178" s="240" t="s">
        <v>161</v>
      </c>
      <c r="D178" s="206" t="s">
        <v>41</v>
      </c>
      <c r="E178" s="207"/>
      <c r="F178" s="244">
        <v>28</v>
      </c>
      <c r="G178" s="209"/>
      <c r="H178" s="205" t="s">
        <v>1095</v>
      </c>
      <c r="I178" s="205" t="s">
        <v>1232</v>
      </c>
      <c r="J178" s="204" t="s">
        <v>1277</v>
      </c>
      <c r="K178" s="244" t="s">
        <v>1287</v>
      </c>
      <c r="L178" s="247" t="s">
        <v>1279</v>
      </c>
      <c r="M178" s="205" t="s">
        <v>1280</v>
      </c>
      <c r="N178" s="205" t="s">
        <v>1277</v>
      </c>
    </row>
    <row r="179" s="161" customFormat="1" ht="21" customHeight="1" spans="1:14">
      <c r="A179" s="204"/>
      <c r="B179" s="243" t="s">
        <v>274</v>
      </c>
      <c r="C179" s="240" t="s">
        <v>161</v>
      </c>
      <c r="D179" s="206" t="s">
        <v>41</v>
      </c>
      <c r="E179" s="207"/>
      <c r="F179" s="244">
        <v>85</v>
      </c>
      <c r="G179" s="209"/>
      <c r="H179" s="205" t="s">
        <v>1095</v>
      </c>
      <c r="I179" s="205" t="s">
        <v>1232</v>
      </c>
      <c r="J179" s="204" t="s">
        <v>1277</v>
      </c>
      <c r="K179" s="244" t="s">
        <v>1288</v>
      </c>
      <c r="L179" s="247" t="s">
        <v>1279</v>
      </c>
      <c r="M179" s="205" t="s">
        <v>1280</v>
      </c>
      <c r="N179" s="205" t="s">
        <v>1277</v>
      </c>
    </row>
    <row r="180" s="160" customFormat="1" ht="21" customHeight="1" spans="1:14">
      <c r="A180" s="191"/>
      <c r="B180" s="210" t="s">
        <v>138</v>
      </c>
      <c r="C180" s="211"/>
      <c r="D180" s="212"/>
      <c r="E180" s="213"/>
      <c r="F180" s="214">
        <f>SUM(F156:F179)</f>
        <v>2164</v>
      </c>
      <c r="G180" s="241"/>
      <c r="H180" s="242"/>
      <c r="I180" s="242"/>
      <c r="J180" s="242"/>
      <c r="K180" s="242"/>
      <c r="L180" s="246"/>
      <c r="M180" s="242"/>
      <c r="N180" s="242"/>
    </row>
    <row r="181" s="161" customFormat="1" ht="21" customHeight="1" spans="1:14">
      <c r="A181" s="204"/>
      <c r="B181" s="217" t="s">
        <v>275</v>
      </c>
      <c r="C181" s="245" t="s">
        <v>2646</v>
      </c>
      <c r="D181" s="206" t="s">
        <v>41</v>
      </c>
      <c r="E181" s="207"/>
      <c r="F181" s="244">
        <v>9</v>
      </c>
      <c r="G181" s="209"/>
      <c r="H181" s="205" t="s">
        <v>1095</v>
      </c>
      <c r="I181" s="205" t="s">
        <v>1232</v>
      </c>
      <c r="J181" s="204" t="s">
        <v>162</v>
      </c>
      <c r="K181" s="244" t="s">
        <v>1258</v>
      </c>
      <c r="L181" s="247"/>
      <c r="M181" s="205" t="s">
        <v>1157</v>
      </c>
      <c r="N181" s="205" t="s">
        <v>1259</v>
      </c>
    </row>
    <row r="182" s="161" customFormat="1" ht="21" customHeight="1" spans="1:14">
      <c r="A182" s="204"/>
      <c r="B182" s="217" t="s">
        <v>275</v>
      </c>
      <c r="C182" s="245" t="s">
        <v>2646</v>
      </c>
      <c r="D182" s="206" t="s">
        <v>41</v>
      </c>
      <c r="E182" s="207"/>
      <c r="F182" s="244">
        <v>7</v>
      </c>
      <c r="G182" s="209"/>
      <c r="H182" s="205" t="s">
        <v>1095</v>
      </c>
      <c r="I182" s="205" t="s">
        <v>1232</v>
      </c>
      <c r="J182" s="204" t="s">
        <v>162</v>
      </c>
      <c r="K182" s="244" t="s">
        <v>1260</v>
      </c>
      <c r="L182" s="247"/>
      <c r="M182" s="205" t="s">
        <v>1157</v>
      </c>
      <c r="N182" s="205" t="s">
        <v>1259</v>
      </c>
    </row>
    <row r="183" s="161" customFormat="1" ht="21" customHeight="1" spans="1:14">
      <c r="A183" s="204"/>
      <c r="B183" s="217" t="s">
        <v>275</v>
      </c>
      <c r="C183" s="245" t="s">
        <v>2646</v>
      </c>
      <c r="D183" s="206" t="s">
        <v>41</v>
      </c>
      <c r="E183" s="207"/>
      <c r="F183" s="244">
        <v>13</v>
      </c>
      <c r="G183" s="209"/>
      <c r="H183" s="205" t="s">
        <v>1095</v>
      </c>
      <c r="I183" s="205" t="s">
        <v>1232</v>
      </c>
      <c r="J183" s="204" t="s">
        <v>162</v>
      </c>
      <c r="K183" s="244" t="s">
        <v>1261</v>
      </c>
      <c r="L183" s="247"/>
      <c r="M183" s="205" t="s">
        <v>1157</v>
      </c>
      <c r="N183" s="205" t="s">
        <v>1259</v>
      </c>
    </row>
    <row r="184" s="161" customFormat="1" ht="21" customHeight="1" spans="1:14">
      <c r="A184" s="204"/>
      <c r="B184" s="217" t="s">
        <v>275</v>
      </c>
      <c r="C184" s="245" t="s">
        <v>2646</v>
      </c>
      <c r="D184" s="206" t="s">
        <v>41</v>
      </c>
      <c r="E184" s="207"/>
      <c r="F184" s="244">
        <v>10</v>
      </c>
      <c r="G184" s="209"/>
      <c r="H184" s="205" t="s">
        <v>1095</v>
      </c>
      <c r="I184" s="205" t="s">
        <v>1232</v>
      </c>
      <c r="J184" s="204" t="s">
        <v>162</v>
      </c>
      <c r="K184" s="244" t="s">
        <v>1262</v>
      </c>
      <c r="L184" s="247"/>
      <c r="M184" s="205" t="s">
        <v>1157</v>
      </c>
      <c r="N184" s="205" t="s">
        <v>1259</v>
      </c>
    </row>
    <row r="185" s="161" customFormat="1" ht="21" customHeight="1" spans="1:14">
      <c r="A185" s="204"/>
      <c r="B185" s="217" t="s">
        <v>275</v>
      </c>
      <c r="C185" s="245" t="s">
        <v>2646</v>
      </c>
      <c r="D185" s="206" t="s">
        <v>41</v>
      </c>
      <c r="E185" s="207"/>
      <c r="F185" s="244">
        <v>11</v>
      </c>
      <c r="G185" s="209"/>
      <c r="H185" s="205" t="s">
        <v>1095</v>
      </c>
      <c r="I185" s="205" t="s">
        <v>1232</v>
      </c>
      <c r="J185" s="204" t="s">
        <v>162</v>
      </c>
      <c r="K185" s="244" t="s">
        <v>1263</v>
      </c>
      <c r="L185" s="247"/>
      <c r="M185" s="205" t="s">
        <v>1157</v>
      </c>
      <c r="N185" s="205" t="s">
        <v>1259</v>
      </c>
    </row>
    <row r="186" s="161" customFormat="1" ht="21" customHeight="1" spans="1:14">
      <c r="A186" s="204"/>
      <c r="B186" s="217" t="s">
        <v>275</v>
      </c>
      <c r="C186" s="245" t="s">
        <v>2646</v>
      </c>
      <c r="D186" s="206" t="s">
        <v>41</v>
      </c>
      <c r="E186" s="207"/>
      <c r="F186" s="244">
        <v>3</v>
      </c>
      <c r="G186" s="209"/>
      <c r="H186" s="205" t="s">
        <v>1095</v>
      </c>
      <c r="I186" s="205" t="s">
        <v>1232</v>
      </c>
      <c r="J186" s="204" t="s">
        <v>162</v>
      </c>
      <c r="K186" s="244" t="s">
        <v>1264</v>
      </c>
      <c r="L186" s="247"/>
      <c r="M186" s="205" t="s">
        <v>1157</v>
      </c>
      <c r="N186" s="205" t="s">
        <v>1259</v>
      </c>
    </row>
    <row r="187" s="161" customFormat="1" ht="21" customHeight="1" spans="1:14">
      <c r="A187" s="204"/>
      <c r="B187" s="217" t="s">
        <v>275</v>
      </c>
      <c r="C187" s="245" t="s">
        <v>2646</v>
      </c>
      <c r="D187" s="206" t="s">
        <v>41</v>
      </c>
      <c r="E187" s="207"/>
      <c r="F187" s="244">
        <v>4</v>
      </c>
      <c r="G187" s="209"/>
      <c r="H187" s="205" t="s">
        <v>1095</v>
      </c>
      <c r="I187" s="205" t="s">
        <v>1232</v>
      </c>
      <c r="J187" s="204" t="s">
        <v>162</v>
      </c>
      <c r="K187" s="244" t="s">
        <v>1265</v>
      </c>
      <c r="L187" s="247"/>
      <c r="M187" s="205" t="s">
        <v>1157</v>
      </c>
      <c r="N187" s="205" t="s">
        <v>1259</v>
      </c>
    </row>
    <row r="188" s="161" customFormat="1" ht="21" customHeight="1" spans="1:14">
      <c r="A188" s="204"/>
      <c r="B188" s="217" t="s">
        <v>275</v>
      </c>
      <c r="C188" s="245" t="s">
        <v>2646</v>
      </c>
      <c r="D188" s="206" t="s">
        <v>41</v>
      </c>
      <c r="E188" s="207"/>
      <c r="F188" s="244">
        <v>11</v>
      </c>
      <c r="G188" s="209"/>
      <c r="H188" s="205" t="s">
        <v>1095</v>
      </c>
      <c r="I188" s="205" t="s">
        <v>1232</v>
      </c>
      <c r="J188" s="204" t="s">
        <v>162</v>
      </c>
      <c r="K188" s="244" t="s">
        <v>1266</v>
      </c>
      <c r="L188" s="247"/>
      <c r="M188" s="205" t="s">
        <v>1157</v>
      </c>
      <c r="N188" s="205" t="s">
        <v>1267</v>
      </c>
    </row>
    <row r="189" s="161" customFormat="1" ht="21" customHeight="1" spans="1:14">
      <c r="A189" s="204"/>
      <c r="B189" s="217" t="s">
        <v>275</v>
      </c>
      <c r="C189" s="245" t="s">
        <v>2646</v>
      </c>
      <c r="D189" s="206" t="s">
        <v>41</v>
      </c>
      <c r="E189" s="207"/>
      <c r="F189" s="244">
        <v>1</v>
      </c>
      <c r="G189" s="209"/>
      <c r="H189" s="205" t="s">
        <v>1095</v>
      </c>
      <c r="I189" s="205" t="s">
        <v>1232</v>
      </c>
      <c r="J189" s="204" t="s">
        <v>162</v>
      </c>
      <c r="K189" s="244" t="s">
        <v>1268</v>
      </c>
      <c r="L189" s="247"/>
      <c r="M189" s="205" t="s">
        <v>1157</v>
      </c>
      <c r="N189" s="205" t="s">
        <v>1259</v>
      </c>
    </row>
    <row r="190" s="161" customFormat="1" ht="21" customHeight="1" spans="1:14">
      <c r="A190" s="204"/>
      <c r="B190" s="217" t="s">
        <v>275</v>
      </c>
      <c r="C190" s="245" t="s">
        <v>2646</v>
      </c>
      <c r="D190" s="206" t="s">
        <v>41</v>
      </c>
      <c r="E190" s="207"/>
      <c r="F190" s="244">
        <v>3</v>
      </c>
      <c r="G190" s="209"/>
      <c r="H190" s="205" t="s">
        <v>1095</v>
      </c>
      <c r="I190" s="205" t="s">
        <v>1232</v>
      </c>
      <c r="J190" s="204" t="s">
        <v>162</v>
      </c>
      <c r="K190" s="244" t="s">
        <v>1269</v>
      </c>
      <c r="L190" s="247"/>
      <c r="M190" s="205" t="s">
        <v>1157</v>
      </c>
      <c r="N190" s="205" t="s">
        <v>1259</v>
      </c>
    </row>
    <row r="191" s="161" customFormat="1" ht="21" customHeight="1" spans="1:14">
      <c r="A191" s="204"/>
      <c r="B191" s="217" t="s">
        <v>275</v>
      </c>
      <c r="C191" s="245" t="s">
        <v>2646</v>
      </c>
      <c r="D191" s="206" t="s">
        <v>41</v>
      </c>
      <c r="E191" s="207"/>
      <c r="F191" s="244">
        <v>4</v>
      </c>
      <c r="G191" s="209"/>
      <c r="H191" s="205" t="s">
        <v>1095</v>
      </c>
      <c r="I191" s="205" t="s">
        <v>1232</v>
      </c>
      <c r="J191" s="204" t="s">
        <v>162</v>
      </c>
      <c r="K191" s="244" t="s">
        <v>1270</v>
      </c>
      <c r="L191" s="247"/>
      <c r="M191" s="205" t="s">
        <v>1157</v>
      </c>
      <c r="N191" s="205" t="s">
        <v>1259</v>
      </c>
    </row>
    <row r="192" s="161" customFormat="1" ht="21" customHeight="1" spans="1:14">
      <c r="A192" s="204"/>
      <c r="B192" s="217" t="s">
        <v>275</v>
      </c>
      <c r="C192" s="245" t="s">
        <v>2646</v>
      </c>
      <c r="D192" s="206" t="s">
        <v>41</v>
      </c>
      <c r="E192" s="207"/>
      <c r="F192" s="244">
        <v>1</v>
      </c>
      <c r="G192" s="209"/>
      <c r="H192" s="205" t="s">
        <v>1095</v>
      </c>
      <c r="I192" s="205" t="s">
        <v>1232</v>
      </c>
      <c r="J192" s="204" t="s">
        <v>162</v>
      </c>
      <c r="K192" s="244" t="s">
        <v>1271</v>
      </c>
      <c r="L192" s="247"/>
      <c r="M192" s="205" t="s">
        <v>1157</v>
      </c>
      <c r="N192" s="205" t="s">
        <v>1272</v>
      </c>
    </row>
    <row r="193" s="161" customFormat="1" ht="21" customHeight="1" spans="1:14">
      <c r="A193" s="204"/>
      <c r="B193" s="217" t="s">
        <v>275</v>
      </c>
      <c r="C193" s="245" t="s">
        <v>2646</v>
      </c>
      <c r="D193" s="206" t="s">
        <v>41</v>
      </c>
      <c r="E193" s="207"/>
      <c r="F193" s="244">
        <v>1054</v>
      </c>
      <c r="G193" s="209"/>
      <c r="H193" s="205" t="s">
        <v>1095</v>
      </c>
      <c r="I193" s="205" t="s">
        <v>1232</v>
      </c>
      <c r="J193" s="204" t="s">
        <v>162</v>
      </c>
      <c r="K193" s="244" t="s">
        <v>1273</v>
      </c>
      <c r="L193" s="247"/>
      <c r="M193" s="205" t="s">
        <v>1157</v>
      </c>
      <c r="N193" s="205" t="s">
        <v>1156</v>
      </c>
    </row>
    <row r="194" s="161" customFormat="1" ht="21" customHeight="1" spans="1:14">
      <c r="A194" s="204"/>
      <c r="B194" s="217" t="s">
        <v>275</v>
      </c>
      <c r="C194" s="245" t="s">
        <v>2646</v>
      </c>
      <c r="D194" s="206" t="s">
        <v>41</v>
      </c>
      <c r="E194" s="207"/>
      <c r="F194" s="244">
        <v>6</v>
      </c>
      <c r="G194" s="209"/>
      <c r="H194" s="205" t="s">
        <v>1095</v>
      </c>
      <c r="I194" s="205" t="s">
        <v>1232</v>
      </c>
      <c r="J194" s="204" t="s">
        <v>162</v>
      </c>
      <c r="K194" s="244" t="s">
        <v>1274</v>
      </c>
      <c r="L194" s="247"/>
      <c r="M194" s="205" t="s">
        <v>1157</v>
      </c>
      <c r="N194" s="205" t="s">
        <v>1156</v>
      </c>
    </row>
    <row r="195" s="161" customFormat="1" ht="21" customHeight="1" spans="1:14">
      <c r="A195" s="204"/>
      <c r="B195" s="217" t="s">
        <v>275</v>
      </c>
      <c r="C195" s="245" t="s">
        <v>2646</v>
      </c>
      <c r="D195" s="206" t="s">
        <v>41</v>
      </c>
      <c r="E195" s="207"/>
      <c r="F195" s="244">
        <v>3</v>
      </c>
      <c r="G195" s="209"/>
      <c r="H195" s="205" t="s">
        <v>1095</v>
      </c>
      <c r="I195" s="205" t="s">
        <v>1232</v>
      </c>
      <c r="J195" s="204" t="s">
        <v>162</v>
      </c>
      <c r="K195" s="244" t="s">
        <v>1275</v>
      </c>
      <c r="L195" s="247"/>
      <c r="M195" s="205" t="s">
        <v>1157</v>
      </c>
      <c r="N195" s="205" t="s">
        <v>1156</v>
      </c>
    </row>
    <row r="196" s="161" customFormat="1" ht="21" customHeight="1" spans="1:14">
      <c r="A196" s="204"/>
      <c r="B196" s="217" t="s">
        <v>275</v>
      </c>
      <c r="C196" s="245" t="s">
        <v>2646</v>
      </c>
      <c r="D196" s="206" t="s">
        <v>41</v>
      </c>
      <c r="E196" s="207"/>
      <c r="F196" s="244">
        <v>1</v>
      </c>
      <c r="G196" s="209"/>
      <c r="H196" s="205" t="s">
        <v>1095</v>
      </c>
      <c r="I196" s="205" t="s">
        <v>1232</v>
      </c>
      <c r="J196" s="204" t="s">
        <v>162</v>
      </c>
      <c r="K196" s="244" t="s">
        <v>1276</v>
      </c>
      <c r="L196" s="247"/>
      <c r="M196" s="205" t="s">
        <v>1157</v>
      </c>
      <c r="N196" s="205" t="s">
        <v>1156</v>
      </c>
    </row>
    <row r="197" s="160" customFormat="1" ht="21" customHeight="1" spans="1:14">
      <c r="A197" s="191"/>
      <c r="B197" s="210" t="s">
        <v>138</v>
      </c>
      <c r="C197" s="211"/>
      <c r="D197" s="212"/>
      <c r="E197" s="213"/>
      <c r="F197" s="214">
        <f>SUM(F181:F196)</f>
        <v>1141</v>
      </c>
      <c r="G197" s="241"/>
      <c r="H197" s="242"/>
      <c r="I197" s="242"/>
      <c r="J197" s="242"/>
      <c r="K197" s="242"/>
      <c r="L197" s="246"/>
      <c r="M197" s="242"/>
      <c r="N197" s="242"/>
    </row>
    <row r="198" s="161" customFormat="1" ht="21" customHeight="1" spans="1:14">
      <c r="A198" s="204"/>
      <c r="B198" s="217" t="s">
        <v>2647</v>
      </c>
      <c r="C198" s="245" t="s">
        <v>1290</v>
      </c>
      <c r="D198" s="206" t="s">
        <v>41</v>
      </c>
      <c r="E198" s="207"/>
      <c r="F198" s="244">
        <v>18</v>
      </c>
      <c r="G198" s="209"/>
      <c r="H198" s="205" t="s">
        <v>1095</v>
      </c>
      <c r="I198" s="205" t="s">
        <v>1232</v>
      </c>
      <c r="J198" s="204" t="s">
        <v>162</v>
      </c>
      <c r="K198" s="244" t="s">
        <v>1278</v>
      </c>
      <c r="L198" s="247" t="s">
        <v>1279</v>
      </c>
      <c r="M198" s="205" t="s">
        <v>1280</v>
      </c>
      <c r="N198" s="205" t="s">
        <v>1277</v>
      </c>
    </row>
    <row r="199" s="161" customFormat="1" ht="21" customHeight="1" spans="1:14">
      <c r="A199" s="204"/>
      <c r="B199" s="217" t="s">
        <v>2647</v>
      </c>
      <c r="C199" s="245" t="s">
        <v>1290</v>
      </c>
      <c r="D199" s="206" t="s">
        <v>41</v>
      </c>
      <c r="E199" s="207"/>
      <c r="F199" s="244">
        <v>102</v>
      </c>
      <c r="G199" s="209"/>
      <c r="H199" s="205" t="s">
        <v>1095</v>
      </c>
      <c r="I199" s="205" t="s">
        <v>1232</v>
      </c>
      <c r="J199" s="204" t="s">
        <v>162</v>
      </c>
      <c r="K199" s="244" t="s">
        <v>1281</v>
      </c>
      <c r="L199" s="247" t="s">
        <v>1279</v>
      </c>
      <c r="M199" s="205" t="s">
        <v>1280</v>
      </c>
      <c r="N199" s="205" t="s">
        <v>1277</v>
      </c>
    </row>
    <row r="200" s="161" customFormat="1" ht="21" customHeight="1" spans="1:14">
      <c r="A200" s="204"/>
      <c r="B200" s="217" t="s">
        <v>2647</v>
      </c>
      <c r="C200" s="245" t="s">
        <v>1290</v>
      </c>
      <c r="D200" s="206" t="s">
        <v>41</v>
      </c>
      <c r="E200" s="207"/>
      <c r="F200" s="244">
        <v>20</v>
      </c>
      <c r="G200" s="209"/>
      <c r="H200" s="205" t="s">
        <v>1095</v>
      </c>
      <c r="I200" s="205" t="s">
        <v>1232</v>
      </c>
      <c r="J200" s="204" t="s">
        <v>162</v>
      </c>
      <c r="K200" s="244" t="s">
        <v>1282</v>
      </c>
      <c r="L200" s="247" t="s">
        <v>1279</v>
      </c>
      <c r="M200" s="205" t="s">
        <v>1280</v>
      </c>
      <c r="N200" s="205" t="s">
        <v>1277</v>
      </c>
    </row>
    <row r="201" s="161" customFormat="1" ht="21" customHeight="1" spans="1:14">
      <c r="A201" s="204"/>
      <c r="B201" s="217" t="s">
        <v>2647</v>
      </c>
      <c r="C201" s="245" t="s">
        <v>1290</v>
      </c>
      <c r="D201" s="206" t="s">
        <v>41</v>
      </c>
      <c r="E201" s="207"/>
      <c r="F201" s="244">
        <v>74</v>
      </c>
      <c r="G201" s="209"/>
      <c r="H201" s="205" t="s">
        <v>1095</v>
      </c>
      <c r="I201" s="205" t="s">
        <v>1232</v>
      </c>
      <c r="J201" s="204" t="s">
        <v>162</v>
      </c>
      <c r="K201" s="244" t="s">
        <v>1283</v>
      </c>
      <c r="L201" s="244" t="s">
        <v>1284</v>
      </c>
      <c r="M201" s="205" t="s">
        <v>1280</v>
      </c>
      <c r="N201" s="205" t="s">
        <v>1277</v>
      </c>
    </row>
    <row r="202" s="161" customFormat="1" ht="21" customHeight="1" spans="1:14">
      <c r="A202" s="204"/>
      <c r="B202" s="217" t="s">
        <v>2647</v>
      </c>
      <c r="C202" s="245" t="s">
        <v>1290</v>
      </c>
      <c r="D202" s="206" t="s">
        <v>41</v>
      </c>
      <c r="E202" s="207"/>
      <c r="F202" s="244">
        <v>50</v>
      </c>
      <c r="G202" s="209"/>
      <c r="H202" s="205" t="s">
        <v>1095</v>
      </c>
      <c r="I202" s="205" t="s">
        <v>1232</v>
      </c>
      <c r="J202" s="204" t="s">
        <v>162</v>
      </c>
      <c r="K202" s="244" t="s">
        <v>1285</v>
      </c>
      <c r="L202" s="247" t="s">
        <v>1279</v>
      </c>
      <c r="M202" s="205" t="s">
        <v>1280</v>
      </c>
      <c r="N202" s="205" t="s">
        <v>1277</v>
      </c>
    </row>
    <row r="203" s="161" customFormat="1" ht="21" customHeight="1" spans="1:14">
      <c r="A203" s="204"/>
      <c r="B203" s="217" t="s">
        <v>2647</v>
      </c>
      <c r="C203" s="245" t="s">
        <v>1290</v>
      </c>
      <c r="D203" s="206" t="s">
        <v>41</v>
      </c>
      <c r="E203" s="207"/>
      <c r="F203" s="244">
        <v>31</v>
      </c>
      <c r="G203" s="209"/>
      <c r="H203" s="205" t="s">
        <v>1095</v>
      </c>
      <c r="I203" s="205" t="s">
        <v>1232</v>
      </c>
      <c r="J203" s="204" t="s">
        <v>162</v>
      </c>
      <c r="K203" s="244" t="s">
        <v>1286</v>
      </c>
      <c r="L203" s="247" t="s">
        <v>1279</v>
      </c>
      <c r="M203" s="205" t="s">
        <v>1280</v>
      </c>
      <c r="N203" s="205" t="s">
        <v>1277</v>
      </c>
    </row>
    <row r="204" s="161" customFormat="1" ht="21" customHeight="1" spans="1:14">
      <c r="A204" s="204"/>
      <c r="B204" s="217" t="s">
        <v>2647</v>
      </c>
      <c r="C204" s="245" t="s">
        <v>1290</v>
      </c>
      <c r="D204" s="206" t="s">
        <v>41</v>
      </c>
      <c r="E204" s="207"/>
      <c r="F204" s="244">
        <v>54</v>
      </c>
      <c r="G204" s="209"/>
      <c r="H204" s="205" t="s">
        <v>1095</v>
      </c>
      <c r="I204" s="205" t="s">
        <v>1232</v>
      </c>
      <c r="J204" s="204" t="s">
        <v>162</v>
      </c>
      <c r="K204" s="244" t="s">
        <v>1287</v>
      </c>
      <c r="L204" s="247" t="s">
        <v>1279</v>
      </c>
      <c r="M204" s="205" t="s">
        <v>1280</v>
      </c>
      <c r="N204" s="205" t="s">
        <v>1277</v>
      </c>
    </row>
    <row r="205" s="161" customFormat="1" ht="21" customHeight="1" spans="1:14">
      <c r="A205" s="204"/>
      <c r="B205" s="217" t="s">
        <v>2647</v>
      </c>
      <c r="C205" s="245" t="s">
        <v>1290</v>
      </c>
      <c r="D205" s="206" t="s">
        <v>41</v>
      </c>
      <c r="E205" s="207"/>
      <c r="F205" s="244">
        <v>42</v>
      </c>
      <c r="G205" s="209"/>
      <c r="H205" s="205" t="s">
        <v>1095</v>
      </c>
      <c r="I205" s="205" t="s">
        <v>1232</v>
      </c>
      <c r="J205" s="204" t="s">
        <v>162</v>
      </c>
      <c r="K205" s="244" t="s">
        <v>1288</v>
      </c>
      <c r="L205" s="247" t="s">
        <v>1279</v>
      </c>
      <c r="M205" s="205" t="s">
        <v>1280</v>
      </c>
      <c r="N205" s="205" t="s">
        <v>1277</v>
      </c>
    </row>
    <row r="206" s="160" customFormat="1" ht="21" customHeight="1" spans="1:14">
      <c r="A206" s="191"/>
      <c r="B206" s="210" t="s">
        <v>138</v>
      </c>
      <c r="C206" s="211"/>
      <c r="D206" s="212"/>
      <c r="E206" s="213"/>
      <c r="F206" s="214">
        <f>SUM(F198:F205)</f>
        <v>391</v>
      </c>
      <c r="G206" s="241"/>
      <c r="H206" s="242"/>
      <c r="I206" s="242"/>
      <c r="J206" s="242"/>
      <c r="K206" s="242"/>
      <c r="L206" s="246"/>
      <c r="M206" s="242"/>
      <c r="N206" s="242"/>
    </row>
    <row r="207" s="161" customFormat="1" ht="21" customHeight="1" spans="1:14">
      <c r="A207" s="204"/>
      <c r="B207" s="217" t="s">
        <v>1291</v>
      </c>
      <c r="C207" s="240" t="s">
        <v>283</v>
      </c>
      <c r="D207" s="206" t="s">
        <v>41</v>
      </c>
      <c r="E207" s="206">
        <v>13.52</v>
      </c>
      <c r="F207" s="244">
        <v>20</v>
      </c>
      <c r="G207" s="209"/>
      <c r="H207" s="205" t="s">
        <v>1095</v>
      </c>
      <c r="I207" s="205" t="s">
        <v>1232</v>
      </c>
      <c r="J207" s="204" t="s">
        <v>1292</v>
      </c>
      <c r="K207" s="244" t="s">
        <v>1293</v>
      </c>
      <c r="L207" s="247"/>
      <c r="M207" s="205" t="s">
        <v>1280</v>
      </c>
      <c r="N207" s="205" t="s">
        <v>1277</v>
      </c>
    </row>
    <row r="208" s="161" customFormat="1" ht="21" customHeight="1" spans="1:14">
      <c r="A208" s="204"/>
      <c r="B208" s="217" t="s">
        <v>1291</v>
      </c>
      <c r="C208" s="240" t="s">
        <v>283</v>
      </c>
      <c r="D208" s="206" t="s">
        <v>41</v>
      </c>
      <c r="E208" s="206">
        <v>13.52</v>
      </c>
      <c r="F208" s="244">
        <v>10</v>
      </c>
      <c r="G208" s="209"/>
      <c r="H208" s="205" t="s">
        <v>1095</v>
      </c>
      <c r="I208" s="205" t="s">
        <v>1232</v>
      </c>
      <c r="J208" s="204" t="s">
        <v>1292</v>
      </c>
      <c r="K208" s="244" t="s">
        <v>1294</v>
      </c>
      <c r="L208" s="247"/>
      <c r="M208" s="205" t="s">
        <v>1280</v>
      </c>
      <c r="N208" s="205" t="s">
        <v>1277</v>
      </c>
    </row>
    <row r="209" s="161" customFormat="1" ht="21" customHeight="1" spans="1:14">
      <c r="A209" s="204"/>
      <c r="B209" s="217" t="s">
        <v>1291</v>
      </c>
      <c r="C209" s="240" t="s">
        <v>283</v>
      </c>
      <c r="D209" s="206" t="s">
        <v>41</v>
      </c>
      <c r="E209" s="206">
        <v>13.52</v>
      </c>
      <c r="F209" s="244">
        <v>20</v>
      </c>
      <c r="G209" s="209"/>
      <c r="H209" s="205" t="s">
        <v>1095</v>
      </c>
      <c r="I209" s="205" t="s">
        <v>1232</v>
      </c>
      <c r="J209" s="204" t="s">
        <v>1292</v>
      </c>
      <c r="K209" s="244" t="s">
        <v>1295</v>
      </c>
      <c r="L209" s="247"/>
      <c r="M209" s="205" t="s">
        <v>1280</v>
      </c>
      <c r="N209" s="205" t="s">
        <v>1277</v>
      </c>
    </row>
    <row r="210" s="161" customFormat="1" ht="21" customHeight="1" spans="1:14">
      <c r="A210" s="204"/>
      <c r="B210" s="217" t="s">
        <v>1291</v>
      </c>
      <c r="C210" s="240" t="s">
        <v>283</v>
      </c>
      <c r="D210" s="206" t="s">
        <v>41</v>
      </c>
      <c r="E210" s="206">
        <v>13.52</v>
      </c>
      <c r="F210" s="244">
        <v>116</v>
      </c>
      <c r="G210" s="209"/>
      <c r="H210" s="205" t="s">
        <v>1095</v>
      </c>
      <c r="I210" s="205" t="s">
        <v>1232</v>
      </c>
      <c r="J210" s="204" t="s">
        <v>1292</v>
      </c>
      <c r="K210" s="244" t="s">
        <v>1296</v>
      </c>
      <c r="L210" s="247"/>
      <c r="M210" s="205" t="s">
        <v>1280</v>
      </c>
      <c r="N210" s="205" t="s">
        <v>1277</v>
      </c>
    </row>
    <row r="211" s="161" customFormat="1" ht="21" customHeight="1" spans="1:14">
      <c r="A211" s="204"/>
      <c r="B211" s="217" t="s">
        <v>1291</v>
      </c>
      <c r="C211" s="240" t="s">
        <v>283</v>
      </c>
      <c r="D211" s="206" t="s">
        <v>41</v>
      </c>
      <c r="E211" s="206">
        <v>13.52</v>
      </c>
      <c r="F211" s="244">
        <v>15</v>
      </c>
      <c r="G211" s="209"/>
      <c r="H211" s="205" t="s">
        <v>1095</v>
      </c>
      <c r="I211" s="205" t="s">
        <v>1232</v>
      </c>
      <c r="J211" s="204" t="s">
        <v>1292</v>
      </c>
      <c r="K211" s="244" t="s">
        <v>1297</v>
      </c>
      <c r="L211" s="247"/>
      <c r="M211" s="205" t="s">
        <v>1280</v>
      </c>
      <c r="N211" s="205" t="s">
        <v>1277</v>
      </c>
    </row>
    <row r="212" s="160" customFormat="1" ht="21" customHeight="1" spans="1:14">
      <c r="A212" s="191"/>
      <c r="B212" s="210" t="s">
        <v>138</v>
      </c>
      <c r="C212" s="211"/>
      <c r="D212" s="212"/>
      <c r="E212" s="213"/>
      <c r="F212" s="214">
        <f>SUM(F207:F211)</f>
        <v>181</v>
      </c>
      <c r="G212" s="241"/>
      <c r="H212" s="242"/>
      <c r="I212" s="242"/>
      <c r="J212" s="242"/>
      <c r="K212" s="242"/>
      <c r="L212" s="246"/>
      <c r="M212" s="242"/>
      <c r="N212" s="242"/>
    </row>
    <row r="213" s="161" customFormat="1" ht="21" customHeight="1" spans="1:14">
      <c r="A213" s="204"/>
      <c r="B213" s="217" t="s">
        <v>1291</v>
      </c>
      <c r="C213" s="240" t="s">
        <v>283</v>
      </c>
      <c r="D213" s="206" t="s">
        <v>41</v>
      </c>
      <c r="E213" s="207">
        <v>12.48</v>
      </c>
      <c r="F213" s="244">
        <v>3500</v>
      </c>
      <c r="G213" s="209"/>
      <c r="H213" s="205" t="s">
        <v>1095</v>
      </c>
      <c r="I213" s="205" t="s">
        <v>1232</v>
      </c>
      <c r="J213" s="204" t="s">
        <v>1292</v>
      </c>
      <c r="K213" s="244" t="s">
        <v>1273</v>
      </c>
      <c r="L213" s="247"/>
      <c r="M213" s="205" t="s">
        <v>1157</v>
      </c>
      <c r="N213" s="205" t="s">
        <v>1156</v>
      </c>
    </row>
    <row r="214" s="160" customFormat="1" ht="21" customHeight="1" spans="1:14">
      <c r="A214" s="191"/>
      <c r="B214" s="210" t="s">
        <v>138</v>
      </c>
      <c r="C214" s="211"/>
      <c r="D214" s="212"/>
      <c r="E214" s="213"/>
      <c r="F214" s="214">
        <f>SUM(F213)</f>
        <v>3500</v>
      </c>
      <c r="G214" s="241"/>
      <c r="H214" s="242"/>
      <c r="I214" s="242"/>
      <c r="J214" s="242"/>
      <c r="K214" s="242"/>
      <c r="L214" s="246"/>
      <c r="M214" s="242"/>
      <c r="N214" s="242"/>
    </row>
    <row r="215" s="161" customFormat="1" ht="21" customHeight="1" spans="1:14">
      <c r="A215" s="204"/>
      <c r="B215" s="248">
        <v>204</v>
      </c>
      <c r="C215" s="249" t="s">
        <v>276</v>
      </c>
      <c r="D215" s="206"/>
      <c r="E215" s="207"/>
      <c r="F215" s="208"/>
      <c r="G215" s="209"/>
      <c r="H215" s="205"/>
      <c r="I215" s="205"/>
      <c r="J215" s="205"/>
      <c r="K215" s="205"/>
      <c r="L215" s="237"/>
      <c r="M215" s="205"/>
      <c r="N215" s="205"/>
    </row>
    <row r="216" s="161" customFormat="1" ht="27" customHeight="1" spans="1:14">
      <c r="A216" s="204"/>
      <c r="B216" s="248" t="s">
        <v>277</v>
      </c>
      <c r="C216" s="249" t="s">
        <v>278</v>
      </c>
      <c r="D216" s="206"/>
      <c r="E216" s="207"/>
      <c r="F216" s="208"/>
      <c r="G216" s="209"/>
      <c r="H216" s="205"/>
      <c r="I216" s="205"/>
      <c r="J216" s="205"/>
      <c r="K216" s="205"/>
      <c r="L216" s="237"/>
      <c r="M216" s="205"/>
      <c r="N216" s="205"/>
    </row>
    <row r="217" s="161" customFormat="1" ht="21" customHeight="1" spans="1:14">
      <c r="A217" s="204"/>
      <c r="B217" s="217" t="s">
        <v>279</v>
      </c>
      <c r="C217" s="240" t="s">
        <v>280</v>
      </c>
      <c r="D217" s="206" t="s">
        <v>41</v>
      </c>
      <c r="E217" s="207"/>
      <c r="F217" s="208">
        <v>23</v>
      </c>
      <c r="G217" s="209"/>
      <c r="H217" s="205" t="s">
        <v>1095</v>
      </c>
      <c r="I217" s="205" t="s">
        <v>1232</v>
      </c>
      <c r="J217" s="204" t="s">
        <v>1298</v>
      </c>
      <c r="K217" s="205" t="s">
        <v>1243</v>
      </c>
      <c r="L217" s="237"/>
      <c r="M217" s="205" t="s">
        <v>1234</v>
      </c>
      <c r="N217" s="205"/>
    </row>
    <row r="218" s="161" customFormat="1" ht="21" customHeight="1" spans="1:14">
      <c r="A218" s="204"/>
      <c r="B218" s="217" t="s">
        <v>279</v>
      </c>
      <c r="C218" s="240" t="s">
        <v>280</v>
      </c>
      <c r="D218" s="206" t="s">
        <v>41</v>
      </c>
      <c r="E218" s="207"/>
      <c r="F218" s="208">
        <v>722</v>
      </c>
      <c r="G218" s="209"/>
      <c r="H218" s="205" t="s">
        <v>1095</v>
      </c>
      <c r="I218" s="205" t="s">
        <v>1232</v>
      </c>
      <c r="J218" s="204" t="s">
        <v>1298</v>
      </c>
      <c r="K218" s="205" t="s">
        <v>1244</v>
      </c>
      <c r="L218" s="237"/>
      <c r="M218" s="205" t="s">
        <v>1234</v>
      </c>
      <c r="N218" s="205"/>
    </row>
    <row r="219" s="161" customFormat="1" ht="21" customHeight="1" spans="1:14">
      <c r="A219" s="204"/>
      <c r="B219" s="217" t="s">
        <v>279</v>
      </c>
      <c r="C219" s="240" t="s">
        <v>280</v>
      </c>
      <c r="D219" s="206" t="s">
        <v>41</v>
      </c>
      <c r="E219" s="207"/>
      <c r="F219" s="208">
        <v>827</v>
      </c>
      <c r="G219" s="209"/>
      <c r="H219" s="205" t="s">
        <v>1095</v>
      </c>
      <c r="I219" s="205" t="s">
        <v>1232</v>
      </c>
      <c r="J219" s="204" t="s">
        <v>1298</v>
      </c>
      <c r="K219" s="205" t="s">
        <v>1245</v>
      </c>
      <c r="L219" s="237"/>
      <c r="M219" s="205" t="s">
        <v>1234</v>
      </c>
      <c r="N219" s="205"/>
    </row>
    <row r="220" s="161" customFormat="1" ht="21" customHeight="1" spans="1:14">
      <c r="A220" s="204"/>
      <c r="B220" s="217" t="s">
        <v>279</v>
      </c>
      <c r="C220" s="240" t="s">
        <v>280</v>
      </c>
      <c r="D220" s="206" t="s">
        <v>41</v>
      </c>
      <c r="E220" s="207"/>
      <c r="F220" s="208">
        <v>604</v>
      </c>
      <c r="G220" s="209"/>
      <c r="H220" s="205" t="s">
        <v>1095</v>
      </c>
      <c r="I220" s="205" t="s">
        <v>1232</v>
      </c>
      <c r="J220" s="204" t="s">
        <v>1298</v>
      </c>
      <c r="K220" s="205" t="s">
        <v>1246</v>
      </c>
      <c r="L220" s="237"/>
      <c r="M220" s="205" t="s">
        <v>1234</v>
      </c>
      <c r="N220" s="205"/>
    </row>
    <row r="221" s="161" customFormat="1" ht="21" customHeight="1" spans="1:14">
      <c r="A221" s="204"/>
      <c r="B221" s="217" t="s">
        <v>279</v>
      </c>
      <c r="C221" s="240" t="s">
        <v>280</v>
      </c>
      <c r="D221" s="206" t="s">
        <v>41</v>
      </c>
      <c r="E221" s="207"/>
      <c r="F221" s="208">
        <v>1154</v>
      </c>
      <c r="G221" s="209"/>
      <c r="H221" s="205" t="s">
        <v>1095</v>
      </c>
      <c r="I221" s="205" t="s">
        <v>1232</v>
      </c>
      <c r="J221" s="204" t="s">
        <v>1298</v>
      </c>
      <c r="K221" s="205" t="s">
        <v>1247</v>
      </c>
      <c r="L221" s="237"/>
      <c r="M221" s="205" t="s">
        <v>1234</v>
      </c>
      <c r="N221" s="205"/>
    </row>
    <row r="222" s="161" customFormat="1" ht="21" customHeight="1" spans="1:14">
      <c r="A222" s="204"/>
      <c r="B222" s="217" t="s">
        <v>279</v>
      </c>
      <c r="C222" s="240" t="s">
        <v>280</v>
      </c>
      <c r="D222" s="206" t="s">
        <v>41</v>
      </c>
      <c r="E222" s="207"/>
      <c r="F222" s="208">
        <v>19824</v>
      </c>
      <c r="G222" s="209"/>
      <c r="H222" s="205" t="s">
        <v>1095</v>
      </c>
      <c r="I222" s="205" t="s">
        <v>1232</v>
      </c>
      <c r="J222" s="204" t="s">
        <v>1298</v>
      </c>
      <c r="K222" s="205" t="s">
        <v>1248</v>
      </c>
      <c r="L222" s="237"/>
      <c r="M222" s="205" t="s">
        <v>1234</v>
      </c>
      <c r="N222" s="205"/>
    </row>
    <row r="223" s="161" customFormat="1" ht="21" customHeight="1" spans="1:14">
      <c r="A223" s="204"/>
      <c r="B223" s="217" t="s">
        <v>279</v>
      </c>
      <c r="C223" s="240" t="s">
        <v>280</v>
      </c>
      <c r="D223" s="206" t="s">
        <v>41</v>
      </c>
      <c r="E223" s="207"/>
      <c r="F223" s="208">
        <v>240</v>
      </c>
      <c r="G223" s="209"/>
      <c r="H223" s="205" t="s">
        <v>1095</v>
      </c>
      <c r="I223" s="205" t="s">
        <v>1232</v>
      </c>
      <c r="J223" s="204" t="s">
        <v>1298</v>
      </c>
      <c r="K223" s="205" t="s">
        <v>1249</v>
      </c>
      <c r="L223" s="237"/>
      <c r="M223" s="205" t="s">
        <v>1234</v>
      </c>
      <c r="N223" s="205"/>
    </row>
    <row r="224" s="160" customFormat="1" ht="21" customHeight="1" spans="1:14">
      <c r="A224" s="191"/>
      <c r="B224" s="210" t="s">
        <v>138</v>
      </c>
      <c r="C224" s="211"/>
      <c r="D224" s="212"/>
      <c r="E224" s="213"/>
      <c r="F224" s="214">
        <f>SUM(F217:F223)</f>
        <v>23394</v>
      </c>
      <c r="G224" s="241"/>
      <c r="H224" s="242"/>
      <c r="I224" s="242"/>
      <c r="J224" s="242"/>
      <c r="K224" s="242"/>
      <c r="L224" s="246"/>
      <c r="M224" s="242"/>
      <c r="N224" s="242"/>
    </row>
    <row r="225" s="161" customFormat="1" ht="21" customHeight="1" spans="1:14">
      <c r="A225" s="204"/>
      <c r="B225" s="217" t="s">
        <v>282</v>
      </c>
      <c r="C225" s="240" t="s">
        <v>283</v>
      </c>
      <c r="D225" s="206" t="s">
        <v>41</v>
      </c>
      <c r="E225" s="207"/>
      <c r="F225" s="208">
        <v>97</v>
      </c>
      <c r="G225" s="209"/>
      <c r="H225" s="205" t="s">
        <v>1095</v>
      </c>
      <c r="I225" s="205" t="s">
        <v>1232</v>
      </c>
      <c r="J225" s="204" t="s">
        <v>1298</v>
      </c>
      <c r="K225" s="205" t="s">
        <v>1233</v>
      </c>
      <c r="L225" s="237"/>
      <c r="M225" s="205" t="s">
        <v>1234</v>
      </c>
      <c r="N225" s="205"/>
    </row>
    <row r="226" s="161" customFormat="1" ht="21" customHeight="1" spans="1:14">
      <c r="A226" s="204"/>
      <c r="B226" s="217" t="s">
        <v>282</v>
      </c>
      <c r="C226" s="240" t="s">
        <v>283</v>
      </c>
      <c r="D226" s="206" t="s">
        <v>41</v>
      </c>
      <c r="E226" s="207"/>
      <c r="F226" s="208">
        <v>854</v>
      </c>
      <c r="G226" s="209"/>
      <c r="H226" s="205" t="s">
        <v>1095</v>
      </c>
      <c r="I226" s="205" t="s">
        <v>1232</v>
      </c>
      <c r="J226" s="204" t="s">
        <v>1298</v>
      </c>
      <c r="K226" s="205" t="s">
        <v>1235</v>
      </c>
      <c r="L226" s="237"/>
      <c r="M226" s="205" t="s">
        <v>1234</v>
      </c>
      <c r="N226" s="205"/>
    </row>
    <row r="227" s="161" customFormat="1" ht="21" customHeight="1" spans="1:14">
      <c r="A227" s="204"/>
      <c r="B227" s="217" t="s">
        <v>282</v>
      </c>
      <c r="C227" s="240" t="s">
        <v>283</v>
      </c>
      <c r="D227" s="206" t="s">
        <v>41</v>
      </c>
      <c r="E227" s="207"/>
      <c r="F227" s="208">
        <v>641</v>
      </c>
      <c r="G227" s="209"/>
      <c r="H227" s="205" t="s">
        <v>1095</v>
      </c>
      <c r="I227" s="205" t="s">
        <v>1232</v>
      </c>
      <c r="J227" s="204" t="s">
        <v>1298</v>
      </c>
      <c r="K227" s="205" t="s">
        <v>1236</v>
      </c>
      <c r="L227" s="237"/>
      <c r="M227" s="205" t="s">
        <v>1234</v>
      </c>
      <c r="N227" s="205"/>
    </row>
    <row r="228" s="161" customFormat="1" ht="21" customHeight="1" spans="1:14">
      <c r="A228" s="204"/>
      <c r="B228" s="217" t="s">
        <v>282</v>
      </c>
      <c r="C228" s="240" t="s">
        <v>283</v>
      </c>
      <c r="D228" s="206" t="s">
        <v>41</v>
      </c>
      <c r="E228" s="207"/>
      <c r="F228" s="208">
        <v>240</v>
      </c>
      <c r="G228" s="209"/>
      <c r="H228" s="205" t="s">
        <v>1095</v>
      </c>
      <c r="I228" s="205" t="s">
        <v>1232</v>
      </c>
      <c r="J228" s="204" t="s">
        <v>1298</v>
      </c>
      <c r="K228" s="205" t="s">
        <v>1237</v>
      </c>
      <c r="L228" s="237"/>
      <c r="M228" s="205" t="s">
        <v>1234</v>
      </c>
      <c r="N228" s="205"/>
    </row>
    <row r="229" s="161" customFormat="1" ht="21" customHeight="1" spans="1:14">
      <c r="A229" s="204"/>
      <c r="B229" s="217" t="s">
        <v>282</v>
      </c>
      <c r="C229" s="240" t="s">
        <v>283</v>
      </c>
      <c r="D229" s="206" t="s">
        <v>41</v>
      </c>
      <c r="E229" s="207"/>
      <c r="F229" s="208">
        <v>1162</v>
      </c>
      <c r="G229" s="209"/>
      <c r="H229" s="205" t="s">
        <v>1095</v>
      </c>
      <c r="I229" s="205" t="s">
        <v>1232</v>
      </c>
      <c r="J229" s="204" t="s">
        <v>1298</v>
      </c>
      <c r="K229" s="205" t="s">
        <v>1238</v>
      </c>
      <c r="L229" s="237"/>
      <c r="M229" s="205" t="s">
        <v>1234</v>
      </c>
      <c r="N229" s="205"/>
    </row>
    <row r="230" s="161" customFormat="1" ht="21" customHeight="1" spans="1:14">
      <c r="A230" s="204"/>
      <c r="B230" s="217" t="s">
        <v>282</v>
      </c>
      <c r="C230" s="240" t="s">
        <v>283</v>
      </c>
      <c r="D230" s="206" t="s">
        <v>41</v>
      </c>
      <c r="E230" s="207"/>
      <c r="F230" s="208">
        <v>310</v>
      </c>
      <c r="G230" s="209"/>
      <c r="H230" s="205" t="s">
        <v>1095</v>
      </c>
      <c r="I230" s="205" t="s">
        <v>1232</v>
      </c>
      <c r="J230" s="204" t="s">
        <v>1298</v>
      </c>
      <c r="K230" s="205" t="s">
        <v>1239</v>
      </c>
      <c r="L230" s="237"/>
      <c r="M230" s="205" t="s">
        <v>1234</v>
      </c>
      <c r="N230" s="205"/>
    </row>
    <row r="231" s="161" customFormat="1" ht="21" customHeight="1" spans="1:14">
      <c r="A231" s="204"/>
      <c r="B231" s="217" t="s">
        <v>282</v>
      </c>
      <c r="C231" s="240" t="s">
        <v>283</v>
      </c>
      <c r="D231" s="206" t="s">
        <v>41</v>
      </c>
      <c r="E231" s="207"/>
      <c r="F231" s="208">
        <v>408</v>
      </c>
      <c r="G231" s="209"/>
      <c r="H231" s="205" t="s">
        <v>1095</v>
      </c>
      <c r="I231" s="205" t="s">
        <v>1232</v>
      </c>
      <c r="J231" s="204" t="s">
        <v>1298</v>
      </c>
      <c r="K231" s="205" t="s">
        <v>1240</v>
      </c>
      <c r="L231" s="237"/>
      <c r="M231" s="205" t="s">
        <v>1234</v>
      </c>
      <c r="N231" s="205"/>
    </row>
    <row r="232" s="161" customFormat="1" ht="21" customHeight="1" spans="1:14">
      <c r="A232" s="204"/>
      <c r="B232" s="217" t="s">
        <v>282</v>
      </c>
      <c r="C232" s="240" t="s">
        <v>283</v>
      </c>
      <c r="D232" s="206" t="s">
        <v>41</v>
      </c>
      <c r="E232" s="207"/>
      <c r="F232" s="208">
        <v>436</v>
      </c>
      <c r="G232" s="209"/>
      <c r="H232" s="205" t="s">
        <v>1095</v>
      </c>
      <c r="I232" s="205" t="s">
        <v>1232</v>
      </c>
      <c r="J232" s="204" t="s">
        <v>1298</v>
      </c>
      <c r="K232" s="205" t="s">
        <v>1241</v>
      </c>
      <c r="L232" s="237"/>
      <c r="M232" s="205" t="s">
        <v>1234</v>
      </c>
      <c r="N232" s="205"/>
    </row>
    <row r="233" s="161" customFormat="1" ht="21" customHeight="1" spans="1:14">
      <c r="A233" s="204"/>
      <c r="B233" s="217" t="s">
        <v>282</v>
      </c>
      <c r="C233" s="240" t="s">
        <v>283</v>
      </c>
      <c r="D233" s="206" t="s">
        <v>41</v>
      </c>
      <c r="E233" s="207"/>
      <c r="F233" s="208">
        <v>1240</v>
      </c>
      <c r="G233" s="209"/>
      <c r="H233" s="205" t="s">
        <v>1095</v>
      </c>
      <c r="I233" s="205" t="s">
        <v>1232</v>
      </c>
      <c r="J233" s="204" t="s">
        <v>1298</v>
      </c>
      <c r="K233" s="205" t="s">
        <v>1242</v>
      </c>
      <c r="L233" s="237"/>
      <c r="M233" s="205" t="s">
        <v>1234</v>
      </c>
      <c r="N233" s="205"/>
    </row>
    <row r="234" s="161" customFormat="1" ht="21" customHeight="1" spans="1:14">
      <c r="A234" s="204"/>
      <c r="B234" s="217" t="s">
        <v>282</v>
      </c>
      <c r="C234" s="240" t="s">
        <v>283</v>
      </c>
      <c r="D234" s="206" t="s">
        <v>41</v>
      </c>
      <c r="E234" s="207"/>
      <c r="F234" s="208">
        <v>851</v>
      </c>
      <c r="G234" s="209"/>
      <c r="H234" s="205" t="s">
        <v>1095</v>
      </c>
      <c r="I234" s="205" t="s">
        <v>1232</v>
      </c>
      <c r="J234" s="204" t="s">
        <v>1298</v>
      </c>
      <c r="K234" s="205" t="s">
        <v>1243</v>
      </c>
      <c r="L234" s="237"/>
      <c r="M234" s="205" t="s">
        <v>1234</v>
      </c>
      <c r="N234" s="205"/>
    </row>
    <row r="235" s="161" customFormat="1" ht="21" customHeight="1" spans="1:14">
      <c r="A235" s="204"/>
      <c r="B235" s="217" t="s">
        <v>282</v>
      </c>
      <c r="C235" s="240" t="s">
        <v>283</v>
      </c>
      <c r="D235" s="206" t="s">
        <v>41</v>
      </c>
      <c r="E235" s="207"/>
      <c r="F235" s="208">
        <v>749</v>
      </c>
      <c r="G235" s="209"/>
      <c r="H235" s="205" t="s">
        <v>1095</v>
      </c>
      <c r="I235" s="205" t="s">
        <v>1232</v>
      </c>
      <c r="J235" s="204" t="s">
        <v>1298</v>
      </c>
      <c r="K235" s="205" t="s">
        <v>1244</v>
      </c>
      <c r="L235" s="237"/>
      <c r="M235" s="205" t="s">
        <v>1234</v>
      </c>
      <c r="N235" s="205"/>
    </row>
    <row r="236" s="161" customFormat="1" ht="21" customHeight="1" spans="1:14">
      <c r="A236" s="204"/>
      <c r="B236" s="217" t="s">
        <v>282</v>
      </c>
      <c r="C236" s="240" t="s">
        <v>283</v>
      </c>
      <c r="D236" s="206" t="s">
        <v>41</v>
      </c>
      <c r="E236" s="207"/>
      <c r="F236" s="208">
        <v>90</v>
      </c>
      <c r="G236" s="209"/>
      <c r="H236" s="205" t="s">
        <v>1095</v>
      </c>
      <c r="I236" s="205" t="s">
        <v>1232</v>
      </c>
      <c r="J236" s="204" t="s">
        <v>1298</v>
      </c>
      <c r="K236" s="205" t="s">
        <v>1245</v>
      </c>
      <c r="L236" s="237"/>
      <c r="M236" s="205" t="s">
        <v>1234</v>
      </c>
      <c r="N236" s="205"/>
    </row>
    <row r="237" s="161" customFormat="1" ht="21" customHeight="1" spans="1:14">
      <c r="A237" s="204"/>
      <c r="B237" s="217" t="s">
        <v>282</v>
      </c>
      <c r="C237" s="240" t="s">
        <v>283</v>
      </c>
      <c r="D237" s="206" t="s">
        <v>41</v>
      </c>
      <c r="E237" s="207"/>
      <c r="F237" s="208">
        <v>112</v>
      </c>
      <c r="G237" s="209"/>
      <c r="H237" s="205" t="s">
        <v>1095</v>
      </c>
      <c r="I237" s="205" t="s">
        <v>1232</v>
      </c>
      <c r="J237" s="204" t="s">
        <v>1298</v>
      </c>
      <c r="K237" s="205" t="s">
        <v>1246</v>
      </c>
      <c r="L237" s="237"/>
      <c r="M237" s="205" t="s">
        <v>1234</v>
      </c>
      <c r="N237" s="205"/>
    </row>
    <row r="238" s="161" customFormat="1" ht="21" customHeight="1" spans="1:14">
      <c r="A238" s="204"/>
      <c r="B238" s="217" t="s">
        <v>282</v>
      </c>
      <c r="C238" s="240" t="s">
        <v>283</v>
      </c>
      <c r="D238" s="206" t="s">
        <v>41</v>
      </c>
      <c r="E238" s="207"/>
      <c r="F238" s="208">
        <v>220</v>
      </c>
      <c r="G238" s="209"/>
      <c r="H238" s="205" t="s">
        <v>1095</v>
      </c>
      <c r="I238" s="205" t="s">
        <v>1232</v>
      </c>
      <c r="J238" s="204" t="s">
        <v>1298</v>
      </c>
      <c r="K238" s="205" t="s">
        <v>1247</v>
      </c>
      <c r="L238" s="237"/>
      <c r="M238" s="205" t="s">
        <v>1234</v>
      </c>
      <c r="N238" s="205"/>
    </row>
    <row r="239" s="161" customFormat="1" ht="21" customHeight="1" spans="1:14">
      <c r="A239" s="204"/>
      <c r="B239" s="217" t="s">
        <v>282</v>
      </c>
      <c r="C239" s="240" t="s">
        <v>283</v>
      </c>
      <c r="D239" s="206" t="s">
        <v>41</v>
      </c>
      <c r="E239" s="207"/>
      <c r="F239" s="208">
        <v>2096</v>
      </c>
      <c r="G239" s="209"/>
      <c r="H239" s="205" t="s">
        <v>1095</v>
      </c>
      <c r="I239" s="205" t="s">
        <v>1232</v>
      </c>
      <c r="J239" s="204" t="s">
        <v>1298</v>
      </c>
      <c r="K239" s="205" t="s">
        <v>1248</v>
      </c>
      <c r="L239" s="237"/>
      <c r="M239" s="205" t="s">
        <v>1234</v>
      </c>
      <c r="N239" s="205"/>
    </row>
    <row r="240" s="161" customFormat="1" ht="21" customHeight="1" spans="1:14">
      <c r="A240" s="204"/>
      <c r="B240" s="217" t="s">
        <v>282</v>
      </c>
      <c r="C240" s="240" t="s">
        <v>283</v>
      </c>
      <c r="D240" s="206" t="s">
        <v>41</v>
      </c>
      <c r="E240" s="207"/>
      <c r="F240" s="208">
        <v>119</v>
      </c>
      <c r="G240" s="209"/>
      <c r="H240" s="205" t="s">
        <v>1095</v>
      </c>
      <c r="I240" s="205" t="s">
        <v>1232</v>
      </c>
      <c r="J240" s="204" t="s">
        <v>1298</v>
      </c>
      <c r="K240" s="205" t="s">
        <v>1249</v>
      </c>
      <c r="L240" s="237"/>
      <c r="M240" s="205" t="s">
        <v>1234</v>
      </c>
      <c r="N240" s="205"/>
    </row>
    <row r="241" s="160" customFormat="1" ht="21" customHeight="1" spans="1:14">
      <c r="A241" s="191"/>
      <c r="B241" s="210" t="s">
        <v>138</v>
      </c>
      <c r="C241" s="211"/>
      <c r="D241" s="212"/>
      <c r="E241" s="213"/>
      <c r="F241" s="214">
        <f>SUM(F225:F240)</f>
        <v>9625</v>
      </c>
      <c r="G241" s="241"/>
      <c r="H241" s="242"/>
      <c r="I241" s="242"/>
      <c r="J241" s="242"/>
      <c r="K241" s="242"/>
      <c r="L241" s="246"/>
      <c r="M241" s="242"/>
      <c r="N241" s="242"/>
    </row>
    <row r="242" s="161" customFormat="1" ht="21" customHeight="1" spans="1:14">
      <c r="A242" s="204"/>
      <c r="B242" s="217" t="s">
        <v>286</v>
      </c>
      <c r="C242" s="250" t="s">
        <v>287</v>
      </c>
      <c r="D242" s="251"/>
      <c r="E242" s="252"/>
      <c r="F242" s="253"/>
      <c r="G242" s="254"/>
      <c r="H242" s="255"/>
      <c r="I242" s="255"/>
      <c r="J242" s="255"/>
      <c r="K242" s="255"/>
      <c r="L242" s="256"/>
      <c r="M242" s="255"/>
      <c r="N242" s="255"/>
    </row>
    <row r="243" s="161" customFormat="1" ht="21" customHeight="1" spans="1:14">
      <c r="A243" s="204"/>
      <c r="B243" s="217" t="s">
        <v>288</v>
      </c>
      <c r="C243" s="240" t="s">
        <v>283</v>
      </c>
      <c r="D243" s="206" t="s">
        <v>41</v>
      </c>
      <c r="E243" s="206">
        <v>13.52</v>
      </c>
      <c r="F243" s="244">
        <v>20</v>
      </c>
      <c r="G243" s="209"/>
      <c r="H243" s="205" t="s">
        <v>1095</v>
      </c>
      <c r="I243" s="205" t="s">
        <v>1232</v>
      </c>
      <c r="J243" s="204" t="s">
        <v>1292</v>
      </c>
      <c r="K243" s="244" t="s">
        <v>1293</v>
      </c>
      <c r="L243" s="247"/>
      <c r="M243" s="205" t="s">
        <v>1280</v>
      </c>
      <c r="N243" s="205" t="s">
        <v>1277</v>
      </c>
    </row>
    <row r="244" s="161" customFormat="1" ht="21" customHeight="1" spans="1:14">
      <c r="A244" s="204"/>
      <c r="B244" s="217" t="s">
        <v>288</v>
      </c>
      <c r="C244" s="240" t="s">
        <v>283</v>
      </c>
      <c r="D244" s="206" t="s">
        <v>41</v>
      </c>
      <c r="E244" s="206">
        <v>13.52</v>
      </c>
      <c r="F244" s="244">
        <v>10</v>
      </c>
      <c r="G244" s="209"/>
      <c r="H244" s="205" t="s">
        <v>1095</v>
      </c>
      <c r="I244" s="205" t="s">
        <v>1232</v>
      </c>
      <c r="J244" s="204" t="s">
        <v>1292</v>
      </c>
      <c r="K244" s="244" t="s">
        <v>1294</v>
      </c>
      <c r="L244" s="247"/>
      <c r="M244" s="205" t="s">
        <v>1280</v>
      </c>
      <c r="N244" s="205" t="s">
        <v>1277</v>
      </c>
    </row>
    <row r="245" s="161" customFormat="1" ht="21" customHeight="1" spans="1:14">
      <c r="A245" s="204"/>
      <c r="B245" s="217" t="s">
        <v>288</v>
      </c>
      <c r="C245" s="240" t="s">
        <v>283</v>
      </c>
      <c r="D245" s="206" t="s">
        <v>41</v>
      </c>
      <c r="E245" s="206">
        <v>13.52</v>
      </c>
      <c r="F245" s="244">
        <v>20</v>
      </c>
      <c r="G245" s="209"/>
      <c r="H245" s="205" t="s">
        <v>1095</v>
      </c>
      <c r="I245" s="205" t="s">
        <v>1232</v>
      </c>
      <c r="J245" s="204" t="s">
        <v>1292</v>
      </c>
      <c r="K245" s="244" t="s">
        <v>1295</v>
      </c>
      <c r="L245" s="247"/>
      <c r="M245" s="205" t="s">
        <v>1280</v>
      </c>
      <c r="N245" s="205" t="s">
        <v>1277</v>
      </c>
    </row>
    <row r="246" s="161" customFormat="1" ht="21" customHeight="1" spans="1:14">
      <c r="A246" s="204"/>
      <c r="B246" s="217" t="s">
        <v>288</v>
      </c>
      <c r="C246" s="240" t="s">
        <v>283</v>
      </c>
      <c r="D246" s="206" t="s">
        <v>41</v>
      </c>
      <c r="E246" s="206">
        <v>13.52</v>
      </c>
      <c r="F246" s="244">
        <v>116</v>
      </c>
      <c r="G246" s="209"/>
      <c r="H246" s="205" t="s">
        <v>1095</v>
      </c>
      <c r="I246" s="205" t="s">
        <v>1232</v>
      </c>
      <c r="J246" s="204" t="s">
        <v>1292</v>
      </c>
      <c r="K246" s="244" t="s">
        <v>1296</v>
      </c>
      <c r="L246" s="247"/>
      <c r="M246" s="205" t="s">
        <v>1280</v>
      </c>
      <c r="N246" s="205" t="s">
        <v>1277</v>
      </c>
    </row>
    <row r="247" s="161" customFormat="1" ht="21" customHeight="1" spans="1:14">
      <c r="A247" s="204"/>
      <c r="B247" s="217" t="s">
        <v>288</v>
      </c>
      <c r="C247" s="240" t="s">
        <v>283</v>
      </c>
      <c r="D247" s="206" t="s">
        <v>41</v>
      </c>
      <c r="E247" s="206">
        <v>13.52</v>
      </c>
      <c r="F247" s="244">
        <v>15</v>
      </c>
      <c r="G247" s="209"/>
      <c r="H247" s="205" t="s">
        <v>1095</v>
      </c>
      <c r="I247" s="205" t="s">
        <v>1232</v>
      </c>
      <c r="J247" s="204" t="s">
        <v>1292</v>
      </c>
      <c r="K247" s="244" t="s">
        <v>1297</v>
      </c>
      <c r="L247" s="247"/>
      <c r="M247" s="205" t="s">
        <v>1280</v>
      </c>
      <c r="N247" s="205" t="s">
        <v>1277</v>
      </c>
    </row>
    <row r="248" s="160" customFormat="1" ht="21" customHeight="1" spans="1:14">
      <c r="A248" s="191"/>
      <c r="B248" s="210" t="s">
        <v>138</v>
      </c>
      <c r="C248" s="211"/>
      <c r="D248" s="212"/>
      <c r="E248" s="213"/>
      <c r="F248" s="214">
        <f>SUM(F243:F247)</f>
        <v>181</v>
      </c>
      <c r="G248" s="241"/>
      <c r="H248" s="242"/>
      <c r="I248" s="242"/>
      <c r="J248" s="242"/>
      <c r="K248" s="242"/>
      <c r="L248" s="246"/>
      <c r="M248" s="242"/>
      <c r="N248" s="242"/>
    </row>
    <row r="249" s="161" customFormat="1" ht="21" customHeight="1" spans="1:14">
      <c r="A249" s="204"/>
      <c r="B249" s="217" t="s">
        <v>2648</v>
      </c>
      <c r="C249" s="245" t="s">
        <v>2649</v>
      </c>
      <c r="D249" s="206" t="s">
        <v>41</v>
      </c>
      <c r="E249" s="207">
        <v>12.48</v>
      </c>
      <c r="F249" s="244">
        <v>3500</v>
      </c>
      <c r="G249" s="209"/>
      <c r="H249" s="205" t="s">
        <v>1095</v>
      </c>
      <c r="I249" s="205" t="s">
        <v>1232</v>
      </c>
      <c r="J249" s="204" t="s">
        <v>1292</v>
      </c>
      <c r="K249" s="244" t="s">
        <v>1273</v>
      </c>
      <c r="L249" s="247"/>
      <c r="M249" s="205" t="s">
        <v>1157</v>
      </c>
      <c r="N249" s="205" t="s">
        <v>1156</v>
      </c>
    </row>
    <row r="250" s="160" customFormat="1" ht="21" customHeight="1" spans="1:14">
      <c r="A250" s="191"/>
      <c r="B250" s="210" t="s">
        <v>138</v>
      </c>
      <c r="C250" s="211"/>
      <c r="D250" s="212"/>
      <c r="E250" s="213"/>
      <c r="F250" s="214">
        <f>SUM(F249)</f>
        <v>3500</v>
      </c>
      <c r="G250" s="241"/>
      <c r="H250" s="242"/>
      <c r="I250" s="242"/>
      <c r="J250" s="242"/>
      <c r="K250" s="242"/>
      <c r="L250" s="246"/>
      <c r="M250" s="242"/>
      <c r="N250" s="242"/>
    </row>
    <row r="251" s="160" customFormat="1" ht="21" customHeight="1" spans="1:14">
      <c r="A251" s="191"/>
      <c r="B251" s="200" t="s">
        <v>300</v>
      </c>
      <c r="C251" s="195" t="s">
        <v>1252</v>
      </c>
      <c r="D251" s="40"/>
      <c r="E251" s="67"/>
      <c r="F251" s="202"/>
      <c r="G251" s="194"/>
      <c r="H251" s="203"/>
      <c r="I251" s="203"/>
      <c r="J251" s="203"/>
      <c r="K251" s="203"/>
      <c r="L251" s="236"/>
      <c r="M251" s="203"/>
      <c r="N251" s="203"/>
    </row>
    <row r="252" s="161" customFormat="1" ht="21" customHeight="1" spans="1:14">
      <c r="A252" s="204"/>
      <c r="B252" s="217" t="s">
        <v>305</v>
      </c>
      <c r="C252" s="204" t="s">
        <v>1337</v>
      </c>
      <c r="D252" s="206" t="s">
        <v>41</v>
      </c>
      <c r="E252" s="207">
        <v>69.83</v>
      </c>
      <c r="F252" s="208">
        <v>3230</v>
      </c>
      <c r="G252" s="209"/>
      <c r="H252" s="205" t="s">
        <v>1095</v>
      </c>
      <c r="I252" s="205" t="s">
        <v>1252</v>
      </c>
      <c r="J252" s="205" t="s">
        <v>1337</v>
      </c>
      <c r="K252" s="205" t="s">
        <v>1338</v>
      </c>
      <c r="L252" s="237"/>
      <c r="M252" s="205" t="s">
        <v>1339</v>
      </c>
      <c r="N252" s="205" t="s">
        <v>1342</v>
      </c>
    </row>
    <row r="253" s="161" customFormat="1" ht="21" customHeight="1" spans="1:14">
      <c r="A253" s="204"/>
      <c r="B253" s="217" t="s">
        <v>305</v>
      </c>
      <c r="C253" s="204" t="s">
        <v>1337</v>
      </c>
      <c r="D253" s="206" t="s">
        <v>41</v>
      </c>
      <c r="E253" s="207">
        <v>69.83</v>
      </c>
      <c r="F253" s="208">
        <v>198</v>
      </c>
      <c r="G253" s="209"/>
      <c r="H253" s="205" t="s">
        <v>1095</v>
      </c>
      <c r="I253" s="205" t="s">
        <v>1252</v>
      </c>
      <c r="J253" s="205" t="s">
        <v>1337</v>
      </c>
      <c r="K253" s="205" t="s">
        <v>1341</v>
      </c>
      <c r="L253" s="237"/>
      <c r="M253" s="205" t="s">
        <v>1339</v>
      </c>
      <c r="N253" s="205" t="s">
        <v>1342</v>
      </c>
    </row>
    <row r="254" s="160" customFormat="1" ht="21" customHeight="1" spans="1:14">
      <c r="A254" s="191"/>
      <c r="B254" s="210" t="s">
        <v>138</v>
      </c>
      <c r="C254" s="211"/>
      <c r="D254" s="212"/>
      <c r="E254" s="213"/>
      <c r="F254" s="214">
        <f>SUM(F252:F253)</f>
        <v>3428</v>
      </c>
      <c r="G254" s="215"/>
      <c r="H254" s="216"/>
      <c r="I254" s="216"/>
      <c r="J254" s="216"/>
      <c r="K254" s="216"/>
      <c r="L254" s="238"/>
      <c r="M254" s="216"/>
      <c r="N254" s="216"/>
    </row>
    <row r="255" s="160" customFormat="1" ht="21" customHeight="1" spans="1:14">
      <c r="A255" s="191"/>
      <c r="B255" s="218" t="s">
        <v>2650</v>
      </c>
      <c r="C255" s="191" t="s">
        <v>2651</v>
      </c>
      <c r="D255" s="40" t="s">
        <v>224</v>
      </c>
      <c r="E255" s="67"/>
      <c r="F255" s="202">
        <v>850</v>
      </c>
      <c r="G255" s="194"/>
      <c r="H255" s="203" t="s">
        <v>1095</v>
      </c>
      <c r="I255" s="203" t="s">
        <v>1252</v>
      </c>
      <c r="J255" s="191" t="s">
        <v>2651</v>
      </c>
      <c r="K255" s="203" t="s">
        <v>2652</v>
      </c>
      <c r="L255" s="236"/>
      <c r="M255" s="203" t="s">
        <v>1339</v>
      </c>
      <c r="N255" s="203" t="s">
        <v>1342</v>
      </c>
    </row>
    <row r="256" s="160" customFormat="1" ht="21" customHeight="1" spans="1:14">
      <c r="A256" s="191"/>
      <c r="B256" s="219" t="s">
        <v>138</v>
      </c>
      <c r="C256" s="220"/>
      <c r="D256" s="196"/>
      <c r="E256" s="197"/>
      <c r="F256" s="190">
        <f>SUM(F255)</f>
        <v>850</v>
      </c>
      <c r="G256" s="194"/>
      <c r="H256" s="203"/>
      <c r="I256" s="203"/>
      <c r="J256" s="203"/>
      <c r="K256" s="203"/>
      <c r="L256" s="236"/>
      <c r="M256" s="203"/>
      <c r="N256" s="203"/>
    </row>
    <row r="257" s="160" customFormat="1" ht="21" customHeight="1" spans="1:14">
      <c r="A257" s="191"/>
      <c r="B257" s="200" t="s">
        <v>310</v>
      </c>
      <c r="C257" s="201" t="s">
        <v>1343</v>
      </c>
      <c r="D257" s="40"/>
      <c r="E257" s="67"/>
      <c r="F257" s="202"/>
      <c r="G257" s="194"/>
      <c r="H257" s="203"/>
      <c r="I257" s="203"/>
      <c r="J257" s="203"/>
      <c r="K257" s="203"/>
      <c r="L257" s="236"/>
      <c r="M257" s="203"/>
      <c r="N257" s="203"/>
    </row>
    <row r="258" s="160" customFormat="1" ht="21" customHeight="1" spans="1:14">
      <c r="A258" s="191"/>
      <c r="B258" s="218" t="s">
        <v>2653</v>
      </c>
      <c r="C258" s="191" t="s">
        <v>161</v>
      </c>
      <c r="D258" s="40" t="s">
        <v>41</v>
      </c>
      <c r="E258" s="67"/>
      <c r="F258" s="202">
        <v>235</v>
      </c>
      <c r="G258" s="194"/>
      <c r="H258" s="203" t="s">
        <v>1095</v>
      </c>
      <c r="I258" s="203" t="s">
        <v>1252</v>
      </c>
      <c r="J258" s="203" t="s">
        <v>161</v>
      </c>
      <c r="K258" s="203" t="s">
        <v>1347</v>
      </c>
      <c r="L258" s="236"/>
      <c r="M258" s="203" t="s">
        <v>1346</v>
      </c>
      <c r="N258" s="203"/>
    </row>
    <row r="259" s="160" customFormat="1" ht="21" customHeight="1" spans="1:14">
      <c r="A259" s="191"/>
      <c r="B259" s="218" t="s">
        <v>2653</v>
      </c>
      <c r="C259" s="191" t="s">
        <v>161</v>
      </c>
      <c r="D259" s="40" t="s">
        <v>41</v>
      </c>
      <c r="E259" s="67"/>
      <c r="F259" s="202">
        <v>35</v>
      </c>
      <c r="G259" s="194"/>
      <c r="H259" s="203" t="s">
        <v>1095</v>
      </c>
      <c r="I259" s="203" t="s">
        <v>1252</v>
      </c>
      <c r="J259" s="203" t="s">
        <v>161</v>
      </c>
      <c r="K259" s="203" t="s">
        <v>1348</v>
      </c>
      <c r="L259" s="236"/>
      <c r="M259" s="203" t="s">
        <v>1346</v>
      </c>
      <c r="N259" s="203"/>
    </row>
    <row r="260" s="160" customFormat="1" ht="21" customHeight="1" spans="1:14">
      <c r="A260" s="191"/>
      <c r="B260" s="218" t="s">
        <v>2653</v>
      </c>
      <c r="C260" s="191" t="s">
        <v>161</v>
      </c>
      <c r="D260" s="40" t="s">
        <v>41</v>
      </c>
      <c r="E260" s="67"/>
      <c r="F260" s="202">
        <v>179</v>
      </c>
      <c r="G260" s="194"/>
      <c r="H260" s="203" t="s">
        <v>1095</v>
      </c>
      <c r="I260" s="203" t="s">
        <v>1252</v>
      </c>
      <c r="J260" s="203" t="s">
        <v>161</v>
      </c>
      <c r="K260" s="203" t="s">
        <v>1349</v>
      </c>
      <c r="L260" s="236"/>
      <c r="M260" s="203" t="s">
        <v>1346</v>
      </c>
      <c r="N260" s="203"/>
    </row>
    <row r="261" s="160" customFormat="1" ht="21" customHeight="1" spans="1:14">
      <c r="A261" s="191"/>
      <c r="B261" s="218" t="s">
        <v>2653</v>
      </c>
      <c r="C261" s="191" t="s">
        <v>161</v>
      </c>
      <c r="D261" s="40" t="s">
        <v>41</v>
      </c>
      <c r="E261" s="67"/>
      <c r="F261" s="202">
        <v>292</v>
      </c>
      <c r="G261" s="194"/>
      <c r="H261" s="203" t="s">
        <v>1095</v>
      </c>
      <c r="I261" s="203" t="s">
        <v>1252</v>
      </c>
      <c r="J261" s="203" t="s">
        <v>161</v>
      </c>
      <c r="K261" s="203" t="s">
        <v>1350</v>
      </c>
      <c r="L261" s="236"/>
      <c r="M261" s="203" t="s">
        <v>1346</v>
      </c>
      <c r="N261" s="203"/>
    </row>
    <row r="262" s="160" customFormat="1" ht="21" customHeight="1" spans="1:14">
      <c r="A262" s="191"/>
      <c r="B262" s="218" t="s">
        <v>2653</v>
      </c>
      <c r="C262" s="191" t="s">
        <v>161</v>
      </c>
      <c r="D262" s="40" t="s">
        <v>41</v>
      </c>
      <c r="E262" s="67"/>
      <c r="F262" s="202">
        <v>36</v>
      </c>
      <c r="G262" s="194"/>
      <c r="H262" s="203" t="s">
        <v>1095</v>
      </c>
      <c r="I262" s="203" t="s">
        <v>1252</v>
      </c>
      <c r="J262" s="203" t="s">
        <v>161</v>
      </c>
      <c r="K262" s="203" t="s">
        <v>1351</v>
      </c>
      <c r="L262" s="236"/>
      <c r="M262" s="203" t="s">
        <v>1346</v>
      </c>
      <c r="N262" s="203"/>
    </row>
    <row r="263" s="160" customFormat="1" ht="21" customHeight="1" spans="1:14">
      <c r="A263" s="191"/>
      <c r="B263" s="218" t="s">
        <v>2653</v>
      </c>
      <c r="C263" s="191" t="s">
        <v>161</v>
      </c>
      <c r="D263" s="40" t="s">
        <v>41</v>
      </c>
      <c r="E263" s="67"/>
      <c r="F263" s="202">
        <v>192</v>
      </c>
      <c r="G263" s="194"/>
      <c r="H263" s="203" t="s">
        <v>1095</v>
      </c>
      <c r="I263" s="203" t="s">
        <v>1252</v>
      </c>
      <c r="J263" s="203" t="s">
        <v>161</v>
      </c>
      <c r="K263" s="203" t="s">
        <v>1352</v>
      </c>
      <c r="L263" s="236"/>
      <c r="M263" s="203" t="s">
        <v>1346</v>
      </c>
      <c r="N263" s="203"/>
    </row>
    <row r="264" s="160" customFormat="1" ht="21" customHeight="1" spans="1:14">
      <c r="A264" s="191"/>
      <c r="B264" s="218" t="s">
        <v>2653</v>
      </c>
      <c r="C264" s="191" t="s">
        <v>161</v>
      </c>
      <c r="D264" s="40" t="s">
        <v>41</v>
      </c>
      <c r="E264" s="67"/>
      <c r="F264" s="202">
        <v>173</v>
      </c>
      <c r="G264" s="194"/>
      <c r="H264" s="203" t="s">
        <v>1095</v>
      </c>
      <c r="I264" s="203" t="s">
        <v>1252</v>
      </c>
      <c r="J264" s="203" t="s">
        <v>161</v>
      </c>
      <c r="K264" s="203" t="s">
        <v>1353</v>
      </c>
      <c r="L264" s="236"/>
      <c r="M264" s="203" t="s">
        <v>1346</v>
      </c>
      <c r="N264" s="203"/>
    </row>
    <row r="265" s="160" customFormat="1" ht="21" customHeight="1" spans="1:14">
      <c r="A265" s="191"/>
      <c r="B265" s="218" t="s">
        <v>2653</v>
      </c>
      <c r="C265" s="191" t="s">
        <v>161</v>
      </c>
      <c r="D265" s="40" t="s">
        <v>41</v>
      </c>
      <c r="E265" s="67"/>
      <c r="F265" s="202">
        <v>442</v>
      </c>
      <c r="G265" s="194"/>
      <c r="H265" s="203" t="s">
        <v>1095</v>
      </c>
      <c r="I265" s="203" t="s">
        <v>1252</v>
      </c>
      <c r="J265" s="203" t="s">
        <v>161</v>
      </c>
      <c r="K265" s="203" t="s">
        <v>1354</v>
      </c>
      <c r="L265" s="236"/>
      <c r="M265" s="203" t="s">
        <v>1346</v>
      </c>
      <c r="N265" s="203"/>
    </row>
    <row r="266" s="160" customFormat="1" ht="21" customHeight="1" spans="1:14">
      <c r="A266" s="191"/>
      <c r="B266" s="218" t="s">
        <v>2653</v>
      </c>
      <c r="C266" s="191" t="s">
        <v>161</v>
      </c>
      <c r="D266" s="40" t="s">
        <v>41</v>
      </c>
      <c r="E266" s="67"/>
      <c r="F266" s="202">
        <v>115</v>
      </c>
      <c r="G266" s="194"/>
      <c r="H266" s="203" t="s">
        <v>1095</v>
      </c>
      <c r="I266" s="203" t="s">
        <v>1252</v>
      </c>
      <c r="J266" s="203" t="s">
        <v>161</v>
      </c>
      <c r="K266" s="203" t="s">
        <v>1355</v>
      </c>
      <c r="L266" s="236"/>
      <c r="M266" s="203" t="s">
        <v>1346</v>
      </c>
      <c r="N266" s="203"/>
    </row>
    <row r="267" s="160" customFormat="1" ht="21" customHeight="1" spans="1:14">
      <c r="A267" s="191"/>
      <c r="B267" s="218" t="s">
        <v>2653</v>
      </c>
      <c r="C267" s="191" t="s">
        <v>161</v>
      </c>
      <c r="D267" s="40" t="s">
        <v>41</v>
      </c>
      <c r="E267" s="67"/>
      <c r="F267" s="202">
        <v>446</v>
      </c>
      <c r="G267" s="194"/>
      <c r="H267" s="203" t="s">
        <v>1095</v>
      </c>
      <c r="I267" s="203" t="s">
        <v>1252</v>
      </c>
      <c r="J267" s="203" t="s">
        <v>161</v>
      </c>
      <c r="K267" s="203" t="s">
        <v>1356</v>
      </c>
      <c r="L267" s="236"/>
      <c r="M267" s="203" t="s">
        <v>1346</v>
      </c>
      <c r="N267" s="203"/>
    </row>
    <row r="268" s="160" customFormat="1" ht="21" customHeight="1" spans="1:14">
      <c r="A268" s="191"/>
      <c r="B268" s="218" t="s">
        <v>2653</v>
      </c>
      <c r="C268" s="191" t="s">
        <v>161</v>
      </c>
      <c r="D268" s="40" t="s">
        <v>41</v>
      </c>
      <c r="E268" s="67"/>
      <c r="F268" s="202">
        <v>114</v>
      </c>
      <c r="G268" s="194"/>
      <c r="H268" s="203" t="s">
        <v>1095</v>
      </c>
      <c r="I268" s="203" t="s">
        <v>1252</v>
      </c>
      <c r="J268" s="203" t="s">
        <v>161</v>
      </c>
      <c r="K268" s="203" t="s">
        <v>1357</v>
      </c>
      <c r="L268" s="236"/>
      <c r="M268" s="203" t="s">
        <v>1346</v>
      </c>
      <c r="N268" s="203"/>
    </row>
    <row r="269" s="160" customFormat="1" ht="21" customHeight="1" spans="1:14">
      <c r="A269" s="191"/>
      <c r="B269" s="218" t="s">
        <v>2653</v>
      </c>
      <c r="C269" s="191" t="s">
        <v>161</v>
      </c>
      <c r="D269" s="40" t="s">
        <v>41</v>
      </c>
      <c r="E269" s="67"/>
      <c r="F269" s="202">
        <v>92</v>
      </c>
      <c r="G269" s="194"/>
      <c r="H269" s="203" t="s">
        <v>1095</v>
      </c>
      <c r="I269" s="203" t="s">
        <v>1252</v>
      </c>
      <c r="J269" s="203" t="s">
        <v>161</v>
      </c>
      <c r="K269" s="203" t="s">
        <v>1358</v>
      </c>
      <c r="L269" s="236"/>
      <c r="M269" s="203" t="s">
        <v>1346</v>
      </c>
      <c r="N269" s="203"/>
    </row>
    <row r="270" s="160" customFormat="1" ht="21" customHeight="1" spans="1:14">
      <c r="A270" s="191"/>
      <c r="B270" s="218" t="s">
        <v>2653</v>
      </c>
      <c r="C270" s="191" t="s">
        <v>161</v>
      </c>
      <c r="D270" s="40" t="s">
        <v>41</v>
      </c>
      <c r="E270" s="67"/>
      <c r="F270" s="202">
        <v>364</v>
      </c>
      <c r="G270" s="194"/>
      <c r="H270" s="203" t="s">
        <v>1095</v>
      </c>
      <c r="I270" s="203" t="s">
        <v>1252</v>
      </c>
      <c r="J270" s="203" t="s">
        <v>161</v>
      </c>
      <c r="K270" s="203" t="s">
        <v>1345</v>
      </c>
      <c r="L270" s="236"/>
      <c r="M270" s="203" t="s">
        <v>1346</v>
      </c>
      <c r="N270" s="203"/>
    </row>
    <row r="271" s="160" customFormat="1" ht="21" customHeight="1" spans="1:14">
      <c r="A271" s="191"/>
      <c r="B271" s="219" t="s">
        <v>138</v>
      </c>
      <c r="C271" s="220"/>
      <c r="D271" s="196"/>
      <c r="E271" s="197"/>
      <c r="F271" s="190">
        <f>SUM(F258:F270)</f>
        <v>2715</v>
      </c>
      <c r="G271" s="194"/>
      <c r="H271" s="203"/>
      <c r="I271" s="203"/>
      <c r="J271" s="203"/>
      <c r="K271" s="203"/>
      <c r="L271" s="236"/>
      <c r="M271" s="203"/>
      <c r="N271" s="203"/>
    </row>
    <row r="272" s="160" customFormat="1" ht="21" customHeight="1" spans="1:14">
      <c r="A272" s="191"/>
      <c r="B272" s="218" t="s">
        <v>2654</v>
      </c>
      <c r="C272" s="191" t="s">
        <v>315</v>
      </c>
      <c r="D272" s="40" t="s">
        <v>41</v>
      </c>
      <c r="E272" s="67"/>
      <c r="F272" s="202">
        <v>235</v>
      </c>
      <c r="G272" s="194"/>
      <c r="H272" s="203" t="s">
        <v>1095</v>
      </c>
      <c r="I272" s="203" t="s">
        <v>1252</v>
      </c>
      <c r="J272" s="203" t="s">
        <v>315</v>
      </c>
      <c r="K272" s="203" t="s">
        <v>1347</v>
      </c>
      <c r="L272" s="236"/>
      <c r="M272" s="203" t="s">
        <v>1346</v>
      </c>
      <c r="N272" s="203"/>
    </row>
    <row r="273" s="160" customFormat="1" ht="21" customHeight="1" spans="1:14">
      <c r="A273" s="191"/>
      <c r="B273" s="218" t="s">
        <v>2654</v>
      </c>
      <c r="C273" s="191" t="s">
        <v>315</v>
      </c>
      <c r="D273" s="40" t="s">
        <v>41</v>
      </c>
      <c r="E273" s="67"/>
      <c r="F273" s="202">
        <v>35</v>
      </c>
      <c r="G273" s="194"/>
      <c r="H273" s="203" t="s">
        <v>1095</v>
      </c>
      <c r="I273" s="203" t="s">
        <v>1252</v>
      </c>
      <c r="J273" s="203" t="s">
        <v>315</v>
      </c>
      <c r="K273" s="203" t="s">
        <v>1348</v>
      </c>
      <c r="L273" s="236"/>
      <c r="M273" s="203" t="s">
        <v>1346</v>
      </c>
      <c r="N273" s="203"/>
    </row>
    <row r="274" s="160" customFormat="1" ht="21" customHeight="1" spans="1:14">
      <c r="A274" s="191"/>
      <c r="B274" s="218" t="s">
        <v>2654</v>
      </c>
      <c r="C274" s="191" t="s">
        <v>315</v>
      </c>
      <c r="D274" s="40" t="s">
        <v>41</v>
      </c>
      <c r="E274" s="67"/>
      <c r="F274" s="202">
        <v>179</v>
      </c>
      <c r="G274" s="194"/>
      <c r="H274" s="203" t="s">
        <v>1095</v>
      </c>
      <c r="I274" s="203" t="s">
        <v>1252</v>
      </c>
      <c r="J274" s="203" t="s">
        <v>315</v>
      </c>
      <c r="K274" s="203" t="s">
        <v>1349</v>
      </c>
      <c r="L274" s="236"/>
      <c r="M274" s="203" t="s">
        <v>1346</v>
      </c>
      <c r="N274" s="203"/>
    </row>
    <row r="275" s="160" customFormat="1" ht="21" customHeight="1" spans="1:14">
      <c r="A275" s="191"/>
      <c r="B275" s="218" t="s">
        <v>2654</v>
      </c>
      <c r="C275" s="191" t="s">
        <v>315</v>
      </c>
      <c r="D275" s="40" t="s">
        <v>41</v>
      </c>
      <c r="E275" s="67"/>
      <c r="F275" s="202">
        <v>292</v>
      </c>
      <c r="G275" s="194"/>
      <c r="H275" s="203" t="s">
        <v>1095</v>
      </c>
      <c r="I275" s="203" t="s">
        <v>1252</v>
      </c>
      <c r="J275" s="203" t="s">
        <v>315</v>
      </c>
      <c r="K275" s="203" t="s">
        <v>1350</v>
      </c>
      <c r="L275" s="236"/>
      <c r="M275" s="203" t="s">
        <v>1346</v>
      </c>
      <c r="N275" s="203"/>
    </row>
    <row r="276" s="160" customFormat="1" ht="21" customHeight="1" spans="1:14">
      <c r="A276" s="191"/>
      <c r="B276" s="218" t="s">
        <v>2654</v>
      </c>
      <c r="C276" s="191" t="s">
        <v>315</v>
      </c>
      <c r="D276" s="40" t="s">
        <v>41</v>
      </c>
      <c r="E276" s="67"/>
      <c r="F276" s="202">
        <v>36</v>
      </c>
      <c r="G276" s="194"/>
      <c r="H276" s="203" t="s">
        <v>1095</v>
      </c>
      <c r="I276" s="203" t="s">
        <v>1252</v>
      </c>
      <c r="J276" s="203" t="s">
        <v>315</v>
      </c>
      <c r="K276" s="203" t="s">
        <v>1351</v>
      </c>
      <c r="L276" s="236"/>
      <c r="M276" s="203" t="s">
        <v>1346</v>
      </c>
      <c r="N276" s="203"/>
    </row>
    <row r="277" s="160" customFormat="1" ht="21" customHeight="1" spans="1:14">
      <c r="A277" s="191"/>
      <c r="B277" s="218" t="s">
        <v>2654</v>
      </c>
      <c r="C277" s="191" t="s">
        <v>315</v>
      </c>
      <c r="D277" s="40" t="s">
        <v>41</v>
      </c>
      <c r="E277" s="67"/>
      <c r="F277" s="202">
        <v>192</v>
      </c>
      <c r="G277" s="194"/>
      <c r="H277" s="203" t="s">
        <v>1095</v>
      </c>
      <c r="I277" s="203" t="s">
        <v>1252</v>
      </c>
      <c r="J277" s="203" t="s">
        <v>315</v>
      </c>
      <c r="K277" s="203" t="s">
        <v>1352</v>
      </c>
      <c r="L277" s="236"/>
      <c r="M277" s="203" t="s">
        <v>1346</v>
      </c>
      <c r="N277" s="203"/>
    </row>
    <row r="278" s="160" customFormat="1" ht="21" customHeight="1" spans="1:14">
      <c r="A278" s="191"/>
      <c r="B278" s="218" t="s">
        <v>2654</v>
      </c>
      <c r="C278" s="191" t="s">
        <v>315</v>
      </c>
      <c r="D278" s="40" t="s">
        <v>41</v>
      </c>
      <c r="E278" s="67"/>
      <c r="F278" s="202">
        <v>173</v>
      </c>
      <c r="G278" s="194"/>
      <c r="H278" s="203" t="s">
        <v>1095</v>
      </c>
      <c r="I278" s="203" t="s">
        <v>1252</v>
      </c>
      <c r="J278" s="203" t="s">
        <v>315</v>
      </c>
      <c r="K278" s="203" t="s">
        <v>1353</v>
      </c>
      <c r="L278" s="236"/>
      <c r="M278" s="203" t="s">
        <v>1346</v>
      </c>
      <c r="N278" s="203"/>
    </row>
    <row r="279" s="160" customFormat="1" ht="21" customHeight="1" spans="1:14">
      <c r="A279" s="191"/>
      <c r="B279" s="218" t="s">
        <v>2654</v>
      </c>
      <c r="C279" s="191" t="s">
        <v>315</v>
      </c>
      <c r="D279" s="40" t="s">
        <v>41</v>
      </c>
      <c r="E279" s="67"/>
      <c r="F279" s="202">
        <v>442</v>
      </c>
      <c r="G279" s="194"/>
      <c r="H279" s="203" t="s">
        <v>1095</v>
      </c>
      <c r="I279" s="203" t="s">
        <v>1252</v>
      </c>
      <c r="J279" s="203" t="s">
        <v>315</v>
      </c>
      <c r="K279" s="203" t="s">
        <v>1354</v>
      </c>
      <c r="L279" s="236"/>
      <c r="M279" s="203" t="s">
        <v>1346</v>
      </c>
      <c r="N279" s="203"/>
    </row>
    <row r="280" s="160" customFormat="1" ht="21" customHeight="1" spans="1:14">
      <c r="A280" s="191"/>
      <c r="B280" s="218" t="s">
        <v>2654</v>
      </c>
      <c r="C280" s="191" t="s">
        <v>315</v>
      </c>
      <c r="D280" s="40" t="s">
        <v>41</v>
      </c>
      <c r="E280" s="67"/>
      <c r="F280" s="202">
        <v>115</v>
      </c>
      <c r="G280" s="194"/>
      <c r="H280" s="203" t="s">
        <v>1095</v>
      </c>
      <c r="I280" s="203" t="s">
        <v>1252</v>
      </c>
      <c r="J280" s="203" t="s">
        <v>315</v>
      </c>
      <c r="K280" s="203" t="s">
        <v>1355</v>
      </c>
      <c r="L280" s="236"/>
      <c r="M280" s="203" t="s">
        <v>1346</v>
      </c>
      <c r="N280" s="203"/>
    </row>
    <row r="281" s="160" customFormat="1" ht="21" customHeight="1" spans="1:14">
      <c r="A281" s="191"/>
      <c r="B281" s="218" t="s">
        <v>2654</v>
      </c>
      <c r="C281" s="191" t="s">
        <v>315</v>
      </c>
      <c r="D281" s="40" t="s">
        <v>41</v>
      </c>
      <c r="E281" s="67"/>
      <c r="F281" s="202">
        <v>446</v>
      </c>
      <c r="G281" s="194"/>
      <c r="H281" s="203" t="s">
        <v>1095</v>
      </c>
      <c r="I281" s="203" t="s">
        <v>1252</v>
      </c>
      <c r="J281" s="203" t="s">
        <v>315</v>
      </c>
      <c r="K281" s="203" t="s">
        <v>1356</v>
      </c>
      <c r="L281" s="236"/>
      <c r="M281" s="203" t="s">
        <v>1346</v>
      </c>
      <c r="N281" s="203"/>
    </row>
    <row r="282" s="160" customFormat="1" ht="21" customHeight="1" spans="1:14">
      <c r="A282" s="191"/>
      <c r="B282" s="218" t="s">
        <v>2654</v>
      </c>
      <c r="C282" s="191" t="s">
        <v>315</v>
      </c>
      <c r="D282" s="40" t="s">
        <v>41</v>
      </c>
      <c r="E282" s="67"/>
      <c r="F282" s="202">
        <v>114</v>
      </c>
      <c r="G282" s="194"/>
      <c r="H282" s="203" t="s">
        <v>1095</v>
      </c>
      <c r="I282" s="203" t="s">
        <v>1252</v>
      </c>
      <c r="J282" s="203" t="s">
        <v>315</v>
      </c>
      <c r="K282" s="203" t="s">
        <v>1357</v>
      </c>
      <c r="L282" s="236"/>
      <c r="M282" s="203" t="s">
        <v>1346</v>
      </c>
      <c r="N282" s="203"/>
    </row>
    <row r="283" s="160" customFormat="1" ht="21" customHeight="1" spans="1:14">
      <c r="A283" s="191"/>
      <c r="B283" s="218" t="s">
        <v>2654</v>
      </c>
      <c r="C283" s="191" t="s">
        <v>315</v>
      </c>
      <c r="D283" s="40" t="s">
        <v>41</v>
      </c>
      <c r="E283" s="67"/>
      <c r="F283" s="202">
        <v>92</v>
      </c>
      <c r="G283" s="194"/>
      <c r="H283" s="203" t="s">
        <v>1095</v>
      </c>
      <c r="I283" s="203" t="s">
        <v>1252</v>
      </c>
      <c r="J283" s="203" t="s">
        <v>315</v>
      </c>
      <c r="K283" s="203" t="s">
        <v>1358</v>
      </c>
      <c r="L283" s="236"/>
      <c r="M283" s="203" t="s">
        <v>1346</v>
      </c>
      <c r="N283" s="203"/>
    </row>
    <row r="284" s="160" customFormat="1" ht="21" customHeight="1" spans="1:14">
      <c r="A284" s="191"/>
      <c r="B284" s="218" t="s">
        <v>2654</v>
      </c>
      <c r="C284" s="191" t="s">
        <v>315</v>
      </c>
      <c r="D284" s="40" t="s">
        <v>41</v>
      </c>
      <c r="E284" s="67"/>
      <c r="F284" s="202">
        <v>227</v>
      </c>
      <c r="G284" s="194"/>
      <c r="H284" s="203" t="s">
        <v>1095</v>
      </c>
      <c r="I284" s="203" t="s">
        <v>1252</v>
      </c>
      <c r="J284" s="203" t="s">
        <v>315</v>
      </c>
      <c r="K284" s="203" t="s">
        <v>1345</v>
      </c>
      <c r="L284" s="236"/>
      <c r="M284" s="203" t="s">
        <v>1346</v>
      </c>
      <c r="N284" s="203"/>
    </row>
    <row r="285" s="160" customFormat="1" ht="21" customHeight="1" spans="1:14">
      <c r="A285" s="257"/>
      <c r="B285" s="258" t="s">
        <v>138</v>
      </c>
      <c r="C285" s="259"/>
      <c r="D285" s="260"/>
      <c r="E285" s="197"/>
      <c r="F285" s="190">
        <f>SUM(F272:F284)</f>
        <v>2578</v>
      </c>
      <c r="G285" s="194"/>
      <c r="H285" s="261"/>
      <c r="I285" s="261"/>
      <c r="J285" s="261"/>
      <c r="K285" s="261"/>
      <c r="L285" s="269"/>
      <c r="M285" s="261"/>
      <c r="N285" s="261"/>
    </row>
    <row r="286" s="160" customFormat="1" ht="21" customHeight="1" spans="1:14">
      <c r="A286" s="262"/>
      <c r="B286" s="218" t="s">
        <v>2655</v>
      </c>
      <c r="C286" s="203" t="s">
        <v>2656</v>
      </c>
      <c r="D286" s="40" t="s">
        <v>224</v>
      </c>
      <c r="E286" s="263"/>
      <c r="F286" s="264">
        <v>294</v>
      </c>
      <c r="G286" s="265"/>
      <c r="H286" s="203" t="s">
        <v>1095</v>
      </c>
      <c r="I286" s="203" t="s">
        <v>1252</v>
      </c>
      <c r="J286" s="203" t="s">
        <v>2656</v>
      </c>
      <c r="K286" s="203" t="s">
        <v>1347</v>
      </c>
      <c r="L286" s="236"/>
      <c r="M286" s="203" t="s">
        <v>1346</v>
      </c>
      <c r="N286" s="270"/>
    </row>
    <row r="287" s="160" customFormat="1" ht="21" customHeight="1" spans="1:14">
      <c r="A287" s="262"/>
      <c r="B287" s="218" t="s">
        <v>2655</v>
      </c>
      <c r="C287" s="203" t="s">
        <v>2656</v>
      </c>
      <c r="D287" s="40" t="s">
        <v>224</v>
      </c>
      <c r="E287" s="263"/>
      <c r="F287" s="264">
        <v>44</v>
      </c>
      <c r="G287" s="265"/>
      <c r="H287" s="203" t="s">
        <v>1095</v>
      </c>
      <c r="I287" s="203" t="s">
        <v>1252</v>
      </c>
      <c r="J287" s="203" t="s">
        <v>2656</v>
      </c>
      <c r="K287" s="203" t="s">
        <v>1348</v>
      </c>
      <c r="L287" s="236"/>
      <c r="M287" s="203" t="s">
        <v>1346</v>
      </c>
      <c r="N287" s="270"/>
    </row>
    <row r="288" s="160" customFormat="1" ht="21" customHeight="1" spans="1:14">
      <c r="A288" s="262"/>
      <c r="B288" s="218" t="s">
        <v>2655</v>
      </c>
      <c r="C288" s="203" t="s">
        <v>2656</v>
      </c>
      <c r="D288" s="40" t="s">
        <v>224</v>
      </c>
      <c r="E288" s="263"/>
      <c r="F288" s="264">
        <v>224</v>
      </c>
      <c r="G288" s="265"/>
      <c r="H288" s="203" t="s">
        <v>1095</v>
      </c>
      <c r="I288" s="203" t="s">
        <v>1252</v>
      </c>
      <c r="J288" s="203" t="s">
        <v>2656</v>
      </c>
      <c r="K288" s="203" t="s">
        <v>1349</v>
      </c>
      <c r="L288" s="236"/>
      <c r="M288" s="203" t="s">
        <v>1346</v>
      </c>
      <c r="N288" s="270"/>
    </row>
    <row r="289" s="160" customFormat="1" ht="21" customHeight="1" spans="1:14">
      <c r="A289" s="262"/>
      <c r="B289" s="218" t="s">
        <v>2655</v>
      </c>
      <c r="C289" s="203" t="s">
        <v>2656</v>
      </c>
      <c r="D289" s="40" t="s">
        <v>224</v>
      </c>
      <c r="E289" s="263"/>
      <c r="F289" s="264">
        <v>365</v>
      </c>
      <c r="G289" s="265"/>
      <c r="H289" s="203" t="s">
        <v>1095</v>
      </c>
      <c r="I289" s="203" t="s">
        <v>1252</v>
      </c>
      <c r="J289" s="203" t="s">
        <v>2656</v>
      </c>
      <c r="K289" s="203" t="s">
        <v>1350</v>
      </c>
      <c r="L289" s="236"/>
      <c r="M289" s="203" t="s">
        <v>1346</v>
      </c>
      <c r="N289" s="270"/>
    </row>
    <row r="290" s="160" customFormat="1" ht="21" customHeight="1" spans="1:14">
      <c r="A290" s="262"/>
      <c r="B290" s="218" t="s">
        <v>2655</v>
      </c>
      <c r="C290" s="203" t="s">
        <v>2656</v>
      </c>
      <c r="D290" s="40" t="s">
        <v>224</v>
      </c>
      <c r="E290" s="263"/>
      <c r="F290" s="264">
        <v>45</v>
      </c>
      <c r="G290" s="265"/>
      <c r="H290" s="203" t="s">
        <v>1095</v>
      </c>
      <c r="I290" s="203" t="s">
        <v>1252</v>
      </c>
      <c r="J290" s="203" t="s">
        <v>2656</v>
      </c>
      <c r="K290" s="203" t="s">
        <v>1351</v>
      </c>
      <c r="L290" s="236"/>
      <c r="M290" s="203" t="s">
        <v>1346</v>
      </c>
      <c r="N290" s="270"/>
    </row>
    <row r="291" s="160" customFormat="1" ht="21" customHeight="1" spans="1:14">
      <c r="A291" s="262"/>
      <c r="B291" s="218" t="s">
        <v>2655</v>
      </c>
      <c r="C291" s="203" t="s">
        <v>2656</v>
      </c>
      <c r="D291" s="40" t="s">
        <v>224</v>
      </c>
      <c r="E291" s="263"/>
      <c r="F291" s="264">
        <v>240</v>
      </c>
      <c r="G291" s="265"/>
      <c r="H291" s="203" t="s">
        <v>1095</v>
      </c>
      <c r="I291" s="203" t="s">
        <v>1252</v>
      </c>
      <c r="J291" s="203" t="s">
        <v>2656</v>
      </c>
      <c r="K291" s="203" t="s">
        <v>1352</v>
      </c>
      <c r="L291" s="236"/>
      <c r="M291" s="203" t="s">
        <v>1346</v>
      </c>
      <c r="N291" s="270"/>
    </row>
    <row r="292" s="160" customFormat="1" ht="21" customHeight="1" spans="1:14">
      <c r="A292" s="262"/>
      <c r="B292" s="218" t="s">
        <v>2655</v>
      </c>
      <c r="C292" s="203" t="s">
        <v>2656</v>
      </c>
      <c r="D292" s="40" t="s">
        <v>224</v>
      </c>
      <c r="E292" s="263"/>
      <c r="F292" s="264">
        <v>216</v>
      </c>
      <c r="G292" s="265"/>
      <c r="H292" s="203" t="s">
        <v>1095</v>
      </c>
      <c r="I292" s="203" t="s">
        <v>1252</v>
      </c>
      <c r="J292" s="203" t="s">
        <v>2656</v>
      </c>
      <c r="K292" s="203" t="s">
        <v>1353</v>
      </c>
      <c r="L292" s="236"/>
      <c r="M292" s="203" t="s">
        <v>1346</v>
      </c>
      <c r="N292" s="270"/>
    </row>
    <row r="293" s="160" customFormat="1" ht="21" customHeight="1" spans="1:14">
      <c r="A293" s="262"/>
      <c r="B293" s="218" t="s">
        <v>2655</v>
      </c>
      <c r="C293" s="203" t="s">
        <v>2656</v>
      </c>
      <c r="D293" s="40" t="s">
        <v>224</v>
      </c>
      <c r="E293" s="263"/>
      <c r="F293" s="264">
        <v>553</v>
      </c>
      <c r="G293" s="265"/>
      <c r="H293" s="203" t="s">
        <v>1095</v>
      </c>
      <c r="I293" s="203" t="s">
        <v>1252</v>
      </c>
      <c r="J293" s="203" t="s">
        <v>2656</v>
      </c>
      <c r="K293" s="203" t="s">
        <v>1354</v>
      </c>
      <c r="L293" s="236"/>
      <c r="M293" s="203" t="s">
        <v>1346</v>
      </c>
      <c r="N293" s="270"/>
    </row>
    <row r="294" s="160" customFormat="1" ht="21" customHeight="1" spans="1:14">
      <c r="A294" s="262"/>
      <c r="B294" s="218" t="s">
        <v>2655</v>
      </c>
      <c r="C294" s="203" t="s">
        <v>2656</v>
      </c>
      <c r="D294" s="40" t="s">
        <v>224</v>
      </c>
      <c r="E294" s="263"/>
      <c r="F294" s="264">
        <v>144</v>
      </c>
      <c r="G294" s="265"/>
      <c r="H294" s="203" t="s">
        <v>1095</v>
      </c>
      <c r="I294" s="203" t="s">
        <v>1252</v>
      </c>
      <c r="J294" s="203" t="s">
        <v>2656</v>
      </c>
      <c r="K294" s="203" t="s">
        <v>1355</v>
      </c>
      <c r="L294" s="236"/>
      <c r="M294" s="203" t="s">
        <v>1346</v>
      </c>
      <c r="N294" s="270"/>
    </row>
    <row r="295" s="160" customFormat="1" ht="21" customHeight="1" spans="1:14">
      <c r="A295" s="262"/>
      <c r="B295" s="218" t="s">
        <v>2655</v>
      </c>
      <c r="C295" s="203" t="s">
        <v>2656</v>
      </c>
      <c r="D295" s="40" t="s">
        <v>224</v>
      </c>
      <c r="E295" s="263"/>
      <c r="F295" s="264">
        <v>558</v>
      </c>
      <c r="G295" s="265"/>
      <c r="H295" s="203" t="s">
        <v>1095</v>
      </c>
      <c r="I295" s="203" t="s">
        <v>1252</v>
      </c>
      <c r="J295" s="203" t="s">
        <v>2656</v>
      </c>
      <c r="K295" s="203" t="s">
        <v>1356</v>
      </c>
      <c r="L295" s="236"/>
      <c r="M295" s="203" t="s">
        <v>1346</v>
      </c>
      <c r="N295" s="270"/>
    </row>
    <row r="296" s="160" customFormat="1" ht="21" customHeight="1" spans="1:14">
      <c r="A296" s="262"/>
      <c r="B296" s="218" t="s">
        <v>2655</v>
      </c>
      <c r="C296" s="203" t="s">
        <v>2656</v>
      </c>
      <c r="D296" s="40" t="s">
        <v>224</v>
      </c>
      <c r="E296" s="263"/>
      <c r="F296" s="264">
        <v>143</v>
      </c>
      <c r="G296" s="265"/>
      <c r="H296" s="203" t="s">
        <v>1095</v>
      </c>
      <c r="I296" s="203" t="s">
        <v>1252</v>
      </c>
      <c r="J296" s="203" t="s">
        <v>2656</v>
      </c>
      <c r="K296" s="203" t="s">
        <v>1357</v>
      </c>
      <c r="L296" s="236"/>
      <c r="M296" s="203" t="s">
        <v>1346</v>
      </c>
      <c r="N296" s="270"/>
    </row>
    <row r="297" s="160" customFormat="1" ht="21" customHeight="1" spans="1:14">
      <c r="A297" s="262"/>
      <c r="B297" s="218" t="s">
        <v>2655</v>
      </c>
      <c r="C297" s="203" t="s">
        <v>2656</v>
      </c>
      <c r="D297" s="40" t="s">
        <v>224</v>
      </c>
      <c r="E297" s="263"/>
      <c r="F297" s="264">
        <v>115</v>
      </c>
      <c r="G297" s="265"/>
      <c r="H297" s="203" t="s">
        <v>1095</v>
      </c>
      <c r="I297" s="203" t="s">
        <v>1252</v>
      </c>
      <c r="J297" s="203" t="s">
        <v>2656</v>
      </c>
      <c r="K297" s="203" t="s">
        <v>1358</v>
      </c>
      <c r="L297" s="236"/>
      <c r="M297" s="203" t="s">
        <v>1346</v>
      </c>
      <c r="N297" s="270"/>
    </row>
    <row r="298" s="160" customFormat="1" ht="21" customHeight="1" spans="1:14">
      <c r="A298" s="262"/>
      <c r="B298" s="218" t="s">
        <v>2655</v>
      </c>
      <c r="C298" s="203" t="s">
        <v>2656</v>
      </c>
      <c r="D298" s="40" t="s">
        <v>224</v>
      </c>
      <c r="E298" s="263"/>
      <c r="F298" s="264">
        <v>455</v>
      </c>
      <c r="G298" s="265"/>
      <c r="H298" s="203" t="s">
        <v>1095</v>
      </c>
      <c r="I298" s="203" t="s">
        <v>1252</v>
      </c>
      <c r="J298" s="203" t="s">
        <v>2656</v>
      </c>
      <c r="K298" s="203" t="s">
        <v>1345</v>
      </c>
      <c r="L298" s="236"/>
      <c r="M298" s="203" t="s">
        <v>1346</v>
      </c>
      <c r="N298" s="270"/>
    </row>
    <row r="299" s="160" customFormat="1" ht="21" customHeight="1" spans="1:14">
      <c r="A299" s="257"/>
      <c r="B299" s="258" t="s">
        <v>138</v>
      </c>
      <c r="C299" s="259"/>
      <c r="D299" s="260"/>
      <c r="E299" s="197"/>
      <c r="F299" s="190">
        <f>SUM(F286:F298)</f>
        <v>3396</v>
      </c>
      <c r="G299" s="194"/>
      <c r="H299" s="261"/>
      <c r="I299" s="261"/>
      <c r="J299" s="261"/>
      <c r="K299" s="261"/>
      <c r="L299" s="269"/>
      <c r="M299" s="261"/>
      <c r="N299" s="261"/>
    </row>
    <row r="300" s="160" customFormat="1" ht="21" customHeight="1" spans="1:14">
      <c r="A300" s="262"/>
      <c r="B300" s="218" t="s">
        <v>312</v>
      </c>
      <c r="C300" s="203" t="s">
        <v>2657</v>
      </c>
      <c r="D300" s="40" t="s">
        <v>41</v>
      </c>
      <c r="E300" s="263"/>
      <c r="F300" s="264">
        <v>235</v>
      </c>
      <c r="G300" s="265"/>
      <c r="H300" s="203" t="s">
        <v>1095</v>
      </c>
      <c r="I300" s="203" t="s">
        <v>1252</v>
      </c>
      <c r="J300" s="203" t="s">
        <v>2657</v>
      </c>
      <c r="K300" s="203" t="s">
        <v>1347</v>
      </c>
      <c r="L300" s="236"/>
      <c r="M300" s="203" t="s">
        <v>1346</v>
      </c>
      <c r="N300" s="270"/>
    </row>
    <row r="301" s="160" customFormat="1" ht="21" customHeight="1" spans="1:14">
      <c r="A301" s="262"/>
      <c r="B301" s="218" t="s">
        <v>312</v>
      </c>
      <c r="C301" s="203" t="s">
        <v>2657</v>
      </c>
      <c r="D301" s="40" t="s">
        <v>41</v>
      </c>
      <c r="E301" s="263"/>
      <c r="F301" s="264">
        <v>35</v>
      </c>
      <c r="G301" s="265"/>
      <c r="H301" s="203" t="s">
        <v>1095</v>
      </c>
      <c r="I301" s="203" t="s">
        <v>1252</v>
      </c>
      <c r="J301" s="203" t="s">
        <v>2657</v>
      </c>
      <c r="K301" s="203" t="s">
        <v>1348</v>
      </c>
      <c r="L301" s="236"/>
      <c r="M301" s="203" t="s">
        <v>1346</v>
      </c>
      <c r="N301" s="270"/>
    </row>
    <row r="302" s="160" customFormat="1" ht="21" customHeight="1" spans="1:14">
      <c r="A302" s="262"/>
      <c r="B302" s="218" t="s">
        <v>312</v>
      </c>
      <c r="C302" s="203" t="s">
        <v>2657</v>
      </c>
      <c r="D302" s="40" t="s">
        <v>41</v>
      </c>
      <c r="E302" s="263"/>
      <c r="F302" s="264">
        <v>179</v>
      </c>
      <c r="G302" s="265"/>
      <c r="H302" s="203" t="s">
        <v>1095</v>
      </c>
      <c r="I302" s="203" t="s">
        <v>1252</v>
      </c>
      <c r="J302" s="203" t="s">
        <v>2657</v>
      </c>
      <c r="K302" s="203" t="s">
        <v>1349</v>
      </c>
      <c r="L302" s="236"/>
      <c r="M302" s="203" t="s">
        <v>1346</v>
      </c>
      <c r="N302" s="270"/>
    </row>
    <row r="303" s="160" customFormat="1" ht="21" customHeight="1" spans="1:14">
      <c r="A303" s="262"/>
      <c r="B303" s="218" t="s">
        <v>312</v>
      </c>
      <c r="C303" s="203" t="s">
        <v>2657</v>
      </c>
      <c r="D303" s="40" t="s">
        <v>41</v>
      </c>
      <c r="E303" s="263"/>
      <c r="F303" s="264">
        <v>292</v>
      </c>
      <c r="G303" s="265"/>
      <c r="H303" s="203" t="s">
        <v>1095</v>
      </c>
      <c r="I303" s="203" t="s">
        <v>1252</v>
      </c>
      <c r="J303" s="203" t="s">
        <v>2657</v>
      </c>
      <c r="K303" s="203" t="s">
        <v>1350</v>
      </c>
      <c r="L303" s="236"/>
      <c r="M303" s="203" t="s">
        <v>1346</v>
      </c>
      <c r="N303" s="270"/>
    </row>
    <row r="304" s="160" customFormat="1" ht="21" customHeight="1" spans="1:14">
      <c r="A304" s="262"/>
      <c r="B304" s="218" t="s">
        <v>312</v>
      </c>
      <c r="C304" s="203" t="s">
        <v>2657</v>
      </c>
      <c r="D304" s="40" t="s">
        <v>41</v>
      </c>
      <c r="E304" s="263"/>
      <c r="F304" s="264">
        <v>36</v>
      </c>
      <c r="G304" s="265"/>
      <c r="H304" s="203" t="s">
        <v>1095</v>
      </c>
      <c r="I304" s="203" t="s">
        <v>1252</v>
      </c>
      <c r="J304" s="203" t="s">
        <v>2657</v>
      </c>
      <c r="K304" s="203" t="s">
        <v>1351</v>
      </c>
      <c r="L304" s="236"/>
      <c r="M304" s="203" t="s">
        <v>1346</v>
      </c>
      <c r="N304" s="270"/>
    </row>
    <row r="305" s="160" customFormat="1" ht="21" customHeight="1" spans="1:14">
      <c r="A305" s="262"/>
      <c r="B305" s="218" t="s">
        <v>312</v>
      </c>
      <c r="C305" s="203" t="s">
        <v>2657</v>
      </c>
      <c r="D305" s="40" t="s">
        <v>41</v>
      </c>
      <c r="E305" s="263"/>
      <c r="F305" s="264">
        <v>192</v>
      </c>
      <c r="G305" s="265"/>
      <c r="H305" s="203" t="s">
        <v>1095</v>
      </c>
      <c r="I305" s="203" t="s">
        <v>1252</v>
      </c>
      <c r="J305" s="203" t="s">
        <v>2657</v>
      </c>
      <c r="K305" s="203" t="s">
        <v>1352</v>
      </c>
      <c r="L305" s="236"/>
      <c r="M305" s="203" t="s">
        <v>1346</v>
      </c>
      <c r="N305" s="270"/>
    </row>
    <row r="306" s="160" customFormat="1" ht="21" customHeight="1" spans="1:14">
      <c r="A306" s="262"/>
      <c r="B306" s="218" t="s">
        <v>312</v>
      </c>
      <c r="C306" s="203" t="s">
        <v>2657</v>
      </c>
      <c r="D306" s="40" t="s">
        <v>41</v>
      </c>
      <c r="E306" s="263"/>
      <c r="F306" s="264">
        <v>173</v>
      </c>
      <c r="G306" s="265"/>
      <c r="H306" s="203" t="s">
        <v>1095</v>
      </c>
      <c r="I306" s="203" t="s">
        <v>1252</v>
      </c>
      <c r="J306" s="203" t="s">
        <v>2657</v>
      </c>
      <c r="K306" s="203" t="s">
        <v>1353</v>
      </c>
      <c r="L306" s="236"/>
      <c r="M306" s="203" t="s">
        <v>1346</v>
      </c>
      <c r="N306" s="270"/>
    </row>
    <row r="307" s="160" customFormat="1" ht="21" customHeight="1" spans="1:14">
      <c r="A307" s="262"/>
      <c r="B307" s="218" t="s">
        <v>312</v>
      </c>
      <c r="C307" s="203" t="s">
        <v>2657</v>
      </c>
      <c r="D307" s="40" t="s">
        <v>41</v>
      </c>
      <c r="E307" s="263"/>
      <c r="F307" s="264">
        <v>442</v>
      </c>
      <c r="G307" s="265"/>
      <c r="H307" s="203" t="s">
        <v>1095</v>
      </c>
      <c r="I307" s="203" t="s">
        <v>1252</v>
      </c>
      <c r="J307" s="203" t="s">
        <v>2657</v>
      </c>
      <c r="K307" s="203" t="s">
        <v>1354</v>
      </c>
      <c r="L307" s="236"/>
      <c r="M307" s="203" t="s">
        <v>1346</v>
      </c>
      <c r="N307" s="270"/>
    </row>
    <row r="308" s="160" customFormat="1" ht="21" customHeight="1" spans="1:14">
      <c r="A308" s="262"/>
      <c r="B308" s="218" t="s">
        <v>312</v>
      </c>
      <c r="C308" s="203" t="s">
        <v>2657</v>
      </c>
      <c r="D308" s="40" t="s">
        <v>41</v>
      </c>
      <c r="E308" s="263"/>
      <c r="F308" s="264">
        <v>115</v>
      </c>
      <c r="G308" s="265"/>
      <c r="H308" s="203" t="s">
        <v>1095</v>
      </c>
      <c r="I308" s="203" t="s">
        <v>1252</v>
      </c>
      <c r="J308" s="203" t="s">
        <v>2657</v>
      </c>
      <c r="K308" s="203" t="s">
        <v>1355</v>
      </c>
      <c r="L308" s="236"/>
      <c r="M308" s="203" t="s">
        <v>1346</v>
      </c>
      <c r="N308" s="270"/>
    </row>
    <row r="309" s="160" customFormat="1" ht="21" customHeight="1" spans="1:14">
      <c r="A309" s="262"/>
      <c r="B309" s="218" t="s">
        <v>312</v>
      </c>
      <c r="C309" s="203" t="s">
        <v>2657</v>
      </c>
      <c r="D309" s="40" t="s">
        <v>41</v>
      </c>
      <c r="E309" s="263"/>
      <c r="F309" s="264">
        <v>446</v>
      </c>
      <c r="G309" s="265"/>
      <c r="H309" s="203" t="s">
        <v>1095</v>
      </c>
      <c r="I309" s="203" t="s">
        <v>1252</v>
      </c>
      <c r="J309" s="203" t="s">
        <v>2657</v>
      </c>
      <c r="K309" s="203" t="s">
        <v>1356</v>
      </c>
      <c r="L309" s="236"/>
      <c r="M309" s="203" t="s">
        <v>1346</v>
      </c>
      <c r="N309" s="270"/>
    </row>
    <row r="310" s="160" customFormat="1" ht="21" customHeight="1" spans="1:14">
      <c r="A310" s="262"/>
      <c r="B310" s="218" t="s">
        <v>312</v>
      </c>
      <c r="C310" s="203" t="s">
        <v>2657</v>
      </c>
      <c r="D310" s="40" t="s">
        <v>41</v>
      </c>
      <c r="E310" s="263"/>
      <c r="F310" s="264">
        <v>114</v>
      </c>
      <c r="G310" s="265"/>
      <c r="H310" s="203" t="s">
        <v>1095</v>
      </c>
      <c r="I310" s="203" t="s">
        <v>1252</v>
      </c>
      <c r="J310" s="203" t="s">
        <v>2657</v>
      </c>
      <c r="K310" s="203" t="s">
        <v>1357</v>
      </c>
      <c r="L310" s="236"/>
      <c r="M310" s="203" t="s">
        <v>1346</v>
      </c>
      <c r="N310" s="270"/>
    </row>
    <row r="311" s="160" customFormat="1" ht="21" customHeight="1" spans="1:14">
      <c r="A311" s="262"/>
      <c r="B311" s="218" t="s">
        <v>312</v>
      </c>
      <c r="C311" s="203" t="s">
        <v>2657</v>
      </c>
      <c r="D311" s="40" t="s">
        <v>41</v>
      </c>
      <c r="E311" s="263"/>
      <c r="F311" s="264">
        <v>92</v>
      </c>
      <c r="G311" s="265"/>
      <c r="H311" s="203" t="s">
        <v>1095</v>
      </c>
      <c r="I311" s="203" t="s">
        <v>1252</v>
      </c>
      <c r="J311" s="203" t="s">
        <v>2657</v>
      </c>
      <c r="K311" s="203" t="s">
        <v>1358</v>
      </c>
      <c r="L311" s="236"/>
      <c r="M311" s="203" t="s">
        <v>1346</v>
      </c>
      <c r="N311" s="270"/>
    </row>
    <row r="312" s="160" customFormat="1" ht="21" customHeight="1" spans="1:14">
      <c r="A312" s="262"/>
      <c r="B312" s="218" t="s">
        <v>312</v>
      </c>
      <c r="C312" s="203" t="s">
        <v>2657</v>
      </c>
      <c r="D312" s="40" t="s">
        <v>41</v>
      </c>
      <c r="E312" s="263"/>
      <c r="F312" s="264">
        <v>364</v>
      </c>
      <c r="G312" s="265"/>
      <c r="H312" s="203" t="s">
        <v>1095</v>
      </c>
      <c r="I312" s="203" t="s">
        <v>1252</v>
      </c>
      <c r="J312" s="203" t="s">
        <v>2657</v>
      </c>
      <c r="K312" s="203" t="s">
        <v>1345</v>
      </c>
      <c r="L312" s="236"/>
      <c r="M312" s="203" t="s">
        <v>1346</v>
      </c>
      <c r="N312" s="270"/>
    </row>
    <row r="313" s="160" customFormat="1" ht="21" customHeight="1" spans="1:14">
      <c r="A313" s="257"/>
      <c r="B313" s="258" t="s">
        <v>138</v>
      </c>
      <c r="C313" s="259"/>
      <c r="D313" s="260"/>
      <c r="E313" s="266"/>
      <c r="F313" s="267">
        <f>SUM(F300:F312)</f>
        <v>2715</v>
      </c>
      <c r="G313" s="268"/>
      <c r="H313" s="261"/>
      <c r="I313" s="261"/>
      <c r="J313" s="261"/>
      <c r="K313" s="261"/>
      <c r="L313" s="269"/>
      <c r="M313" s="261"/>
      <c r="N313" s="261"/>
    </row>
    <row r="314" s="160" customFormat="1" ht="21" customHeight="1" spans="1:14">
      <c r="A314" s="262"/>
      <c r="B314" s="218" t="s">
        <v>314</v>
      </c>
      <c r="C314" s="203" t="s">
        <v>1344</v>
      </c>
      <c r="D314" s="40" t="s">
        <v>41</v>
      </c>
      <c r="E314" s="67"/>
      <c r="F314" s="202">
        <v>136</v>
      </c>
      <c r="G314" s="194"/>
      <c r="H314" s="203" t="s">
        <v>1095</v>
      </c>
      <c r="I314" s="203" t="s">
        <v>1252</v>
      </c>
      <c r="J314" s="270" t="s">
        <v>1344</v>
      </c>
      <c r="K314" s="203" t="s">
        <v>1345</v>
      </c>
      <c r="L314" s="236"/>
      <c r="M314" s="203" t="s">
        <v>1346</v>
      </c>
      <c r="N314" s="270"/>
    </row>
    <row r="315" s="160" customFormat="1" ht="21" customHeight="1" spans="1:14">
      <c r="A315" s="257"/>
      <c r="B315" s="189" t="s">
        <v>138</v>
      </c>
      <c r="C315" s="189"/>
      <c r="D315" s="196"/>
      <c r="E315" s="197"/>
      <c r="F315" s="190">
        <f>SUM(F314:F314)</f>
        <v>136</v>
      </c>
      <c r="G315" s="194"/>
      <c r="H315" s="203"/>
      <c r="I315" s="203"/>
      <c r="J315" s="203"/>
      <c r="K315" s="203"/>
      <c r="L315" s="236"/>
      <c r="M315" s="203"/>
      <c r="N315" s="203"/>
    </row>
    <row r="316" s="160" customFormat="1" ht="21" customHeight="1" spans="1:14">
      <c r="A316" s="191"/>
      <c r="B316" s="200">
        <v>206</v>
      </c>
      <c r="C316" s="195" t="s">
        <v>1359</v>
      </c>
      <c r="D316" s="40"/>
      <c r="E316" s="67"/>
      <c r="F316" s="202"/>
      <c r="G316" s="194"/>
      <c r="H316" s="203"/>
      <c r="I316" s="203"/>
      <c r="J316" s="203"/>
      <c r="K316" s="203"/>
      <c r="L316" s="236"/>
      <c r="M316" s="203"/>
      <c r="N316" s="203"/>
    </row>
    <row r="317" s="161" customFormat="1" ht="21" customHeight="1" spans="1:14">
      <c r="A317" s="204"/>
      <c r="B317" s="217" t="s">
        <v>2658</v>
      </c>
      <c r="C317" s="204" t="s">
        <v>323</v>
      </c>
      <c r="D317" s="206" t="s">
        <v>224</v>
      </c>
      <c r="E317" s="207">
        <v>13.83</v>
      </c>
      <c r="F317" s="208">
        <v>200</v>
      </c>
      <c r="G317" s="209"/>
      <c r="H317" s="205" t="s">
        <v>1095</v>
      </c>
      <c r="I317" s="205" t="s">
        <v>1252</v>
      </c>
      <c r="J317" s="204" t="s">
        <v>323</v>
      </c>
      <c r="K317" s="205" t="s">
        <v>1360</v>
      </c>
      <c r="L317" s="237"/>
      <c r="M317" s="205" t="s">
        <v>1255</v>
      </c>
      <c r="N317" s="205"/>
    </row>
    <row r="318" s="161" customFormat="1" ht="21" customHeight="1" spans="1:14">
      <c r="A318" s="204"/>
      <c r="B318" s="217" t="s">
        <v>2658</v>
      </c>
      <c r="C318" s="204" t="s">
        <v>323</v>
      </c>
      <c r="D318" s="206" t="s">
        <v>224</v>
      </c>
      <c r="E318" s="207">
        <v>13.83</v>
      </c>
      <c r="F318" s="208">
        <v>765</v>
      </c>
      <c r="G318" s="209"/>
      <c r="H318" s="205" t="s">
        <v>1095</v>
      </c>
      <c r="I318" s="205" t="s">
        <v>1252</v>
      </c>
      <c r="J318" s="204" t="s">
        <v>323</v>
      </c>
      <c r="K318" s="205" t="s">
        <v>1361</v>
      </c>
      <c r="L318" s="237"/>
      <c r="M318" s="205" t="s">
        <v>1255</v>
      </c>
      <c r="N318" s="205"/>
    </row>
    <row r="319" s="161" customFormat="1" ht="21" customHeight="1" spans="1:14">
      <c r="A319" s="204"/>
      <c r="B319" s="217" t="s">
        <v>2658</v>
      </c>
      <c r="C319" s="204" t="s">
        <v>323</v>
      </c>
      <c r="D319" s="206" t="s">
        <v>224</v>
      </c>
      <c r="E319" s="207">
        <v>13.83</v>
      </c>
      <c r="F319" s="208">
        <v>113</v>
      </c>
      <c r="G319" s="209"/>
      <c r="H319" s="205" t="s">
        <v>1095</v>
      </c>
      <c r="I319" s="205" t="s">
        <v>1252</v>
      </c>
      <c r="J319" s="204" t="s">
        <v>323</v>
      </c>
      <c r="K319" s="205" t="s">
        <v>1362</v>
      </c>
      <c r="L319" s="237"/>
      <c r="M319" s="205" t="s">
        <v>1255</v>
      </c>
      <c r="N319" s="205"/>
    </row>
    <row r="320" s="161" customFormat="1" ht="21" customHeight="1" spans="1:14">
      <c r="A320" s="204"/>
      <c r="B320" s="217" t="s">
        <v>2658</v>
      </c>
      <c r="C320" s="204" t="s">
        <v>323</v>
      </c>
      <c r="D320" s="206" t="s">
        <v>224</v>
      </c>
      <c r="E320" s="207">
        <v>13.83</v>
      </c>
      <c r="F320" s="208">
        <v>255</v>
      </c>
      <c r="G320" s="209"/>
      <c r="H320" s="205" t="s">
        <v>1095</v>
      </c>
      <c r="I320" s="205" t="s">
        <v>1252</v>
      </c>
      <c r="J320" s="204" t="s">
        <v>323</v>
      </c>
      <c r="K320" s="205" t="s">
        <v>1363</v>
      </c>
      <c r="L320" s="237"/>
      <c r="M320" s="205" t="s">
        <v>1255</v>
      </c>
      <c r="N320" s="205"/>
    </row>
    <row r="321" s="161" customFormat="1" ht="21" customHeight="1" spans="1:14">
      <c r="A321" s="204"/>
      <c r="B321" s="217" t="s">
        <v>2658</v>
      </c>
      <c r="C321" s="204" t="s">
        <v>323</v>
      </c>
      <c r="D321" s="206" t="s">
        <v>224</v>
      </c>
      <c r="E321" s="207">
        <v>13.83</v>
      </c>
      <c r="F321" s="208">
        <v>170</v>
      </c>
      <c r="G321" s="209"/>
      <c r="H321" s="205" t="s">
        <v>1095</v>
      </c>
      <c r="I321" s="205" t="s">
        <v>1252</v>
      </c>
      <c r="J321" s="204" t="s">
        <v>323</v>
      </c>
      <c r="K321" s="205" t="s">
        <v>1364</v>
      </c>
      <c r="L321" s="237"/>
      <c r="M321" s="205" t="s">
        <v>1255</v>
      </c>
      <c r="N321" s="205"/>
    </row>
    <row r="322" s="161" customFormat="1" ht="21" customHeight="1" spans="1:14">
      <c r="A322" s="204"/>
      <c r="B322" s="217" t="s">
        <v>2658</v>
      </c>
      <c r="C322" s="204" t="s">
        <v>323</v>
      </c>
      <c r="D322" s="206" t="s">
        <v>224</v>
      </c>
      <c r="E322" s="207">
        <v>13.83</v>
      </c>
      <c r="F322" s="208">
        <v>640</v>
      </c>
      <c r="G322" s="209"/>
      <c r="H322" s="205" t="s">
        <v>1095</v>
      </c>
      <c r="I322" s="205" t="s">
        <v>1252</v>
      </c>
      <c r="J322" s="204" t="s">
        <v>323</v>
      </c>
      <c r="K322" s="205" t="s">
        <v>1365</v>
      </c>
      <c r="L322" s="237"/>
      <c r="M322" s="205" t="s">
        <v>1255</v>
      </c>
      <c r="N322" s="205"/>
    </row>
    <row r="323" s="161" customFormat="1" ht="21" customHeight="1" spans="1:14">
      <c r="A323" s="204"/>
      <c r="B323" s="217" t="s">
        <v>2658</v>
      </c>
      <c r="C323" s="204" t="s">
        <v>323</v>
      </c>
      <c r="D323" s="206" t="s">
        <v>224</v>
      </c>
      <c r="E323" s="207">
        <v>13.83</v>
      </c>
      <c r="F323" s="208">
        <v>240</v>
      </c>
      <c r="G323" s="209"/>
      <c r="H323" s="205" t="s">
        <v>1095</v>
      </c>
      <c r="I323" s="205" t="s">
        <v>1252</v>
      </c>
      <c r="J323" s="204" t="s">
        <v>323</v>
      </c>
      <c r="K323" s="205" t="s">
        <v>1366</v>
      </c>
      <c r="L323" s="237"/>
      <c r="M323" s="205" t="s">
        <v>1255</v>
      </c>
      <c r="N323" s="205"/>
    </row>
    <row r="324" s="161" customFormat="1" ht="21" customHeight="1" spans="1:14">
      <c r="A324" s="204"/>
      <c r="B324" s="217" t="s">
        <v>2658</v>
      </c>
      <c r="C324" s="204" t="s">
        <v>323</v>
      </c>
      <c r="D324" s="206" t="s">
        <v>224</v>
      </c>
      <c r="E324" s="207">
        <v>13.83</v>
      </c>
      <c r="F324" s="208">
        <v>425</v>
      </c>
      <c r="G324" s="209"/>
      <c r="H324" s="205" t="s">
        <v>1095</v>
      </c>
      <c r="I324" s="205" t="s">
        <v>1252</v>
      </c>
      <c r="J324" s="204" t="s">
        <v>323</v>
      </c>
      <c r="K324" s="205" t="s">
        <v>1367</v>
      </c>
      <c r="L324" s="237"/>
      <c r="M324" s="205" t="s">
        <v>1255</v>
      </c>
      <c r="N324" s="205"/>
    </row>
    <row r="325" s="160" customFormat="1" ht="21" customHeight="1" spans="1:14">
      <c r="A325" s="257"/>
      <c r="B325" s="271" t="s">
        <v>138</v>
      </c>
      <c r="C325" s="272"/>
      <c r="D325" s="273"/>
      <c r="E325" s="274"/>
      <c r="F325" s="275">
        <f>SUM(F317:F324)</f>
        <v>2808</v>
      </c>
      <c r="G325" s="276"/>
      <c r="H325" s="277"/>
      <c r="I325" s="277"/>
      <c r="J325" s="277"/>
      <c r="K325" s="277"/>
      <c r="L325" s="289"/>
      <c r="M325" s="277"/>
      <c r="N325" s="277"/>
    </row>
    <row r="326" s="158" customFormat="1" ht="21" customHeight="1" spans="1:14">
      <c r="A326" s="278"/>
      <c r="B326" s="26" t="s">
        <v>1421</v>
      </c>
      <c r="C326" s="203" t="s">
        <v>334</v>
      </c>
      <c r="D326" s="40" t="s">
        <v>224</v>
      </c>
      <c r="E326" s="67"/>
      <c r="F326" s="202">
        <v>780</v>
      </c>
      <c r="G326" s="194"/>
      <c r="H326" s="203" t="s">
        <v>1095</v>
      </c>
      <c r="I326" s="203" t="s">
        <v>1252</v>
      </c>
      <c r="J326" s="203" t="s">
        <v>334</v>
      </c>
      <c r="K326" s="203" t="s">
        <v>1254</v>
      </c>
      <c r="L326" s="236"/>
      <c r="M326" s="203" t="s">
        <v>1255</v>
      </c>
      <c r="N326" s="203"/>
    </row>
    <row r="327" s="160" customFormat="1" ht="21" customHeight="1" spans="1:14">
      <c r="A327" s="262"/>
      <c r="B327" s="279" t="s">
        <v>1421</v>
      </c>
      <c r="C327" s="270" t="s">
        <v>334</v>
      </c>
      <c r="D327" s="280" t="s">
        <v>224</v>
      </c>
      <c r="E327" s="263"/>
      <c r="F327" s="264">
        <v>420</v>
      </c>
      <c r="G327" s="265"/>
      <c r="H327" s="270" t="s">
        <v>1095</v>
      </c>
      <c r="I327" s="270" t="s">
        <v>1252</v>
      </c>
      <c r="J327" s="270" t="s">
        <v>334</v>
      </c>
      <c r="K327" s="270" t="s">
        <v>1256</v>
      </c>
      <c r="L327" s="290"/>
      <c r="M327" s="270" t="s">
        <v>1255</v>
      </c>
      <c r="N327" s="270"/>
    </row>
    <row r="328" s="160" customFormat="1" ht="21" customHeight="1" spans="1:14">
      <c r="A328" s="257"/>
      <c r="B328" s="189" t="s">
        <v>138</v>
      </c>
      <c r="C328" s="189"/>
      <c r="D328" s="196"/>
      <c r="E328" s="197"/>
      <c r="F328" s="190">
        <f>SUM(F326:F327)</f>
        <v>1200</v>
      </c>
      <c r="G328" s="194"/>
      <c r="H328" s="203"/>
      <c r="I328" s="203"/>
      <c r="J328" s="203"/>
      <c r="K328" s="203"/>
      <c r="L328" s="236"/>
      <c r="M328" s="203"/>
      <c r="N328" s="203"/>
    </row>
    <row r="329" s="160" customFormat="1" ht="21" customHeight="1" spans="1:14">
      <c r="A329" s="262"/>
      <c r="B329" s="279" t="s">
        <v>2659</v>
      </c>
      <c r="C329" s="262" t="s">
        <v>2660</v>
      </c>
      <c r="D329" s="280" t="s">
        <v>41</v>
      </c>
      <c r="E329" s="263"/>
      <c r="F329" s="264">
        <v>64</v>
      </c>
      <c r="G329" s="265"/>
      <c r="H329" s="270" t="s">
        <v>1095</v>
      </c>
      <c r="I329" s="270" t="s">
        <v>1252</v>
      </c>
      <c r="J329" s="262" t="s">
        <v>2661</v>
      </c>
      <c r="K329" s="270" t="s">
        <v>1360</v>
      </c>
      <c r="L329" s="290"/>
      <c r="M329" s="270" t="s">
        <v>1255</v>
      </c>
      <c r="N329" s="270"/>
    </row>
    <row r="330" s="160" customFormat="1" ht="21" customHeight="1" spans="1:14">
      <c r="A330" s="191"/>
      <c r="B330" s="218" t="s">
        <v>2659</v>
      </c>
      <c r="C330" s="191" t="s">
        <v>2660</v>
      </c>
      <c r="D330" s="40" t="s">
        <v>41</v>
      </c>
      <c r="E330" s="67"/>
      <c r="F330" s="202">
        <v>288</v>
      </c>
      <c r="G330" s="194"/>
      <c r="H330" s="203" t="s">
        <v>1095</v>
      </c>
      <c r="I330" s="203" t="s">
        <v>1252</v>
      </c>
      <c r="J330" s="191" t="s">
        <v>2661</v>
      </c>
      <c r="K330" s="203" t="s">
        <v>1361</v>
      </c>
      <c r="L330" s="236"/>
      <c r="M330" s="203" t="s">
        <v>1255</v>
      </c>
      <c r="N330" s="203"/>
    </row>
    <row r="331" s="160" customFormat="1" ht="21" customHeight="1" spans="1:14">
      <c r="A331" s="191"/>
      <c r="B331" s="218" t="s">
        <v>2659</v>
      </c>
      <c r="C331" s="191" t="s">
        <v>2660</v>
      </c>
      <c r="D331" s="40" t="s">
        <v>41</v>
      </c>
      <c r="E331" s="67"/>
      <c r="F331" s="202">
        <v>90</v>
      </c>
      <c r="G331" s="194"/>
      <c r="H331" s="203" t="s">
        <v>1095</v>
      </c>
      <c r="I331" s="203" t="s">
        <v>1252</v>
      </c>
      <c r="J331" s="191" t="s">
        <v>2661</v>
      </c>
      <c r="K331" s="203" t="s">
        <v>1362</v>
      </c>
      <c r="L331" s="236"/>
      <c r="M331" s="203" t="s">
        <v>1255</v>
      </c>
      <c r="N331" s="203"/>
    </row>
    <row r="332" s="160" customFormat="1" ht="21" customHeight="1" spans="1:14">
      <c r="A332" s="191"/>
      <c r="B332" s="218" t="s">
        <v>2659</v>
      </c>
      <c r="C332" s="191" t="s">
        <v>2660</v>
      </c>
      <c r="D332" s="40" t="s">
        <v>41</v>
      </c>
      <c r="E332" s="67"/>
      <c r="F332" s="202">
        <v>102</v>
      </c>
      <c r="G332" s="194"/>
      <c r="H332" s="203" t="s">
        <v>1095</v>
      </c>
      <c r="I332" s="203" t="s">
        <v>1252</v>
      </c>
      <c r="J332" s="191" t="s">
        <v>2661</v>
      </c>
      <c r="K332" s="203" t="s">
        <v>1363</v>
      </c>
      <c r="L332" s="236"/>
      <c r="M332" s="203" t="s">
        <v>1255</v>
      </c>
      <c r="N332" s="203"/>
    </row>
    <row r="333" s="160" customFormat="1" ht="21" customHeight="1" spans="1:14">
      <c r="A333" s="191"/>
      <c r="B333" s="218" t="s">
        <v>2659</v>
      </c>
      <c r="C333" s="191" t="s">
        <v>2660</v>
      </c>
      <c r="D333" s="40" t="s">
        <v>41</v>
      </c>
      <c r="E333" s="67"/>
      <c r="F333" s="202">
        <v>64</v>
      </c>
      <c r="G333" s="194"/>
      <c r="H333" s="203" t="s">
        <v>1095</v>
      </c>
      <c r="I333" s="203" t="s">
        <v>1252</v>
      </c>
      <c r="J333" s="191" t="s">
        <v>2661</v>
      </c>
      <c r="K333" s="203" t="s">
        <v>1364</v>
      </c>
      <c r="L333" s="236"/>
      <c r="M333" s="203" t="s">
        <v>1255</v>
      </c>
      <c r="N333" s="203"/>
    </row>
    <row r="334" s="160" customFormat="1" ht="21" customHeight="1" spans="1:14">
      <c r="A334" s="191"/>
      <c r="B334" s="218" t="s">
        <v>2659</v>
      </c>
      <c r="C334" s="191" t="s">
        <v>2660</v>
      </c>
      <c r="D334" s="40" t="s">
        <v>41</v>
      </c>
      <c r="E334" s="67"/>
      <c r="F334" s="202">
        <v>256</v>
      </c>
      <c r="G334" s="194"/>
      <c r="H334" s="203" t="s">
        <v>1095</v>
      </c>
      <c r="I334" s="203" t="s">
        <v>1252</v>
      </c>
      <c r="J334" s="191" t="s">
        <v>2661</v>
      </c>
      <c r="K334" s="203" t="s">
        <v>1365</v>
      </c>
      <c r="L334" s="236"/>
      <c r="M334" s="203" t="s">
        <v>1255</v>
      </c>
      <c r="N334" s="203"/>
    </row>
    <row r="335" s="160" customFormat="1" ht="21" customHeight="1" spans="1:14">
      <c r="A335" s="191"/>
      <c r="B335" s="218" t="s">
        <v>2659</v>
      </c>
      <c r="C335" s="191" t="s">
        <v>2660</v>
      </c>
      <c r="D335" s="40" t="s">
        <v>41</v>
      </c>
      <c r="E335" s="67"/>
      <c r="F335" s="202">
        <v>520</v>
      </c>
      <c r="G335" s="194"/>
      <c r="H335" s="203" t="s">
        <v>1095</v>
      </c>
      <c r="I335" s="203" t="s">
        <v>1252</v>
      </c>
      <c r="J335" s="191" t="s">
        <v>2661</v>
      </c>
      <c r="K335" s="203" t="s">
        <v>1254</v>
      </c>
      <c r="L335" s="236"/>
      <c r="M335" s="203" t="s">
        <v>1255</v>
      </c>
      <c r="N335" s="203"/>
    </row>
    <row r="336" s="160" customFormat="1" ht="21" customHeight="1" spans="1:14">
      <c r="A336" s="191"/>
      <c r="B336" s="218" t="s">
        <v>2659</v>
      </c>
      <c r="C336" s="191" t="s">
        <v>2660</v>
      </c>
      <c r="D336" s="40" t="s">
        <v>41</v>
      </c>
      <c r="E336" s="67"/>
      <c r="F336" s="202">
        <v>270</v>
      </c>
      <c r="G336" s="194"/>
      <c r="H336" s="203" t="s">
        <v>1095</v>
      </c>
      <c r="I336" s="203" t="s">
        <v>1252</v>
      </c>
      <c r="J336" s="191" t="s">
        <v>2661</v>
      </c>
      <c r="K336" s="203" t="s">
        <v>1256</v>
      </c>
      <c r="L336" s="236"/>
      <c r="M336" s="203" t="s">
        <v>1255</v>
      </c>
      <c r="N336" s="203"/>
    </row>
    <row r="337" s="160" customFormat="1" ht="21" customHeight="1" spans="1:14">
      <c r="A337" s="191"/>
      <c r="B337" s="218" t="s">
        <v>2659</v>
      </c>
      <c r="C337" s="191" t="s">
        <v>2660</v>
      </c>
      <c r="D337" s="40" t="s">
        <v>41</v>
      </c>
      <c r="E337" s="67"/>
      <c r="F337" s="202">
        <v>48</v>
      </c>
      <c r="G337" s="194"/>
      <c r="H337" s="203" t="s">
        <v>1095</v>
      </c>
      <c r="I337" s="203" t="s">
        <v>1252</v>
      </c>
      <c r="J337" s="191" t="s">
        <v>2661</v>
      </c>
      <c r="K337" s="203" t="s">
        <v>1366</v>
      </c>
      <c r="L337" s="236"/>
      <c r="M337" s="203" t="s">
        <v>1255</v>
      </c>
      <c r="N337" s="203"/>
    </row>
    <row r="338" s="160" customFormat="1" ht="21" customHeight="1" spans="1:14">
      <c r="A338" s="191"/>
      <c r="B338" s="218" t="s">
        <v>2659</v>
      </c>
      <c r="C338" s="191" t="s">
        <v>2660</v>
      </c>
      <c r="D338" s="40" t="s">
        <v>41</v>
      </c>
      <c r="E338" s="67"/>
      <c r="F338" s="202">
        <v>160</v>
      </c>
      <c r="G338" s="194"/>
      <c r="H338" s="203" t="s">
        <v>1095</v>
      </c>
      <c r="I338" s="203" t="s">
        <v>1252</v>
      </c>
      <c r="J338" s="191" t="s">
        <v>2661</v>
      </c>
      <c r="K338" s="203" t="s">
        <v>1367</v>
      </c>
      <c r="L338" s="236"/>
      <c r="M338" s="203" t="s">
        <v>1255</v>
      </c>
      <c r="N338" s="203"/>
    </row>
    <row r="339" s="160" customFormat="1" ht="21" customHeight="1" spans="1:14">
      <c r="A339" s="191"/>
      <c r="B339" s="219" t="s">
        <v>138</v>
      </c>
      <c r="C339" s="220"/>
      <c r="D339" s="196"/>
      <c r="E339" s="197"/>
      <c r="F339" s="190">
        <f>SUM(F329:F338)</f>
        <v>1862</v>
      </c>
      <c r="G339" s="194"/>
      <c r="H339" s="203"/>
      <c r="I339" s="203"/>
      <c r="J339" s="203"/>
      <c r="K339" s="203"/>
      <c r="L339" s="236"/>
      <c r="M339" s="203"/>
      <c r="N339" s="203"/>
    </row>
    <row r="340" s="160" customFormat="1" ht="21" customHeight="1" spans="1:14">
      <c r="A340" s="191"/>
      <c r="B340" s="218" t="s">
        <v>2662</v>
      </c>
      <c r="C340" s="191" t="s">
        <v>330</v>
      </c>
      <c r="D340" s="40" t="s">
        <v>224</v>
      </c>
      <c r="E340" s="67"/>
      <c r="F340" s="202">
        <v>72</v>
      </c>
      <c r="G340" s="194"/>
      <c r="H340" s="203" t="s">
        <v>1095</v>
      </c>
      <c r="I340" s="203" t="s">
        <v>1252</v>
      </c>
      <c r="J340" s="191" t="s">
        <v>330</v>
      </c>
      <c r="K340" s="203" t="s">
        <v>1360</v>
      </c>
      <c r="L340" s="236"/>
      <c r="M340" s="203" t="s">
        <v>1255</v>
      </c>
      <c r="N340" s="203"/>
    </row>
    <row r="341" s="160" customFormat="1" ht="21" customHeight="1" spans="1:14">
      <c r="A341" s="191"/>
      <c r="B341" s="218" t="s">
        <v>2662</v>
      </c>
      <c r="C341" s="191" t="s">
        <v>330</v>
      </c>
      <c r="D341" s="40" t="s">
        <v>224</v>
      </c>
      <c r="E341" s="67"/>
      <c r="F341" s="202">
        <v>324</v>
      </c>
      <c r="G341" s="194"/>
      <c r="H341" s="203" t="s">
        <v>1095</v>
      </c>
      <c r="I341" s="203" t="s">
        <v>1252</v>
      </c>
      <c r="J341" s="191" t="s">
        <v>330</v>
      </c>
      <c r="K341" s="203" t="s">
        <v>1361</v>
      </c>
      <c r="L341" s="236"/>
      <c r="M341" s="203" t="s">
        <v>1255</v>
      </c>
      <c r="N341" s="203"/>
    </row>
    <row r="342" s="160" customFormat="1" ht="21" customHeight="1" spans="1:14">
      <c r="A342" s="191"/>
      <c r="B342" s="218" t="s">
        <v>2662</v>
      </c>
      <c r="C342" s="191" t="s">
        <v>330</v>
      </c>
      <c r="D342" s="40" t="s">
        <v>224</v>
      </c>
      <c r="E342" s="67"/>
      <c r="F342" s="202">
        <v>24</v>
      </c>
      <c r="G342" s="194"/>
      <c r="H342" s="203" t="s">
        <v>1095</v>
      </c>
      <c r="I342" s="203" t="s">
        <v>1252</v>
      </c>
      <c r="J342" s="191" t="s">
        <v>330</v>
      </c>
      <c r="K342" s="203" t="s">
        <v>1362</v>
      </c>
      <c r="L342" s="236"/>
      <c r="M342" s="203" t="s">
        <v>1255</v>
      </c>
      <c r="N342" s="203"/>
    </row>
    <row r="343" s="160" customFormat="1" ht="21" customHeight="1" spans="1:14">
      <c r="A343" s="191"/>
      <c r="B343" s="218" t="s">
        <v>2662</v>
      </c>
      <c r="C343" s="191" t="s">
        <v>330</v>
      </c>
      <c r="D343" s="40" t="s">
        <v>224</v>
      </c>
      <c r="E343" s="67"/>
      <c r="F343" s="202">
        <v>30</v>
      </c>
      <c r="G343" s="194"/>
      <c r="H343" s="203" t="s">
        <v>1095</v>
      </c>
      <c r="I343" s="203" t="s">
        <v>1252</v>
      </c>
      <c r="J343" s="191" t="s">
        <v>330</v>
      </c>
      <c r="K343" s="203" t="s">
        <v>1363</v>
      </c>
      <c r="L343" s="236"/>
      <c r="M343" s="203" t="s">
        <v>1255</v>
      </c>
      <c r="N343" s="203"/>
    </row>
    <row r="344" s="160" customFormat="1" ht="21" customHeight="1" spans="1:14">
      <c r="A344" s="191"/>
      <c r="B344" s="218" t="s">
        <v>2662</v>
      </c>
      <c r="C344" s="191" t="s">
        <v>330</v>
      </c>
      <c r="D344" s="40" t="s">
        <v>224</v>
      </c>
      <c r="E344" s="67"/>
      <c r="F344" s="202">
        <v>72</v>
      </c>
      <c r="G344" s="194"/>
      <c r="H344" s="203" t="s">
        <v>1095</v>
      </c>
      <c r="I344" s="203" t="s">
        <v>1252</v>
      </c>
      <c r="J344" s="191" t="s">
        <v>330</v>
      </c>
      <c r="K344" s="203" t="s">
        <v>1364</v>
      </c>
      <c r="L344" s="236"/>
      <c r="M344" s="203" t="s">
        <v>1255</v>
      </c>
      <c r="N344" s="203"/>
    </row>
    <row r="345" s="160" customFormat="1" ht="21" customHeight="1" spans="1:14">
      <c r="A345" s="191"/>
      <c r="B345" s="218" t="s">
        <v>2662</v>
      </c>
      <c r="C345" s="191" t="s">
        <v>330</v>
      </c>
      <c r="D345" s="40" t="s">
        <v>224</v>
      </c>
      <c r="E345" s="67"/>
      <c r="F345" s="202">
        <v>30</v>
      </c>
      <c r="G345" s="194"/>
      <c r="H345" s="203" t="s">
        <v>1095</v>
      </c>
      <c r="I345" s="203" t="s">
        <v>1252</v>
      </c>
      <c r="J345" s="191" t="s">
        <v>330</v>
      </c>
      <c r="K345" s="203" t="s">
        <v>1365</v>
      </c>
      <c r="L345" s="236"/>
      <c r="M345" s="203" t="s">
        <v>1255</v>
      </c>
      <c r="N345" s="203"/>
    </row>
    <row r="346" s="160" customFormat="1" ht="21" customHeight="1" spans="1:14">
      <c r="A346" s="191"/>
      <c r="B346" s="218" t="s">
        <v>2662</v>
      </c>
      <c r="C346" s="191" t="s">
        <v>330</v>
      </c>
      <c r="D346" s="40" t="s">
        <v>224</v>
      </c>
      <c r="E346" s="67"/>
      <c r="F346" s="202">
        <v>72</v>
      </c>
      <c r="G346" s="194"/>
      <c r="H346" s="203" t="s">
        <v>1095</v>
      </c>
      <c r="I346" s="203" t="s">
        <v>1252</v>
      </c>
      <c r="J346" s="191" t="s">
        <v>330</v>
      </c>
      <c r="K346" s="203" t="s">
        <v>1366</v>
      </c>
      <c r="L346" s="236"/>
      <c r="M346" s="203" t="s">
        <v>1255</v>
      </c>
      <c r="N346" s="203"/>
    </row>
    <row r="347" s="160" customFormat="1" ht="21" customHeight="1" spans="1:14">
      <c r="A347" s="191"/>
      <c r="B347" s="218" t="s">
        <v>2662</v>
      </c>
      <c r="C347" s="191" t="s">
        <v>330</v>
      </c>
      <c r="D347" s="40" t="s">
        <v>224</v>
      </c>
      <c r="E347" s="67"/>
      <c r="F347" s="202">
        <v>180</v>
      </c>
      <c r="G347" s="194"/>
      <c r="H347" s="203" t="s">
        <v>1095</v>
      </c>
      <c r="I347" s="203" t="s">
        <v>1252</v>
      </c>
      <c r="J347" s="191" t="s">
        <v>330</v>
      </c>
      <c r="K347" s="203" t="s">
        <v>1367</v>
      </c>
      <c r="L347" s="236"/>
      <c r="M347" s="203" t="s">
        <v>1255</v>
      </c>
      <c r="N347" s="203"/>
    </row>
    <row r="348" s="160" customFormat="1" ht="21" customHeight="1" spans="1:14">
      <c r="A348" s="191"/>
      <c r="B348" s="219" t="s">
        <v>138</v>
      </c>
      <c r="C348" s="220"/>
      <c r="D348" s="196"/>
      <c r="E348" s="197"/>
      <c r="F348" s="190">
        <f>SUM(F340:F347)</f>
        <v>804</v>
      </c>
      <c r="G348" s="194"/>
      <c r="H348" s="203"/>
      <c r="I348" s="203"/>
      <c r="J348" s="203"/>
      <c r="K348" s="203"/>
      <c r="L348" s="236"/>
      <c r="M348" s="203"/>
      <c r="N348" s="203"/>
    </row>
    <row r="349" s="160" customFormat="1" ht="21" customHeight="1" spans="1:14">
      <c r="A349" s="191"/>
      <c r="B349" s="218" t="s">
        <v>2663</v>
      </c>
      <c r="C349" s="191" t="s">
        <v>332</v>
      </c>
      <c r="D349" s="40" t="s">
        <v>41</v>
      </c>
      <c r="E349" s="67"/>
      <c r="F349" s="202">
        <v>11.5</v>
      </c>
      <c r="G349" s="194"/>
      <c r="H349" s="203" t="s">
        <v>1095</v>
      </c>
      <c r="I349" s="203" t="s">
        <v>1252</v>
      </c>
      <c r="J349" s="191" t="s">
        <v>1368</v>
      </c>
      <c r="K349" s="203" t="s">
        <v>1360</v>
      </c>
      <c r="L349" s="236"/>
      <c r="M349" s="203" t="s">
        <v>1255</v>
      </c>
      <c r="N349" s="203"/>
    </row>
    <row r="350" s="160" customFormat="1" ht="21" customHeight="1" spans="1:14">
      <c r="A350" s="191"/>
      <c r="B350" s="218" t="s">
        <v>2663</v>
      </c>
      <c r="C350" s="191" t="s">
        <v>332</v>
      </c>
      <c r="D350" s="40" t="s">
        <v>41</v>
      </c>
      <c r="E350" s="67"/>
      <c r="F350" s="202">
        <v>51.8</v>
      </c>
      <c r="G350" s="194"/>
      <c r="H350" s="203" t="s">
        <v>1095</v>
      </c>
      <c r="I350" s="203" t="s">
        <v>1252</v>
      </c>
      <c r="J350" s="191" t="s">
        <v>1368</v>
      </c>
      <c r="K350" s="203" t="s">
        <v>1361</v>
      </c>
      <c r="L350" s="236"/>
      <c r="M350" s="203" t="s">
        <v>1255</v>
      </c>
      <c r="N350" s="203"/>
    </row>
    <row r="351" s="160" customFormat="1" ht="21" customHeight="1" spans="1:14">
      <c r="A351" s="191"/>
      <c r="B351" s="218" t="s">
        <v>2663</v>
      </c>
      <c r="C351" s="191" t="s">
        <v>332</v>
      </c>
      <c r="D351" s="40" t="s">
        <v>41</v>
      </c>
      <c r="E351" s="67"/>
      <c r="F351" s="202">
        <v>3.8</v>
      </c>
      <c r="G351" s="194"/>
      <c r="H351" s="203" t="s">
        <v>1095</v>
      </c>
      <c r="I351" s="203" t="s">
        <v>1252</v>
      </c>
      <c r="J351" s="191" t="s">
        <v>1368</v>
      </c>
      <c r="K351" s="203" t="s">
        <v>1362</v>
      </c>
      <c r="L351" s="236"/>
      <c r="M351" s="203" t="s">
        <v>1255</v>
      </c>
      <c r="N351" s="203"/>
    </row>
    <row r="352" s="160" customFormat="1" ht="21" customHeight="1" spans="1:14">
      <c r="A352" s="191"/>
      <c r="B352" s="218" t="s">
        <v>2663</v>
      </c>
      <c r="C352" s="191" t="s">
        <v>332</v>
      </c>
      <c r="D352" s="40" t="s">
        <v>41</v>
      </c>
      <c r="E352" s="67"/>
      <c r="F352" s="202">
        <v>4.8</v>
      </c>
      <c r="G352" s="194"/>
      <c r="H352" s="203" t="s">
        <v>1095</v>
      </c>
      <c r="I352" s="203" t="s">
        <v>1252</v>
      </c>
      <c r="J352" s="191" t="s">
        <v>1368</v>
      </c>
      <c r="K352" s="203" t="s">
        <v>1363</v>
      </c>
      <c r="L352" s="236"/>
      <c r="M352" s="203" t="s">
        <v>1255</v>
      </c>
      <c r="N352" s="203"/>
    </row>
    <row r="353" s="160" customFormat="1" ht="21" customHeight="1" spans="1:14">
      <c r="A353" s="191"/>
      <c r="B353" s="218" t="s">
        <v>2663</v>
      </c>
      <c r="C353" s="191" t="s">
        <v>332</v>
      </c>
      <c r="D353" s="40" t="s">
        <v>41</v>
      </c>
      <c r="E353" s="67"/>
      <c r="F353" s="202">
        <v>11.5</v>
      </c>
      <c r="G353" s="194"/>
      <c r="H353" s="203" t="s">
        <v>1095</v>
      </c>
      <c r="I353" s="203" t="s">
        <v>1252</v>
      </c>
      <c r="J353" s="191" t="s">
        <v>1368</v>
      </c>
      <c r="K353" s="203" t="s">
        <v>1364</v>
      </c>
      <c r="L353" s="236"/>
      <c r="M353" s="203" t="s">
        <v>1255</v>
      </c>
      <c r="N353" s="203"/>
    </row>
    <row r="354" s="160" customFormat="1" ht="21" customHeight="1" spans="1:14">
      <c r="A354" s="191"/>
      <c r="B354" s="218" t="s">
        <v>2663</v>
      </c>
      <c r="C354" s="191" t="s">
        <v>332</v>
      </c>
      <c r="D354" s="40" t="s">
        <v>41</v>
      </c>
      <c r="E354" s="67"/>
      <c r="F354" s="202">
        <v>4.8</v>
      </c>
      <c r="G354" s="194"/>
      <c r="H354" s="203" t="s">
        <v>1095</v>
      </c>
      <c r="I354" s="203" t="s">
        <v>1252</v>
      </c>
      <c r="J354" s="191" t="s">
        <v>1368</v>
      </c>
      <c r="K354" s="203" t="s">
        <v>1365</v>
      </c>
      <c r="L354" s="236"/>
      <c r="M354" s="203" t="s">
        <v>1255</v>
      </c>
      <c r="N354" s="203"/>
    </row>
    <row r="355" s="160" customFormat="1" ht="21" customHeight="1" spans="1:14">
      <c r="A355" s="191"/>
      <c r="B355" s="218" t="s">
        <v>2663</v>
      </c>
      <c r="C355" s="191" t="s">
        <v>332</v>
      </c>
      <c r="D355" s="40" t="s">
        <v>41</v>
      </c>
      <c r="E355" s="67"/>
      <c r="F355" s="202">
        <v>11.5</v>
      </c>
      <c r="G355" s="194"/>
      <c r="H355" s="203" t="s">
        <v>1095</v>
      </c>
      <c r="I355" s="203" t="s">
        <v>1252</v>
      </c>
      <c r="J355" s="191" t="s">
        <v>1368</v>
      </c>
      <c r="K355" s="203" t="s">
        <v>1366</v>
      </c>
      <c r="L355" s="236"/>
      <c r="M355" s="203" t="s">
        <v>1255</v>
      </c>
      <c r="N355" s="203"/>
    </row>
    <row r="356" s="160" customFormat="1" ht="21" customHeight="1" spans="1:14">
      <c r="A356" s="191"/>
      <c r="B356" s="218" t="s">
        <v>2663</v>
      </c>
      <c r="C356" s="191" t="s">
        <v>332</v>
      </c>
      <c r="D356" s="40" t="s">
        <v>41</v>
      </c>
      <c r="E356" s="67"/>
      <c r="F356" s="202">
        <v>28.8</v>
      </c>
      <c r="G356" s="194"/>
      <c r="H356" s="203" t="s">
        <v>1095</v>
      </c>
      <c r="I356" s="203" t="s">
        <v>1252</v>
      </c>
      <c r="J356" s="191" t="s">
        <v>1368</v>
      </c>
      <c r="K356" s="203" t="s">
        <v>1367</v>
      </c>
      <c r="L356" s="236"/>
      <c r="M356" s="203" t="s">
        <v>1255</v>
      </c>
      <c r="N356" s="203"/>
    </row>
    <row r="357" s="160" customFormat="1" ht="21" customHeight="1" spans="1:14">
      <c r="A357" s="191"/>
      <c r="B357" s="219" t="s">
        <v>138</v>
      </c>
      <c r="C357" s="220"/>
      <c r="D357" s="196"/>
      <c r="E357" s="197"/>
      <c r="F357" s="190">
        <f>SUM(F349:F356)</f>
        <v>128.5</v>
      </c>
      <c r="G357" s="194"/>
      <c r="H357" s="203"/>
      <c r="I357" s="203"/>
      <c r="J357" s="203"/>
      <c r="K357" s="203"/>
      <c r="L357" s="236"/>
      <c r="M357" s="203"/>
      <c r="N357" s="203"/>
    </row>
    <row r="358" s="160" customFormat="1" ht="21" customHeight="1" spans="1:14">
      <c r="A358" s="281"/>
      <c r="B358" s="282"/>
      <c r="C358" s="283"/>
      <c r="D358" s="284"/>
      <c r="E358" s="285"/>
      <c r="F358" s="286"/>
      <c r="G358" s="265"/>
      <c r="H358" s="270"/>
      <c r="I358" s="270"/>
      <c r="J358" s="270"/>
      <c r="K358" s="270"/>
      <c r="L358" s="290"/>
      <c r="M358" s="270"/>
      <c r="N358" s="270"/>
    </row>
    <row r="359" s="160" customFormat="1" ht="21" customHeight="1" spans="1:14">
      <c r="A359" s="281"/>
      <c r="B359" s="282"/>
      <c r="C359" s="283"/>
      <c r="D359" s="284"/>
      <c r="E359" s="285"/>
      <c r="F359" s="286"/>
      <c r="G359" s="265"/>
      <c r="H359" s="270"/>
      <c r="I359" s="270"/>
      <c r="J359" s="270"/>
      <c r="K359" s="270"/>
      <c r="L359" s="290"/>
      <c r="M359" s="270"/>
      <c r="N359" s="270"/>
    </row>
    <row r="360" s="160" customFormat="1" ht="21" customHeight="1" spans="1:14">
      <c r="A360" s="262"/>
      <c r="B360" s="287" t="s">
        <v>320</v>
      </c>
      <c r="C360" s="288" t="s">
        <v>349</v>
      </c>
      <c r="D360" s="280"/>
      <c r="E360" s="263"/>
      <c r="F360" s="264"/>
      <c r="G360" s="265"/>
      <c r="H360" s="270"/>
      <c r="I360" s="270"/>
      <c r="J360" s="270"/>
      <c r="K360" s="270"/>
      <c r="L360" s="290"/>
      <c r="M360" s="270"/>
      <c r="N360" s="270"/>
    </row>
    <row r="361" s="160" customFormat="1" ht="21" customHeight="1" spans="1:14">
      <c r="A361" s="191"/>
      <c r="B361" s="218" t="s">
        <v>322</v>
      </c>
      <c r="C361" s="191" t="s">
        <v>2664</v>
      </c>
      <c r="D361" s="40" t="s">
        <v>41</v>
      </c>
      <c r="E361" s="67"/>
      <c r="F361" s="202">
        <v>1456</v>
      </c>
      <c r="G361" s="194"/>
      <c r="H361" s="203" t="s">
        <v>1095</v>
      </c>
      <c r="I361" s="203" t="s">
        <v>1252</v>
      </c>
      <c r="J361" s="203" t="s">
        <v>315</v>
      </c>
      <c r="K361" s="191" t="s">
        <v>1323</v>
      </c>
      <c r="L361" s="236"/>
      <c r="M361" s="203" t="s">
        <v>2665</v>
      </c>
      <c r="N361" s="203"/>
    </row>
    <row r="362" s="160" customFormat="1" ht="21" customHeight="1" spans="1:14">
      <c r="A362" s="191"/>
      <c r="B362" s="218" t="s">
        <v>322</v>
      </c>
      <c r="C362" s="191" t="s">
        <v>2664</v>
      </c>
      <c r="D362" s="40" t="s">
        <v>41</v>
      </c>
      <c r="E362" s="67"/>
      <c r="F362" s="202">
        <v>2158</v>
      </c>
      <c r="G362" s="194"/>
      <c r="H362" s="203" t="s">
        <v>1095</v>
      </c>
      <c r="I362" s="203" t="s">
        <v>1252</v>
      </c>
      <c r="J362" s="203" t="s">
        <v>315</v>
      </c>
      <c r="K362" s="191" t="s">
        <v>1330</v>
      </c>
      <c r="L362" s="236"/>
      <c r="M362" s="203" t="s">
        <v>2665</v>
      </c>
      <c r="N362" s="203"/>
    </row>
    <row r="363" s="160" customFormat="1" ht="21" customHeight="1" spans="1:14">
      <c r="A363" s="191"/>
      <c r="B363" s="219" t="s">
        <v>138</v>
      </c>
      <c r="C363" s="220"/>
      <c r="D363" s="196"/>
      <c r="E363" s="197"/>
      <c r="F363" s="190">
        <f>SUM(F361:F362)</f>
        <v>3614</v>
      </c>
      <c r="G363" s="194"/>
      <c r="H363" s="203"/>
      <c r="I363" s="203"/>
      <c r="J363" s="203"/>
      <c r="K363" s="203"/>
      <c r="L363" s="236"/>
      <c r="M363" s="203"/>
      <c r="N363" s="203"/>
    </row>
    <row r="364" s="160" customFormat="1" ht="21" customHeight="1" spans="1:14">
      <c r="A364" s="191"/>
      <c r="B364" s="200" t="s">
        <v>335</v>
      </c>
      <c r="C364" s="195" t="s">
        <v>1304</v>
      </c>
      <c r="D364" s="40"/>
      <c r="E364" s="67"/>
      <c r="F364" s="202"/>
      <c r="G364" s="194"/>
      <c r="H364" s="203"/>
      <c r="I364" s="203"/>
      <c r="J364" s="203"/>
      <c r="K364" s="203"/>
      <c r="L364" s="236"/>
      <c r="M364" s="203"/>
      <c r="N364" s="203"/>
    </row>
    <row r="365" s="160" customFormat="1" ht="21" customHeight="1" spans="1:14">
      <c r="A365" s="191"/>
      <c r="B365" s="218" t="s">
        <v>2666</v>
      </c>
      <c r="C365" s="191" t="s">
        <v>161</v>
      </c>
      <c r="D365" s="40" t="s">
        <v>41</v>
      </c>
      <c r="E365" s="67"/>
      <c r="F365" s="202">
        <v>11</v>
      </c>
      <c r="G365" s="194"/>
      <c r="H365" s="203" t="s">
        <v>1095</v>
      </c>
      <c r="I365" s="203" t="s">
        <v>1252</v>
      </c>
      <c r="J365" s="203" t="s">
        <v>334</v>
      </c>
      <c r="K365" s="203" t="s">
        <v>1305</v>
      </c>
      <c r="L365" s="236"/>
      <c r="M365" s="203" t="s">
        <v>1307</v>
      </c>
      <c r="N365" s="203"/>
    </row>
    <row r="366" s="160" customFormat="1" ht="21" customHeight="1" spans="1:14">
      <c r="A366" s="191"/>
      <c r="B366" s="218" t="s">
        <v>2666</v>
      </c>
      <c r="C366" s="191" t="s">
        <v>161</v>
      </c>
      <c r="D366" s="40" t="s">
        <v>41</v>
      </c>
      <c r="E366" s="67"/>
      <c r="F366" s="202">
        <v>16</v>
      </c>
      <c r="G366" s="194"/>
      <c r="H366" s="203" t="s">
        <v>1095</v>
      </c>
      <c r="I366" s="203" t="s">
        <v>1252</v>
      </c>
      <c r="J366" s="203" t="s">
        <v>334</v>
      </c>
      <c r="K366" s="203" t="s">
        <v>1308</v>
      </c>
      <c r="L366" s="236"/>
      <c r="M366" s="203" t="s">
        <v>1307</v>
      </c>
      <c r="N366" s="203"/>
    </row>
    <row r="367" s="160" customFormat="1" ht="21" customHeight="1" spans="1:14">
      <c r="A367" s="191"/>
      <c r="B367" s="218" t="s">
        <v>2666</v>
      </c>
      <c r="C367" s="191" t="s">
        <v>161</v>
      </c>
      <c r="D367" s="40" t="s">
        <v>41</v>
      </c>
      <c r="E367" s="67"/>
      <c r="F367" s="202">
        <v>1</v>
      </c>
      <c r="G367" s="194"/>
      <c r="H367" s="203" t="s">
        <v>1095</v>
      </c>
      <c r="I367" s="203" t="s">
        <v>1252</v>
      </c>
      <c r="J367" s="203" t="s">
        <v>334</v>
      </c>
      <c r="K367" s="203" t="s">
        <v>1309</v>
      </c>
      <c r="L367" s="236"/>
      <c r="M367" s="203" t="s">
        <v>1307</v>
      </c>
      <c r="N367" s="203"/>
    </row>
    <row r="368" s="160" customFormat="1" ht="21" customHeight="1" spans="1:14">
      <c r="A368" s="191"/>
      <c r="B368" s="218" t="s">
        <v>2666</v>
      </c>
      <c r="C368" s="191" t="s">
        <v>161</v>
      </c>
      <c r="D368" s="40" t="s">
        <v>41</v>
      </c>
      <c r="E368" s="67"/>
      <c r="F368" s="202">
        <v>14</v>
      </c>
      <c r="G368" s="194"/>
      <c r="H368" s="203" t="s">
        <v>1095</v>
      </c>
      <c r="I368" s="203" t="s">
        <v>1252</v>
      </c>
      <c r="J368" s="203" t="s">
        <v>334</v>
      </c>
      <c r="K368" s="203" t="s">
        <v>1310</v>
      </c>
      <c r="L368" s="236"/>
      <c r="M368" s="203" t="s">
        <v>1307</v>
      </c>
      <c r="N368" s="203"/>
    </row>
    <row r="369" s="160" customFormat="1" ht="21" customHeight="1" spans="1:14">
      <c r="A369" s="191"/>
      <c r="B369" s="218" t="s">
        <v>2666</v>
      </c>
      <c r="C369" s="191" t="s">
        <v>161</v>
      </c>
      <c r="D369" s="40" t="s">
        <v>41</v>
      </c>
      <c r="E369" s="67"/>
      <c r="F369" s="202">
        <v>14</v>
      </c>
      <c r="G369" s="194"/>
      <c r="H369" s="203" t="s">
        <v>1095</v>
      </c>
      <c r="I369" s="203" t="s">
        <v>1252</v>
      </c>
      <c r="J369" s="203" t="s">
        <v>334</v>
      </c>
      <c r="K369" s="203" t="s">
        <v>1311</v>
      </c>
      <c r="L369" s="236"/>
      <c r="M369" s="203" t="s">
        <v>1307</v>
      </c>
      <c r="N369" s="203"/>
    </row>
    <row r="370" s="160" customFormat="1" ht="21" customHeight="1" spans="1:14">
      <c r="A370" s="191"/>
      <c r="B370" s="218" t="s">
        <v>2666</v>
      </c>
      <c r="C370" s="191" t="s">
        <v>161</v>
      </c>
      <c r="D370" s="40" t="s">
        <v>41</v>
      </c>
      <c r="E370" s="67"/>
      <c r="F370" s="202">
        <v>14</v>
      </c>
      <c r="G370" s="194"/>
      <c r="H370" s="203" t="s">
        <v>1095</v>
      </c>
      <c r="I370" s="203" t="s">
        <v>1252</v>
      </c>
      <c r="J370" s="203" t="s">
        <v>334</v>
      </c>
      <c r="K370" s="203" t="s">
        <v>1312</v>
      </c>
      <c r="L370" s="236"/>
      <c r="M370" s="203" t="s">
        <v>1307</v>
      </c>
      <c r="N370" s="203"/>
    </row>
    <row r="371" s="160" customFormat="1" ht="21" customHeight="1" spans="1:14">
      <c r="A371" s="191"/>
      <c r="B371" s="218" t="s">
        <v>2666</v>
      </c>
      <c r="C371" s="191" t="s">
        <v>161</v>
      </c>
      <c r="D371" s="40" t="s">
        <v>41</v>
      </c>
      <c r="E371" s="67"/>
      <c r="F371" s="202">
        <v>21</v>
      </c>
      <c r="G371" s="194"/>
      <c r="H371" s="203" t="s">
        <v>1095</v>
      </c>
      <c r="I371" s="203" t="s">
        <v>1252</v>
      </c>
      <c r="J371" s="203" t="s">
        <v>334</v>
      </c>
      <c r="K371" s="203" t="s">
        <v>1174</v>
      </c>
      <c r="L371" s="236"/>
      <c r="M371" s="203" t="s">
        <v>1307</v>
      </c>
      <c r="N371" s="203"/>
    </row>
    <row r="372" s="160" customFormat="1" ht="21" customHeight="1" spans="1:14">
      <c r="A372" s="191"/>
      <c r="B372" s="218" t="s">
        <v>2666</v>
      </c>
      <c r="C372" s="191" t="s">
        <v>161</v>
      </c>
      <c r="D372" s="40" t="s">
        <v>41</v>
      </c>
      <c r="E372" s="67"/>
      <c r="F372" s="202">
        <v>14</v>
      </c>
      <c r="G372" s="194"/>
      <c r="H372" s="203" t="s">
        <v>1095</v>
      </c>
      <c r="I372" s="203" t="s">
        <v>1252</v>
      </c>
      <c r="J372" s="203" t="s">
        <v>334</v>
      </c>
      <c r="K372" s="203" t="s">
        <v>1313</v>
      </c>
      <c r="L372" s="236"/>
      <c r="M372" s="203" t="s">
        <v>1307</v>
      </c>
      <c r="N372" s="203"/>
    </row>
    <row r="373" s="160" customFormat="1" ht="21" customHeight="1" spans="1:14">
      <c r="A373" s="191"/>
      <c r="B373" s="218" t="s">
        <v>2666</v>
      </c>
      <c r="C373" s="191" t="s">
        <v>161</v>
      </c>
      <c r="D373" s="40" t="s">
        <v>41</v>
      </c>
      <c r="E373" s="67"/>
      <c r="F373" s="202">
        <v>14</v>
      </c>
      <c r="G373" s="194"/>
      <c r="H373" s="203" t="s">
        <v>1095</v>
      </c>
      <c r="I373" s="203" t="s">
        <v>1252</v>
      </c>
      <c r="J373" s="203" t="s">
        <v>334</v>
      </c>
      <c r="K373" s="203" t="s">
        <v>1314</v>
      </c>
      <c r="L373" s="236"/>
      <c r="M373" s="203" t="s">
        <v>1307</v>
      </c>
      <c r="N373" s="203"/>
    </row>
    <row r="374" s="160" customFormat="1" ht="21" customHeight="1" spans="1:14">
      <c r="A374" s="191"/>
      <c r="B374" s="218" t="s">
        <v>2666</v>
      </c>
      <c r="C374" s="191" t="s">
        <v>161</v>
      </c>
      <c r="D374" s="40" t="s">
        <v>41</v>
      </c>
      <c r="E374" s="67"/>
      <c r="F374" s="202">
        <v>3</v>
      </c>
      <c r="G374" s="194"/>
      <c r="H374" s="203" t="s">
        <v>1095</v>
      </c>
      <c r="I374" s="203" t="s">
        <v>1252</v>
      </c>
      <c r="J374" s="203" t="s">
        <v>334</v>
      </c>
      <c r="K374" s="203" t="s">
        <v>1315</v>
      </c>
      <c r="L374" s="236"/>
      <c r="M374" s="203" t="s">
        <v>1307</v>
      </c>
      <c r="N374" s="203"/>
    </row>
    <row r="375" s="160" customFormat="1" ht="21" customHeight="1" spans="1:14">
      <c r="A375" s="191"/>
      <c r="B375" s="218" t="s">
        <v>2666</v>
      </c>
      <c r="C375" s="191" t="s">
        <v>161</v>
      </c>
      <c r="D375" s="40" t="s">
        <v>41</v>
      </c>
      <c r="E375" s="67"/>
      <c r="F375" s="202">
        <v>25</v>
      </c>
      <c r="G375" s="194"/>
      <c r="H375" s="203" t="s">
        <v>1095</v>
      </c>
      <c r="I375" s="203" t="s">
        <v>1252</v>
      </c>
      <c r="J375" s="203" t="s">
        <v>334</v>
      </c>
      <c r="K375" s="203" t="s">
        <v>1316</v>
      </c>
      <c r="L375" s="236"/>
      <c r="M375" s="203" t="s">
        <v>1307</v>
      </c>
      <c r="N375" s="203"/>
    </row>
    <row r="376" s="160" customFormat="1" ht="21" customHeight="1" spans="1:14">
      <c r="A376" s="191"/>
      <c r="B376" s="218" t="s">
        <v>2666</v>
      </c>
      <c r="C376" s="191" t="s">
        <v>161</v>
      </c>
      <c r="D376" s="40" t="s">
        <v>41</v>
      </c>
      <c r="E376" s="67"/>
      <c r="F376" s="202">
        <v>1</v>
      </c>
      <c r="G376" s="194"/>
      <c r="H376" s="203" t="s">
        <v>1095</v>
      </c>
      <c r="I376" s="203" t="s">
        <v>1252</v>
      </c>
      <c r="J376" s="203" t="s">
        <v>334</v>
      </c>
      <c r="K376" s="203" t="s">
        <v>1317</v>
      </c>
      <c r="L376" s="236"/>
      <c r="M376" s="203" t="s">
        <v>1307</v>
      </c>
      <c r="N376" s="203"/>
    </row>
    <row r="377" s="160" customFormat="1" ht="21" customHeight="1" spans="1:14">
      <c r="A377" s="191"/>
      <c r="B377" s="218" t="s">
        <v>2666</v>
      </c>
      <c r="C377" s="191" t="s">
        <v>161</v>
      </c>
      <c r="D377" s="40" t="s">
        <v>41</v>
      </c>
      <c r="E377" s="67"/>
      <c r="F377" s="202">
        <v>14</v>
      </c>
      <c r="G377" s="194"/>
      <c r="H377" s="203" t="s">
        <v>1095</v>
      </c>
      <c r="I377" s="203" t="s">
        <v>1252</v>
      </c>
      <c r="J377" s="203" t="s">
        <v>334</v>
      </c>
      <c r="K377" s="203" t="s">
        <v>1318</v>
      </c>
      <c r="L377" s="236"/>
      <c r="M377" s="203" t="s">
        <v>1307</v>
      </c>
      <c r="N377" s="203"/>
    </row>
    <row r="378" s="160" customFormat="1" ht="21" customHeight="1" spans="1:14">
      <c r="A378" s="191"/>
      <c r="B378" s="218" t="s">
        <v>2666</v>
      </c>
      <c r="C378" s="191" t="s">
        <v>161</v>
      </c>
      <c r="D378" s="40" t="s">
        <v>41</v>
      </c>
      <c r="E378" s="67"/>
      <c r="F378" s="202">
        <v>18</v>
      </c>
      <c r="G378" s="194"/>
      <c r="H378" s="203" t="s">
        <v>1095</v>
      </c>
      <c r="I378" s="203" t="s">
        <v>1252</v>
      </c>
      <c r="J378" s="203" t="s">
        <v>334</v>
      </c>
      <c r="K378" s="203" t="s">
        <v>1319</v>
      </c>
      <c r="L378" s="236"/>
      <c r="M378" s="203" t="s">
        <v>1307</v>
      </c>
      <c r="N378" s="203"/>
    </row>
    <row r="379" s="160" customFormat="1" ht="21" customHeight="1" spans="1:14">
      <c r="A379" s="191"/>
      <c r="B379" s="218" t="s">
        <v>2666</v>
      </c>
      <c r="C379" s="191" t="s">
        <v>161</v>
      </c>
      <c r="D379" s="40" t="s">
        <v>41</v>
      </c>
      <c r="E379" s="67"/>
      <c r="F379" s="202">
        <v>14</v>
      </c>
      <c r="G379" s="194"/>
      <c r="H379" s="203" t="s">
        <v>1095</v>
      </c>
      <c r="I379" s="203" t="s">
        <v>1252</v>
      </c>
      <c r="J379" s="203" t="s">
        <v>334</v>
      </c>
      <c r="K379" s="203" t="s">
        <v>1320</v>
      </c>
      <c r="L379" s="236"/>
      <c r="M379" s="203" t="s">
        <v>1307</v>
      </c>
      <c r="N379" s="203"/>
    </row>
    <row r="380" s="160" customFormat="1" ht="21" customHeight="1" spans="1:14">
      <c r="A380" s="191"/>
      <c r="B380" s="218" t="s">
        <v>2666</v>
      </c>
      <c r="C380" s="191" t="s">
        <v>161</v>
      </c>
      <c r="D380" s="40" t="s">
        <v>41</v>
      </c>
      <c r="E380" s="67"/>
      <c r="F380" s="202">
        <v>118</v>
      </c>
      <c r="G380" s="194"/>
      <c r="H380" s="203" t="s">
        <v>1095</v>
      </c>
      <c r="I380" s="203" t="s">
        <v>1252</v>
      </c>
      <c r="J380" s="203" t="s">
        <v>334</v>
      </c>
      <c r="K380" s="203" t="s">
        <v>1321</v>
      </c>
      <c r="L380" s="236"/>
      <c r="M380" s="203" t="s">
        <v>1307</v>
      </c>
      <c r="N380" s="203"/>
    </row>
    <row r="381" s="160" customFormat="1" ht="21" customHeight="1" spans="1:14">
      <c r="A381" s="257"/>
      <c r="B381" s="258" t="s">
        <v>138</v>
      </c>
      <c r="C381" s="259"/>
      <c r="D381" s="260"/>
      <c r="E381" s="266"/>
      <c r="F381" s="267">
        <f>SUM(F365:F380)</f>
        <v>312</v>
      </c>
      <c r="G381" s="268"/>
      <c r="H381" s="261"/>
      <c r="I381" s="261"/>
      <c r="J381" s="261"/>
      <c r="K381" s="261"/>
      <c r="L381" s="269"/>
      <c r="M381" s="261"/>
      <c r="N381" s="261"/>
    </row>
    <row r="382" s="160" customFormat="1" ht="21" customHeight="1" spans="1:14">
      <c r="A382" s="191"/>
      <c r="B382" s="218" t="s">
        <v>2667</v>
      </c>
      <c r="C382" s="191" t="s">
        <v>334</v>
      </c>
      <c r="D382" s="40" t="s">
        <v>224</v>
      </c>
      <c r="E382" s="67"/>
      <c r="F382" s="202">
        <v>22</v>
      </c>
      <c r="G382" s="194"/>
      <c r="H382" s="203" t="s">
        <v>1095</v>
      </c>
      <c r="I382" s="203" t="s">
        <v>1252</v>
      </c>
      <c r="J382" s="203" t="s">
        <v>334</v>
      </c>
      <c r="K382" s="203" t="s">
        <v>1305</v>
      </c>
      <c r="L382" s="236"/>
      <c r="M382" s="203" t="s">
        <v>1307</v>
      </c>
      <c r="N382" s="203"/>
    </row>
    <row r="383" s="160" customFormat="1" ht="21" customHeight="1" spans="1:14">
      <c r="A383" s="191"/>
      <c r="B383" s="218" t="s">
        <v>2667</v>
      </c>
      <c r="C383" s="191" t="s">
        <v>334</v>
      </c>
      <c r="D383" s="40" t="s">
        <v>224</v>
      </c>
      <c r="E383" s="67"/>
      <c r="F383" s="202">
        <v>32</v>
      </c>
      <c r="G383" s="194"/>
      <c r="H383" s="203" t="s">
        <v>1095</v>
      </c>
      <c r="I383" s="203" t="s">
        <v>1252</v>
      </c>
      <c r="J383" s="203" t="s">
        <v>334</v>
      </c>
      <c r="K383" s="203" t="s">
        <v>1308</v>
      </c>
      <c r="L383" s="236"/>
      <c r="M383" s="203" t="s">
        <v>1307</v>
      </c>
      <c r="N383" s="203"/>
    </row>
    <row r="384" s="160" customFormat="1" ht="21" customHeight="1" spans="1:14">
      <c r="A384" s="191"/>
      <c r="B384" s="218" t="s">
        <v>2667</v>
      </c>
      <c r="C384" s="191" t="s">
        <v>334</v>
      </c>
      <c r="D384" s="40" t="s">
        <v>224</v>
      </c>
      <c r="E384" s="67"/>
      <c r="F384" s="202">
        <v>3</v>
      </c>
      <c r="G384" s="194"/>
      <c r="H384" s="203" t="s">
        <v>1095</v>
      </c>
      <c r="I384" s="203" t="s">
        <v>1252</v>
      </c>
      <c r="J384" s="203" t="s">
        <v>334</v>
      </c>
      <c r="K384" s="203" t="s">
        <v>1309</v>
      </c>
      <c r="L384" s="236"/>
      <c r="M384" s="203" t="s">
        <v>1307</v>
      </c>
      <c r="N384" s="203"/>
    </row>
    <row r="385" s="160" customFormat="1" ht="21" customHeight="1" spans="1:14">
      <c r="A385" s="191"/>
      <c r="B385" s="218" t="s">
        <v>2667</v>
      </c>
      <c r="C385" s="191" t="s">
        <v>334</v>
      </c>
      <c r="D385" s="40" t="s">
        <v>224</v>
      </c>
      <c r="E385" s="67"/>
      <c r="F385" s="202">
        <v>28</v>
      </c>
      <c r="G385" s="194"/>
      <c r="H385" s="203" t="s">
        <v>1095</v>
      </c>
      <c r="I385" s="203" t="s">
        <v>1252</v>
      </c>
      <c r="J385" s="203" t="s">
        <v>334</v>
      </c>
      <c r="K385" s="203" t="s">
        <v>1310</v>
      </c>
      <c r="L385" s="236"/>
      <c r="M385" s="203" t="s">
        <v>1307</v>
      </c>
      <c r="N385" s="203"/>
    </row>
    <row r="386" s="160" customFormat="1" ht="21" customHeight="1" spans="1:14">
      <c r="A386" s="191"/>
      <c r="B386" s="218" t="s">
        <v>2667</v>
      </c>
      <c r="C386" s="191" t="s">
        <v>334</v>
      </c>
      <c r="D386" s="40" t="s">
        <v>224</v>
      </c>
      <c r="E386" s="67"/>
      <c r="F386" s="202">
        <v>28</v>
      </c>
      <c r="G386" s="194"/>
      <c r="H386" s="203" t="s">
        <v>1095</v>
      </c>
      <c r="I386" s="203" t="s">
        <v>1252</v>
      </c>
      <c r="J386" s="203" t="s">
        <v>334</v>
      </c>
      <c r="K386" s="203" t="s">
        <v>1311</v>
      </c>
      <c r="L386" s="236"/>
      <c r="M386" s="203" t="s">
        <v>1307</v>
      </c>
      <c r="N386" s="203"/>
    </row>
    <row r="387" s="160" customFormat="1" ht="21" customHeight="1" spans="1:14">
      <c r="A387" s="191"/>
      <c r="B387" s="218" t="s">
        <v>2667</v>
      </c>
      <c r="C387" s="191" t="s">
        <v>334</v>
      </c>
      <c r="D387" s="40" t="s">
        <v>224</v>
      </c>
      <c r="E387" s="67"/>
      <c r="F387" s="202">
        <v>28</v>
      </c>
      <c r="G387" s="194"/>
      <c r="H387" s="203" t="s">
        <v>1095</v>
      </c>
      <c r="I387" s="203" t="s">
        <v>1252</v>
      </c>
      <c r="J387" s="203" t="s">
        <v>334</v>
      </c>
      <c r="K387" s="203" t="s">
        <v>1312</v>
      </c>
      <c r="L387" s="236"/>
      <c r="M387" s="203" t="s">
        <v>1307</v>
      </c>
      <c r="N387" s="203"/>
    </row>
    <row r="388" s="160" customFormat="1" ht="21" customHeight="1" spans="1:14">
      <c r="A388" s="191"/>
      <c r="B388" s="218" t="s">
        <v>2667</v>
      </c>
      <c r="C388" s="191" t="s">
        <v>334</v>
      </c>
      <c r="D388" s="40" t="s">
        <v>224</v>
      </c>
      <c r="E388" s="67"/>
      <c r="F388" s="202">
        <v>42</v>
      </c>
      <c r="G388" s="194"/>
      <c r="H388" s="203" t="s">
        <v>1095</v>
      </c>
      <c r="I388" s="203" t="s">
        <v>1252</v>
      </c>
      <c r="J388" s="203" t="s">
        <v>334</v>
      </c>
      <c r="K388" s="203" t="s">
        <v>1174</v>
      </c>
      <c r="L388" s="236"/>
      <c r="M388" s="203" t="s">
        <v>1307</v>
      </c>
      <c r="N388" s="203"/>
    </row>
    <row r="389" s="160" customFormat="1" ht="21" customHeight="1" spans="1:14">
      <c r="A389" s="191"/>
      <c r="B389" s="218" t="s">
        <v>2667</v>
      </c>
      <c r="C389" s="191" t="s">
        <v>334</v>
      </c>
      <c r="D389" s="40" t="s">
        <v>224</v>
      </c>
      <c r="E389" s="67"/>
      <c r="F389" s="202">
        <v>28</v>
      </c>
      <c r="G389" s="194"/>
      <c r="H389" s="203" t="s">
        <v>1095</v>
      </c>
      <c r="I389" s="203" t="s">
        <v>1252</v>
      </c>
      <c r="J389" s="203" t="s">
        <v>334</v>
      </c>
      <c r="K389" s="203" t="s">
        <v>1313</v>
      </c>
      <c r="L389" s="236"/>
      <c r="M389" s="203" t="s">
        <v>1307</v>
      </c>
      <c r="N389" s="203"/>
    </row>
    <row r="390" s="160" customFormat="1" ht="21" customHeight="1" spans="1:14">
      <c r="A390" s="191"/>
      <c r="B390" s="218" t="s">
        <v>2667</v>
      </c>
      <c r="C390" s="191" t="s">
        <v>334</v>
      </c>
      <c r="D390" s="40" t="s">
        <v>224</v>
      </c>
      <c r="E390" s="67"/>
      <c r="F390" s="202">
        <v>28</v>
      </c>
      <c r="G390" s="194"/>
      <c r="H390" s="203" t="s">
        <v>1095</v>
      </c>
      <c r="I390" s="203" t="s">
        <v>1252</v>
      </c>
      <c r="J390" s="203" t="s">
        <v>334</v>
      </c>
      <c r="K390" s="203" t="s">
        <v>1314</v>
      </c>
      <c r="L390" s="236"/>
      <c r="M390" s="203" t="s">
        <v>1307</v>
      </c>
      <c r="N390" s="203"/>
    </row>
    <row r="391" s="160" customFormat="1" ht="21" customHeight="1" spans="1:14">
      <c r="A391" s="191"/>
      <c r="B391" s="218" t="s">
        <v>2667</v>
      </c>
      <c r="C391" s="191" t="s">
        <v>334</v>
      </c>
      <c r="D391" s="40" t="s">
        <v>224</v>
      </c>
      <c r="E391" s="67"/>
      <c r="F391" s="202">
        <v>6</v>
      </c>
      <c r="G391" s="194"/>
      <c r="H391" s="203" t="s">
        <v>1095</v>
      </c>
      <c r="I391" s="203" t="s">
        <v>1252</v>
      </c>
      <c r="J391" s="203" t="s">
        <v>334</v>
      </c>
      <c r="K391" s="203" t="s">
        <v>1315</v>
      </c>
      <c r="L391" s="236"/>
      <c r="M391" s="203" t="s">
        <v>1307</v>
      </c>
      <c r="N391" s="203"/>
    </row>
    <row r="392" s="160" customFormat="1" ht="21" customHeight="1" spans="1:14">
      <c r="A392" s="191"/>
      <c r="B392" s="218" t="s">
        <v>2667</v>
      </c>
      <c r="C392" s="191" t="s">
        <v>334</v>
      </c>
      <c r="D392" s="40" t="s">
        <v>224</v>
      </c>
      <c r="E392" s="67"/>
      <c r="F392" s="202">
        <v>50</v>
      </c>
      <c r="G392" s="194"/>
      <c r="H392" s="203" t="s">
        <v>1095</v>
      </c>
      <c r="I392" s="203" t="s">
        <v>1252</v>
      </c>
      <c r="J392" s="203" t="s">
        <v>334</v>
      </c>
      <c r="K392" s="203" t="s">
        <v>1316</v>
      </c>
      <c r="L392" s="236"/>
      <c r="M392" s="203" t="s">
        <v>1307</v>
      </c>
      <c r="N392" s="203"/>
    </row>
    <row r="393" s="160" customFormat="1" ht="21" customHeight="1" spans="1:14">
      <c r="A393" s="191"/>
      <c r="B393" s="218" t="s">
        <v>2667</v>
      </c>
      <c r="C393" s="191" t="s">
        <v>334</v>
      </c>
      <c r="D393" s="40" t="s">
        <v>224</v>
      </c>
      <c r="E393" s="67"/>
      <c r="F393" s="202">
        <v>3</v>
      </c>
      <c r="G393" s="194"/>
      <c r="H393" s="203" t="s">
        <v>1095</v>
      </c>
      <c r="I393" s="203" t="s">
        <v>1252</v>
      </c>
      <c r="J393" s="203" t="s">
        <v>334</v>
      </c>
      <c r="K393" s="203" t="s">
        <v>1317</v>
      </c>
      <c r="L393" s="236"/>
      <c r="M393" s="203" t="s">
        <v>1307</v>
      </c>
      <c r="N393" s="203"/>
    </row>
    <row r="394" s="160" customFormat="1" ht="21" customHeight="1" spans="1:14">
      <c r="A394" s="191"/>
      <c r="B394" s="218" t="s">
        <v>2667</v>
      </c>
      <c r="C394" s="191" t="s">
        <v>334</v>
      </c>
      <c r="D394" s="40" t="s">
        <v>224</v>
      </c>
      <c r="E394" s="67"/>
      <c r="F394" s="202">
        <v>28</v>
      </c>
      <c r="G394" s="194"/>
      <c r="H394" s="203" t="s">
        <v>1095</v>
      </c>
      <c r="I394" s="203" t="s">
        <v>1252</v>
      </c>
      <c r="J394" s="203" t="s">
        <v>334</v>
      </c>
      <c r="K394" s="203" t="s">
        <v>1318</v>
      </c>
      <c r="L394" s="236"/>
      <c r="M394" s="203" t="s">
        <v>1307</v>
      </c>
      <c r="N394" s="203"/>
    </row>
    <row r="395" s="160" customFormat="1" ht="21" customHeight="1" spans="1:14">
      <c r="A395" s="191"/>
      <c r="B395" s="218" t="s">
        <v>2667</v>
      </c>
      <c r="C395" s="191" t="s">
        <v>334</v>
      </c>
      <c r="D395" s="40" t="s">
        <v>224</v>
      </c>
      <c r="E395" s="67"/>
      <c r="F395" s="202">
        <v>35</v>
      </c>
      <c r="G395" s="194"/>
      <c r="H395" s="203" t="s">
        <v>1095</v>
      </c>
      <c r="I395" s="203" t="s">
        <v>1252</v>
      </c>
      <c r="J395" s="203" t="s">
        <v>334</v>
      </c>
      <c r="K395" s="203" t="s">
        <v>1319</v>
      </c>
      <c r="L395" s="236"/>
      <c r="M395" s="203" t="s">
        <v>1307</v>
      </c>
      <c r="N395" s="203"/>
    </row>
    <row r="396" s="160" customFormat="1" ht="21" customHeight="1" spans="1:14">
      <c r="A396" s="191"/>
      <c r="B396" s="218" t="s">
        <v>2667</v>
      </c>
      <c r="C396" s="191" t="s">
        <v>334</v>
      </c>
      <c r="D396" s="40" t="s">
        <v>224</v>
      </c>
      <c r="E396" s="67"/>
      <c r="F396" s="202">
        <v>28</v>
      </c>
      <c r="G396" s="194"/>
      <c r="H396" s="203" t="s">
        <v>1095</v>
      </c>
      <c r="I396" s="203" t="s">
        <v>1252</v>
      </c>
      <c r="J396" s="203" t="s">
        <v>334</v>
      </c>
      <c r="K396" s="203" t="s">
        <v>1320</v>
      </c>
      <c r="L396" s="236"/>
      <c r="M396" s="203" t="s">
        <v>1307</v>
      </c>
      <c r="N396" s="203"/>
    </row>
    <row r="397" s="160" customFormat="1" ht="21" customHeight="1" spans="1:14">
      <c r="A397" s="191"/>
      <c r="B397" s="218" t="s">
        <v>2667</v>
      </c>
      <c r="C397" s="191" t="s">
        <v>334</v>
      </c>
      <c r="D397" s="40" t="s">
        <v>224</v>
      </c>
      <c r="E397" s="67"/>
      <c r="F397" s="202">
        <v>236</v>
      </c>
      <c r="G397" s="194"/>
      <c r="H397" s="203" t="s">
        <v>1095</v>
      </c>
      <c r="I397" s="203" t="s">
        <v>1252</v>
      </c>
      <c r="J397" s="203" t="s">
        <v>334</v>
      </c>
      <c r="K397" s="203" t="s">
        <v>1321</v>
      </c>
      <c r="L397" s="236"/>
      <c r="M397" s="203" t="s">
        <v>1307</v>
      </c>
      <c r="N397" s="203"/>
    </row>
    <row r="398" s="160" customFormat="1" ht="21" customHeight="1" spans="1:14">
      <c r="A398" s="257"/>
      <c r="B398" s="189" t="s">
        <v>138</v>
      </c>
      <c r="C398" s="189"/>
      <c r="D398" s="260"/>
      <c r="E398" s="266"/>
      <c r="F398" s="267">
        <f>SUM(F382:F397)</f>
        <v>625</v>
      </c>
      <c r="G398" s="268"/>
      <c r="H398" s="261"/>
      <c r="I398" s="261"/>
      <c r="J398" s="261"/>
      <c r="K398" s="261"/>
      <c r="L398" s="269"/>
      <c r="M398" s="261"/>
      <c r="N398" s="261"/>
    </row>
    <row r="399" s="160" customFormat="1" ht="21" customHeight="1" spans="1:14">
      <c r="A399" s="191"/>
      <c r="B399" s="279" t="s">
        <v>337</v>
      </c>
      <c r="C399" s="262" t="s">
        <v>1306</v>
      </c>
      <c r="D399" s="40" t="s">
        <v>41</v>
      </c>
      <c r="E399" s="67"/>
      <c r="F399" s="202">
        <v>99.5</v>
      </c>
      <c r="G399" s="194"/>
      <c r="H399" s="203" t="s">
        <v>1095</v>
      </c>
      <c r="I399" s="203" t="s">
        <v>1252</v>
      </c>
      <c r="J399" s="203" t="s">
        <v>1306</v>
      </c>
      <c r="K399" s="203" t="s">
        <v>1305</v>
      </c>
      <c r="L399" s="236"/>
      <c r="M399" s="203" t="s">
        <v>1307</v>
      </c>
      <c r="N399" s="203"/>
    </row>
    <row r="400" s="160" customFormat="1" ht="21" customHeight="1" spans="1:14">
      <c r="A400" s="191"/>
      <c r="B400" s="279" t="s">
        <v>337</v>
      </c>
      <c r="C400" s="191" t="s">
        <v>1306</v>
      </c>
      <c r="D400" s="40" t="s">
        <v>41</v>
      </c>
      <c r="E400" s="67"/>
      <c r="F400" s="202">
        <v>160.1</v>
      </c>
      <c r="G400" s="194"/>
      <c r="H400" s="203" t="s">
        <v>1095</v>
      </c>
      <c r="I400" s="203" t="s">
        <v>1252</v>
      </c>
      <c r="J400" s="203" t="s">
        <v>1306</v>
      </c>
      <c r="K400" s="203" t="s">
        <v>1308</v>
      </c>
      <c r="L400" s="236"/>
      <c r="M400" s="203" t="s">
        <v>1307</v>
      </c>
      <c r="N400" s="203"/>
    </row>
    <row r="401" s="160" customFormat="1" ht="21" customHeight="1" spans="1:14">
      <c r="A401" s="191"/>
      <c r="B401" s="279" t="s">
        <v>337</v>
      </c>
      <c r="C401" s="191" t="s">
        <v>1306</v>
      </c>
      <c r="D401" s="40" t="s">
        <v>41</v>
      </c>
      <c r="E401" s="67"/>
      <c r="F401" s="202">
        <v>12.4</v>
      </c>
      <c r="G401" s="194"/>
      <c r="H401" s="203" t="s">
        <v>1095</v>
      </c>
      <c r="I401" s="203" t="s">
        <v>1252</v>
      </c>
      <c r="J401" s="203" t="s">
        <v>1306</v>
      </c>
      <c r="K401" s="203" t="s">
        <v>1309</v>
      </c>
      <c r="L401" s="236"/>
      <c r="M401" s="203" t="s">
        <v>1307</v>
      </c>
      <c r="N401" s="203"/>
    </row>
    <row r="402" s="160" customFormat="1" ht="21" customHeight="1" spans="1:14">
      <c r="A402" s="191"/>
      <c r="B402" s="279" t="s">
        <v>337</v>
      </c>
      <c r="C402" s="191" t="s">
        <v>1306</v>
      </c>
      <c r="D402" s="40" t="s">
        <v>41</v>
      </c>
      <c r="E402" s="67"/>
      <c r="F402" s="202">
        <v>142.4</v>
      </c>
      <c r="G402" s="194"/>
      <c r="H402" s="203" t="s">
        <v>1095</v>
      </c>
      <c r="I402" s="203" t="s">
        <v>1252</v>
      </c>
      <c r="J402" s="203" t="s">
        <v>1306</v>
      </c>
      <c r="K402" s="203" t="s">
        <v>1310</v>
      </c>
      <c r="L402" s="236"/>
      <c r="M402" s="203" t="s">
        <v>1307</v>
      </c>
      <c r="N402" s="203"/>
    </row>
    <row r="403" s="160" customFormat="1" ht="21" customHeight="1" spans="1:14">
      <c r="A403" s="191"/>
      <c r="B403" s="279" t="s">
        <v>337</v>
      </c>
      <c r="C403" s="191" t="s">
        <v>1306</v>
      </c>
      <c r="D403" s="40" t="s">
        <v>41</v>
      </c>
      <c r="E403" s="67"/>
      <c r="F403" s="202">
        <v>142.4</v>
      </c>
      <c r="G403" s="194"/>
      <c r="H403" s="203" t="s">
        <v>1095</v>
      </c>
      <c r="I403" s="203" t="s">
        <v>1252</v>
      </c>
      <c r="J403" s="203" t="s">
        <v>1306</v>
      </c>
      <c r="K403" s="203" t="s">
        <v>1311</v>
      </c>
      <c r="L403" s="236"/>
      <c r="M403" s="203" t="s">
        <v>1307</v>
      </c>
      <c r="N403" s="203"/>
    </row>
    <row r="404" s="160" customFormat="1" ht="21" customHeight="1" spans="1:14">
      <c r="A404" s="191"/>
      <c r="B404" s="279" t="s">
        <v>337</v>
      </c>
      <c r="C404" s="191" t="s">
        <v>1306</v>
      </c>
      <c r="D404" s="40" t="s">
        <v>41</v>
      </c>
      <c r="E404" s="67"/>
      <c r="F404" s="202">
        <v>142.4</v>
      </c>
      <c r="G404" s="194"/>
      <c r="H404" s="203" t="s">
        <v>1095</v>
      </c>
      <c r="I404" s="203" t="s">
        <v>1252</v>
      </c>
      <c r="J404" s="203" t="s">
        <v>1306</v>
      </c>
      <c r="K404" s="203" t="s">
        <v>1312</v>
      </c>
      <c r="L404" s="236"/>
      <c r="M404" s="203" t="s">
        <v>1307</v>
      </c>
      <c r="N404" s="203"/>
    </row>
    <row r="405" s="160" customFormat="1" ht="21" customHeight="1" spans="1:14">
      <c r="A405" s="191"/>
      <c r="B405" s="279" t="s">
        <v>337</v>
      </c>
      <c r="C405" s="191" t="s">
        <v>1306</v>
      </c>
      <c r="D405" s="40" t="s">
        <v>41</v>
      </c>
      <c r="E405" s="67"/>
      <c r="F405" s="202">
        <v>213.5</v>
      </c>
      <c r="G405" s="194"/>
      <c r="H405" s="203" t="s">
        <v>1095</v>
      </c>
      <c r="I405" s="203" t="s">
        <v>1252</v>
      </c>
      <c r="J405" s="203" t="s">
        <v>1306</v>
      </c>
      <c r="K405" s="203" t="s">
        <v>1174</v>
      </c>
      <c r="L405" s="236"/>
      <c r="M405" s="203" t="s">
        <v>1307</v>
      </c>
      <c r="N405" s="203"/>
    </row>
    <row r="406" s="160" customFormat="1" ht="21" customHeight="1" spans="1:14">
      <c r="A406" s="191"/>
      <c r="B406" s="279" t="s">
        <v>337</v>
      </c>
      <c r="C406" s="191" t="s">
        <v>1306</v>
      </c>
      <c r="D406" s="40" t="s">
        <v>41</v>
      </c>
      <c r="E406" s="67"/>
      <c r="F406" s="202">
        <v>142.4</v>
      </c>
      <c r="G406" s="194"/>
      <c r="H406" s="203" t="s">
        <v>1095</v>
      </c>
      <c r="I406" s="203" t="s">
        <v>1252</v>
      </c>
      <c r="J406" s="203" t="s">
        <v>1306</v>
      </c>
      <c r="K406" s="203" t="s">
        <v>1313</v>
      </c>
      <c r="L406" s="236"/>
      <c r="M406" s="203" t="s">
        <v>1307</v>
      </c>
      <c r="N406" s="203"/>
    </row>
    <row r="407" s="160" customFormat="1" ht="21" customHeight="1" spans="1:14">
      <c r="A407" s="191"/>
      <c r="B407" s="279" t="s">
        <v>337</v>
      </c>
      <c r="C407" s="191" t="s">
        <v>1306</v>
      </c>
      <c r="D407" s="40" t="s">
        <v>41</v>
      </c>
      <c r="E407" s="67"/>
      <c r="F407" s="202">
        <v>142.4</v>
      </c>
      <c r="G407" s="194"/>
      <c r="H407" s="203" t="s">
        <v>1095</v>
      </c>
      <c r="I407" s="203" t="s">
        <v>1252</v>
      </c>
      <c r="J407" s="203" t="s">
        <v>1306</v>
      </c>
      <c r="K407" s="203" t="s">
        <v>1314</v>
      </c>
      <c r="L407" s="236"/>
      <c r="M407" s="203" t="s">
        <v>1307</v>
      </c>
      <c r="N407" s="203"/>
    </row>
    <row r="408" s="160" customFormat="1" ht="21" customHeight="1" spans="1:14">
      <c r="A408" s="191"/>
      <c r="B408" s="279" t="s">
        <v>337</v>
      </c>
      <c r="C408" s="191" t="s">
        <v>1306</v>
      </c>
      <c r="D408" s="40" t="s">
        <v>41</v>
      </c>
      <c r="E408" s="67"/>
      <c r="F408" s="202">
        <v>24.9</v>
      </c>
      <c r="G408" s="194"/>
      <c r="H408" s="203" t="s">
        <v>1095</v>
      </c>
      <c r="I408" s="203" t="s">
        <v>1252</v>
      </c>
      <c r="J408" s="203" t="s">
        <v>1306</v>
      </c>
      <c r="K408" s="203" t="s">
        <v>1315</v>
      </c>
      <c r="L408" s="236"/>
      <c r="M408" s="203" t="s">
        <v>1307</v>
      </c>
      <c r="N408" s="203"/>
    </row>
    <row r="409" s="160" customFormat="1" ht="21" customHeight="1" spans="1:14">
      <c r="A409" s="191"/>
      <c r="B409" s="279" t="s">
        <v>337</v>
      </c>
      <c r="C409" s="191" t="s">
        <v>1306</v>
      </c>
      <c r="D409" s="40" t="s">
        <v>41</v>
      </c>
      <c r="E409" s="67"/>
      <c r="F409" s="202">
        <v>249.1</v>
      </c>
      <c r="G409" s="194"/>
      <c r="H409" s="203" t="s">
        <v>1095</v>
      </c>
      <c r="I409" s="203" t="s">
        <v>1252</v>
      </c>
      <c r="J409" s="203" t="s">
        <v>1306</v>
      </c>
      <c r="K409" s="203" t="s">
        <v>1316</v>
      </c>
      <c r="L409" s="236"/>
      <c r="M409" s="203" t="s">
        <v>1307</v>
      </c>
      <c r="N409" s="203"/>
    </row>
    <row r="410" s="160" customFormat="1" ht="21" customHeight="1" spans="1:14">
      <c r="A410" s="191"/>
      <c r="B410" s="279" t="s">
        <v>337</v>
      </c>
      <c r="C410" s="191" t="s">
        <v>1306</v>
      </c>
      <c r="D410" s="40" t="s">
        <v>41</v>
      </c>
      <c r="E410" s="67"/>
      <c r="F410" s="202">
        <v>12.4</v>
      </c>
      <c r="G410" s="194"/>
      <c r="H410" s="203" t="s">
        <v>1095</v>
      </c>
      <c r="I410" s="203" t="s">
        <v>1252</v>
      </c>
      <c r="J410" s="203" t="s">
        <v>1306</v>
      </c>
      <c r="K410" s="203" t="s">
        <v>1317</v>
      </c>
      <c r="L410" s="236"/>
      <c r="M410" s="203" t="s">
        <v>1307</v>
      </c>
      <c r="N410" s="203"/>
    </row>
    <row r="411" s="160" customFormat="1" ht="21" customHeight="1" spans="1:14">
      <c r="A411" s="191"/>
      <c r="B411" s="279" t="s">
        <v>337</v>
      </c>
      <c r="C411" s="191" t="s">
        <v>1306</v>
      </c>
      <c r="D411" s="40" t="s">
        <v>41</v>
      </c>
      <c r="E411" s="67"/>
      <c r="F411" s="202">
        <v>142.4</v>
      </c>
      <c r="G411" s="194"/>
      <c r="H411" s="203" t="s">
        <v>1095</v>
      </c>
      <c r="I411" s="203" t="s">
        <v>1252</v>
      </c>
      <c r="J411" s="203" t="s">
        <v>1306</v>
      </c>
      <c r="K411" s="203" t="s">
        <v>1318</v>
      </c>
      <c r="L411" s="236"/>
      <c r="M411" s="203" t="s">
        <v>1307</v>
      </c>
      <c r="N411" s="203"/>
    </row>
    <row r="412" s="160" customFormat="1" ht="21" customHeight="1" spans="1:14">
      <c r="A412" s="191"/>
      <c r="B412" s="279" t="s">
        <v>337</v>
      </c>
      <c r="C412" s="191" t="s">
        <v>1306</v>
      </c>
      <c r="D412" s="40" t="s">
        <v>41</v>
      </c>
      <c r="E412" s="67"/>
      <c r="F412" s="202">
        <v>177.9</v>
      </c>
      <c r="G412" s="194"/>
      <c r="H412" s="203" t="s">
        <v>1095</v>
      </c>
      <c r="I412" s="203" t="s">
        <v>1252</v>
      </c>
      <c r="J412" s="203" t="s">
        <v>1306</v>
      </c>
      <c r="K412" s="203" t="s">
        <v>1319</v>
      </c>
      <c r="L412" s="236"/>
      <c r="M412" s="203" t="s">
        <v>1307</v>
      </c>
      <c r="N412" s="203"/>
    </row>
    <row r="413" s="160" customFormat="1" ht="21" customHeight="1" spans="1:14">
      <c r="A413" s="191"/>
      <c r="B413" s="279" t="s">
        <v>337</v>
      </c>
      <c r="C413" s="191" t="s">
        <v>1306</v>
      </c>
      <c r="D413" s="40" t="s">
        <v>41</v>
      </c>
      <c r="E413" s="67"/>
      <c r="F413" s="202">
        <v>124.4</v>
      </c>
      <c r="G413" s="194"/>
      <c r="H413" s="203" t="s">
        <v>1095</v>
      </c>
      <c r="I413" s="203" t="s">
        <v>1252</v>
      </c>
      <c r="J413" s="203" t="s">
        <v>1306</v>
      </c>
      <c r="K413" s="203" t="s">
        <v>1320</v>
      </c>
      <c r="L413" s="236"/>
      <c r="M413" s="203" t="s">
        <v>1307</v>
      </c>
      <c r="N413" s="203"/>
    </row>
    <row r="414" s="160" customFormat="1" ht="21" customHeight="1" spans="1:14">
      <c r="A414" s="191"/>
      <c r="B414" s="279" t="s">
        <v>337</v>
      </c>
      <c r="C414" s="191" t="s">
        <v>1306</v>
      </c>
      <c r="D414" s="40" t="s">
        <v>41</v>
      </c>
      <c r="E414" s="67"/>
      <c r="F414" s="202">
        <v>2207.5</v>
      </c>
      <c r="G414" s="194"/>
      <c r="H414" s="203" t="s">
        <v>1095</v>
      </c>
      <c r="I414" s="203" t="s">
        <v>1252</v>
      </c>
      <c r="J414" s="203" t="s">
        <v>1306</v>
      </c>
      <c r="K414" s="203" t="s">
        <v>1321</v>
      </c>
      <c r="L414" s="236"/>
      <c r="M414" s="203" t="s">
        <v>1307</v>
      </c>
      <c r="N414" s="203"/>
    </row>
    <row r="415" s="160" customFormat="1" ht="21" customHeight="1" spans="1:14">
      <c r="A415" s="191"/>
      <c r="B415" s="219" t="s">
        <v>138</v>
      </c>
      <c r="C415" s="220"/>
      <c r="D415" s="196"/>
      <c r="E415" s="197"/>
      <c r="F415" s="190">
        <f>SUM(F399:F414)</f>
        <v>4136.1</v>
      </c>
      <c r="G415" s="194"/>
      <c r="H415" s="203"/>
      <c r="I415" s="203"/>
      <c r="J415" s="203"/>
      <c r="K415" s="203"/>
      <c r="L415" s="236"/>
      <c r="M415" s="203"/>
      <c r="N415" s="203"/>
    </row>
    <row r="416" s="160" customFormat="1" ht="21" customHeight="1" spans="1:14">
      <c r="A416" s="191"/>
      <c r="B416" s="189" t="s">
        <v>348</v>
      </c>
      <c r="C416" s="195" t="s">
        <v>343</v>
      </c>
      <c r="D416" s="196"/>
      <c r="E416" s="197"/>
      <c r="F416" s="190"/>
      <c r="G416" s="194"/>
      <c r="H416" s="203"/>
      <c r="I416" s="203"/>
      <c r="J416" s="203"/>
      <c r="K416" s="203"/>
      <c r="L416" s="236"/>
      <c r="M416" s="203"/>
      <c r="N416" s="203"/>
    </row>
    <row r="417" s="160" customFormat="1" ht="21" customHeight="1" spans="1:14">
      <c r="A417" s="191"/>
      <c r="B417" s="203" t="s">
        <v>1424</v>
      </c>
      <c r="C417" s="191" t="s">
        <v>323</v>
      </c>
      <c r="D417" s="40" t="s">
        <v>224</v>
      </c>
      <c r="E417" s="291">
        <v>13.83</v>
      </c>
      <c r="F417" s="202">
        <v>280</v>
      </c>
      <c r="G417" s="194"/>
      <c r="H417" s="203" t="s">
        <v>1095</v>
      </c>
      <c r="I417" s="203" t="s">
        <v>1252</v>
      </c>
      <c r="J417" s="191" t="s">
        <v>323</v>
      </c>
      <c r="K417" s="203" t="s">
        <v>1369</v>
      </c>
      <c r="L417" s="236"/>
      <c r="M417" s="203" t="s">
        <v>1370</v>
      </c>
      <c r="N417" s="203"/>
    </row>
    <row r="418" s="160" customFormat="1" ht="21" customHeight="1" spans="1:14">
      <c r="A418" s="191"/>
      <c r="B418" s="203" t="s">
        <v>1424</v>
      </c>
      <c r="C418" s="191" t="s">
        <v>323</v>
      </c>
      <c r="D418" s="40" t="s">
        <v>224</v>
      </c>
      <c r="E418" s="291">
        <v>13.83</v>
      </c>
      <c r="F418" s="202">
        <v>240</v>
      </c>
      <c r="G418" s="194"/>
      <c r="H418" s="203" t="s">
        <v>1095</v>
      </c>
      <c r="I418" s="203" t="s">
        <v>1252</v>
      </c>
      <c r="J418" s="191" t="s">
        <v>323</v>
      </c>
      <c r="K418" s="203" t="s">
        <v>1347</v>
      </c>
      <c r="L418" s="236"/>
      <c r="M418" s="203" t="s">
        <v>1370</v>
      </c>
      <c r="N418" s="203"/>
    </row>
    <row r="419" s="160" customFormat="1" ht="21" customHeight="1" spans="1:14">
      <c r="A419" s="191"/>
      <c r="B419" s="203" t="s">
        <v>1424</v>
      </c>
      <c r="C419" s="191" t="s">
        <v>323</v>
      </c>
      <c r="D419" s="40" t="s">
        <v>224</v>
      </c>
      <c r="E419" s="291">
        <v>13.83</v>
      </c>
      <c r="F419" s="202">
        <v>240</v>
      </c>
      <c r="G419" s="194"/>
      <c r="H419" s="203" t="s">
        <v>1095</v>
      </c>
      <c r="I419" s="203" t="s">
        <v>1252</v>
      </c>
      <c r="J419" s="191" t="s">
        <v>323</v>
      </c>
      <c r="K419" s="203" t="s">
        <v>1347</v>
      </c>
      <c r="L419" s="236"/>
      <c r="M419" s="203" t="s">
        <v>1370</v>
      </c>
      <c r="N419" s="203"/>
    </row>
    <row r="420" s="160" customFormat="1" ht="21" customHeight="1" spans="1:14">
      <c r="A420" s="191"/>
      <c r="B420" s="203" t="s">
        <v>1424</v>
      </c>
      <c r="C420" s="191" t="s">
        <v>323</v>
      </c>
      <c r="D420" s="40" t="s">
        <v>224</v>
      </c>
      <c r="E420" s="291">
        <v>13.83</v>
      </c>
      <c r="F420" s="202">
        <v>100</v>
      </c>
      <c r="G420" s="194"/>
      <c r="H420" s="203" t="s">
        <v>1095</v>
      </c>
      <c r="I420" s="203" t="s">
        <v>1252</v>
      </c>
      <c r="J420" s="191" t="s">
        <v>323</v>
      </c>
      <c r="K420" s="203" t="s">
        <v>1371</v>
      </c>
      <c r="L420" s="236"/>
      <c r="M420" s="203" t="s">
        <v>1370</v>
      </c>
      <c r="N420" s="203"/>
    </row>
    <row r="421" s="160" customFormat="1" ht="21" customHeight="1" spans="1:14">
      <c r="A421" s="191"/>
      <c r="B421" s="203" t="s">
        <v>1424</v>
      </c>
      <c r="C421" s="191" t="s">
        <v>323</v>
      </c>
      <c r="D421" s="40" t="s">
        <v>224</v>
      </c>
      <c r="E421" s="291">
        <v>13.83</v>
      </c>
      <c r="F421" s="202">
        <v>120</v>
      </c>
      <c r="G421" s="194"/>
      <c r="H421" s="203" t="s">
        <v>1095</v>
      </c>
      <c r="I421" s="203" t="s">
        <v>1252</v>
      </c>
      <c r="J421" s="191" t="s">
        <v>323</v>
      </c>
      <c r="K421" s="203" t="s">
        <v>1372</v>
      </c>
      <c r="L421" s="236"/>
      <c r="M421" s="203" t="s">
        <v>1370</v>
      </c>
      <c r="N421" s="203"/>
    </row>
    <row r="422" s="160" customFormat="1" ht="21" customHeight="1" spans="1:14">
      <c r="A422" s="191"/>
      <c r="B422" s="203" t="s">
        <v>1424</v>
      </c>
      <c r="C422" s="191" t="s">
        <v>323</v>
      </c>
      <c r="D422" s="40" t="s">
        <v>224</v>
      </c>
      <c r="E422" s="291">
        <v>13.83</v>
      </c>
      <c r="F422" s="202">
        <v>80</v>
      </c>
      <c r="G422" s="194"/>
      <c r="H422" s="203" t="s">
        <v>1095</v>
      </c>
      <c r="I422" s="203" t="s">
        <v>1252</v>
      </c>
      <c r="J422" s="191" t="s">
        <v>323</v>
      </c>
      <c r="K422" s="203" t="s">
        <v>1348</v>
      </c>
      <c r="L422" s="236"/>
      <c r="M422" s="203" t="s">
        <v>1370</v>
      </c>
      <c r="N422" s="203"/>
    </row>
    <row r="423" s="160" customFormat="1" ht="21" customHeight="1" spans="1:14">
      <c r="A423" s="191"/>
      <c r="B423" s="203" t="s">
        <v>1424</v>
      </c>
      <c r="C423" s="191" t="s">
        <v>323</v>
      </c>
      <c r="D423" s="40" t="s">
        <v>224</v>
      </c>
      <c r="E423" s="291">
        <v>13.83</v>
      </c>
      <c r="F423" s="202">
        <v>420</v>
      </c>
      <c r="G423" s="194"/>
      <c r="H423" s="203" t="s">
        <v>1095</v>
      </c>
      <c r="I423" s="203" t="s">
        <v>1252</v>
      </c>
      <c r="J423" s="191" t="s">
        <v>323</v>
      </c>
      <c r="K423" s="203" t="s">
        <v>1373</v>
      </c>
      <c r="L423" s="236"/>
      <c r="M423" s="203" t="s">
        <v>1370</v>
      </c>
      <c r="N423" s="203"/>
    </row>
    <row r="424" s="160" customFormat="1" ht="21" customHeight="1" spans="1:14">
      <c r="A424" s="191"/>
      <c r="B424" s="203" t="s">
        <v>1424</v>
      </c>
      <c r="C424" s="191" t="s">
        <v>323</v>
      </c>
      <c r="D424" s="40" t="s">
        <v>224</v>
      </c>
      <c r="E424" s="291">
        <v>13.83</v>
      </c>
      <c r="F424" s="202">
        <v>280</v>
      </c>
      <c r="G424" s="194"/>
      <c r="H424" s="203" t="s">
        <v>1095</v>
      </c>
      <c r="I424" s="203" t="s">
        <v>1252</v>
      </c>
      <c r="J424" s="191" t="s">
        <v>323</v>
      </c>
      <c r="K424" s="203" t="s">
        <v>1349</v>
      </c>
      <c r="L424" s="236"/>
      <c r="M424" s="203" t="s">
        <v>1370</v>
      </c>
      <c r="N424" s="203"/>
    </row>
    <row r="425" s="160" customFormat="1" ht="21" customHeight="1" spans="1:14">
      <c r="A425" s="191"/>
      <c r="B425" s="203" t="s">
        <v>1424</v>
      </c>
      <c r="C425" s="191" t="s">
        <v>323</v>
      </c>
      <c r="D425" s="40" t="s">
        <v>224</v>
      </c>
      <c r="E425" s="291">
        <v>13.83</v>
      </c>
      <c r="F425" s="202">
        <v>580</v>
      </c>
      <c r="G425" s="194"/>
      <c r="H425" s="203" t="s">
        <v>1095</v>
      </c>
      <c r="I425" s="203" t="s">
        <v>1252</v>
      </c>
      <c r="J425" s="191" t="s">
        <v>323</v>
      </c>
      <c r="K425" s="203" t="s">
        <v>1374</v>
      </c>
      <c r="L425" s="236"/>
      <c r="M425" s="203" t="s">
        <v>1370</v>
      </c>
      <c r="N425" s="203"/>
    </row>
    <row r="426" s="160" customFormat="1" ht="21" customHeight="1" spans="1:14">
      <c r="A426" s="191"/>
      <c r="B426" s="203" t="s">
        <v>1424</v>
      </c>
      <c r="C426" s="191" t="s">
        <v>323</v>
      </c>
      <c r="D426" s="40" t="s">
        <v>224</v>
      </c>
      <c r="E426" s="291">
        <v>13.83</v>
      </c>
      <c r="F426" s="202">
        <v>240</v>
      </c>
      <c r="G426" s="194"/>
      <c r="H426" s="203" t="s">
        <v>1095</v>
      </c>
      <c r="I426" s="203" t="s">
        <v>1252</v>
      </c>
      <c r="J426" s="191" t="s">
        <v>323</v>
      </c>
      <c r="K426" s="203" t="s">
        <v>1375</v>
      </c>
      <c r="L426" s="236"/>
      <c r="M426" s="203" t="s">
        <v>1370</v>
      </c>
      <c r="N426" s="203"/>
    </row>
    <row r="427" s="160" customFormat="1" ht="21" customHeight="1" spans="1:14">
      <c r="A427" s="191"/>
      <c r="B427" s="203" t="s">
        <v>1424</v>
      </c>
      <c r="C427" s="191" t="s">
        <v>323</v>
      </c>
      <c r="D427" s="40" t="s">
        <v>224</v>
      </c>
      <c r="E427" s="291">
        <v>13.83</v>
      </c>
      <c r="F427" s="202">
        <v>400</v>
      </c>
      <c r="G427" s="194"/>
      <c r="H427" s="203" t="s">
        <v>1095</v>
      </c>
      <c r="I427" s="203" t="s">
        <v>1252</v>
      </c>
      <c r="J427" s="191" t="s">
        <v>323</v>
      </c>
      <c r="K427" s="203" t="s">
        <v>1376</v>
      </c>
      <c r="L427" s="236"/>
      <c r="M427" s="203" t="s">
        <v>1370</v>
      </c>
      <c r="N427" s="203"/>
    </row>
    <row r="428" s="160" customFormat="1" ht="21" customHeight="1" spans="1:14">
      <c r="A428" s="191"/>
      <c r="B428" s="203" t="s">
        <v>1424</v>
      </c>
      <c r="C428" s="191" t="s">
        <v>323</v>
      </c>
      <c r="D428" s="40" t="s">
        <v>224</v>
      </c>
      <c r="E428" s="291">
        <v>13.83</v>
      </c>
      <c r="F428" s="202">
        <v>264</v>
      </c>
      <c r="G428" s="194"/>
      <c r="H428" s="203" t="s">
        <v>1095</v>
      </c>
      <c r="I428" s="203" t="s">
        <v>1252</v>
      </c>
      <c r="J428" s="191" t="s">
        <v>323</v>
      </c>
      <c r="K428" s="203" t="s">
        <v>1377</v>
      </c>
      <c r="L428" s="236"/>
      <c r="M428" s="203" t="s">
        <v>1370</v>
      </c>
      <c r="N428" s="203"/>
    </row>
    <row r="429" s="160" customFormat="1" ht="21" customHeight="1" spans="1:14">
      <c r="A429" s="191"/>
      <c r="B429" s="203" t="s">
        <v>1424</v>
      </c>
      <c r="C429" s="191" t="s">
        <v>323</v>
      </c>
      <c r="D429" s="40" t="s">
        <v>224</v>
      </c>
      <c r="E429" s="291">
        <v>13.83</v>
      </c>
      <c r="F429" s="202">
        <v>120</v>
      </c>
      <c r="G429" s="194"/>
      <c r="H429" s="203" t="s">
        <v>1095</v>
      </c>
      <c r="I429" s="203" t="s">
        <v>1252</v>
      </c>
      <c r="J429" s="191" t="s">
        <v>323</v>
      </c>
      <c r="K429" s="203" t="s">
        <v>1378</v>
      </c>
      <c r="L429" s="236"/>
      <c r="M429" s="203" t="s">
        <v>1370</v>
      </c>
      <c r="N429" s="203"/>
    </row>
    <row r="430" s="160" customFormat="1" ht="21" customHeight="1" spans="1:14">
      <c r="A430" s="191"/>
      <c r="B430" s="203" t="s">
        <v>1424</v>
      </c>
      <c r="C430" s="191" t="s">
        <v>323</v>
      </c>
      <c r="D430" s="40" t="s">
        <v>224</v>
      </c>
      <c r="E430" s="291">
        <v>13.83</v>
      </c>
      <c r="F430" s="202">
        <v>160</v>
      </c>
      <c r="G430" s="194"/>
      <c r="H430" s="203" t="s">
        <v>1095</v>
      </c>
      <c r="I430" s="203" t="s">
        <v>1252</v>
      </c>
      <c r="J430" s="191" t="s">
        <v>323</v>
      </c>
      <c r="K430" s="203" t="s">
        <v>1379</v>
      </c>
      <c r="L430" s="236"/>
      <c r="M430" s="203" t="s">
        <v>1370</v>
      </c>
      <c r="N430" s="203"/>
    </row>
    <row r="431" s="160" customFormat="1" ht="21" customHeight="1" spans="1:14">
      <c r="A431" s="191"/>
      <c r="B431" s="203" t="s">
        <v>1424</v>
      </c>
      <c r="C431" s="191" t="s">
        <v>323</v>
      </c>
      <c r="D431" s="40" t="s">
        <v>224</v>
      </c>
      <c r="E431" s="291">
        <v>13.83</v>
      </c>
      <c r="F431" s="202">
        <v>600</v>
      </c>
      <c r="G431" s="194"/>
      <c r="H431" s="203" t="s">
        <v>1095</v>
      </c>
      <c r="I431" s="203" t="s">
        <v>1252</v>
      </c>
      <c r="J431" s="191" t="s">
        <v>323</v>
      </c>
      <c r="K431" s="203" t="s">
        <v>1380</v>
      </c>
      <c r="L431" s="236"/>
      <c r="M431" s="203" t="s">
        <v>1370</v>
      </c>
      <c r="N431" s="203"/>
    </row>
    <row r="432" s="160" customFormat="1" ht="21" customHeight="1" spans="1:14">
      <c r="A432" s="191"/>
      <c r="B432" s="203" t="s">
        <v>1424</v>
      </c>
      <c r="C432" s="191" t="s">
        <v>323</v>
      </c>
      <c r="D432" s="40" t="s">
        <v>224</v>
      </c>
      <c r="E432" s="291">
        <v>13.83</v>
      </c>
      <c r="F432" s="202">
        <v>240</v>
      </c>
      <c r="G432" s="194"/>
      <c r="H432" s="203" t="s">
        <v>1095</v>
      </c>
      <c r="I432" s="203" t="s">
        <v>1252</v>
      </c>
      <c r="J432" s="191" t="s">
        <v>323</v>
      </c>
      <c r="K432" s="203" t="s">
        <v>1381</v>
      </c>
      <c r="L432" s="236"/>
      <c r="M432" s="203" t="s">
        <v>1370</v>
      </c>
      <c r="N432" s="203"/>
    </row>
    <row r="433" s="160" customFormat="1" ht="21" customHeight="1" spans="1:14">
      <c r="A433" s="191"/>
      <c r="B433" s="203" t="s">
        <v>1424</v>
      </c>
      <c r="C433" s="191" t="s">
        <v>323</v>
      </c>
      <c r="D433" s="40" t="s">
        <v>224</v>
      </c>
      <c r="E433" s="291">
        <v>13.83</v>
      </c>
      <c r="F433" s="202">
        <v>160</v>
      </c>
      <c r="G433" s="194"/>
      <c r="H433" s="203" t="s">
        <v>1095</v>
      </c>
      <c r="I433" s="203" t="s">
        <v>1252</v>
      </c>
      <c r="J433" s="191" t="s">
        <v>323</v>
      </c>
      <c r="K433" s="203" t="s">
        <v>1382</v>
      </c>
      <c r="L433" s="236"/>
      <c r="M433" s="203" t="s">
        <v>1370</v>
      </c>
      <c r="N433" s="203"/>
    </row>
    <row r="434" s="160" customFormat="1" ht="21" customHeight="1" spans="1:14">
      <c r="A434" s="191"/>
      <c r="B434" s="203" t="s">
        <v>1424</v>
      </c>
      <c r="C434" s="191" t="s">
        <v>323</v>
      </c>
      <c r="D434" s="40" t="s">
        <v>224</v>
      </c>
      <c r="E434" s="291">
        <v>13.83</v>
      </c>
      <c r="F434" s="202">
        <v>104</v>
      </c>
      <c r="G434" s="194"/>
      <c r="H434" s="203" t="s">
        <v>1095</v>
      </c>
      <c r="I434" s="203" t="s">
        <v>1252</v>
      </c>
      <c r="J434" s="191" t="s">
        <v>323</v>
      </c>
      <c r="K434" s="203" t="s">
        <v>1383</v>
      </c>
      <c r="L434" s="236"/>
      <c r="M434" s="203" t="s">
        <v>1370</v>
      </c>
      <c r="N434" s="203"/>
    </row>
    <row r="435" s="160" customFormat="1" ht="21" customHeight="1" spans="1:14">
      <c r="A435" s="191"/>
      <c r="B435" s="203" t="s">
        <v>1424</v>
      </c>
      <c r="C435" s="191" t="s">
        <v>323</v>
      </c>
      <c r="D435" s="40" t="s">
        <v>224</v>
      </c>
      <c r="E435" s="291">
        <v>13.83</v>
      </c>
      <c r="F435" s="202">
        <v>280</v>
      </c>
      <c r="G435" s="194"/>
      <c r="H435" s="203" t="s">
        <v>1095</v>
      </c>
      <c r="I435" s="203" t="s">
        <v>1252</v>
      </c>
      <c r="J435" s="191" t="s">
        <v>323</v>
      </c>
      <c r="K435" s="203" t="s">
        <v>1384</v>
      </c>
      <c r="L435" s="236"/>
      <c r="M435" s="203" t="s">
        <v>1370</v>
      </c>
      <c r="N435" s="203"/>
    </row>
    <row r="436" s="160" customFormat="1" ht="21" customHeight="1" spans="1:14">
      <c r="A436" s="191"/>
      <c r="B436" s="203" t="s">
        <v>1424</v>
      </c>
      <c r="C436" s="191" t="s">
        <v>323</v>
      </c>
      <c r="D436" s="40" t="s">
        <v>224</v>
      </c>
      <c r="E436" s="291">
        <v>13.83</v>
      </c>
      <c r="F436" s="202">
        <v>660</v>
      </c>
      <c r="G436" s="194"/>
      <c r="H436" s="203" t="s">
        <v>1095</v>
      </c>
      <c r="I436" s="203" t="s">
        <v>1252</v>
      </c>
      <c r="J436" s="191" t="s">
        <v>323</v>
      </c>
      <c r="K436" s="203" t="s">
        <v>1385</v>
      </c>
      <c r="L436" s="236"/>
      <c r="M436" s="203" t="s">
        <v>1370</v>
      </c>
      <c r="N436" s="203"/>
    </row>
    <row r="437" s="160" customFormat="1" ht="21" customHeight="1" spans="1:14">
      <c r="A437" s="191"/>
      <c r="B437" s="203" t="s">
        <v>1424</v>
      </c>
      <c r="C437" s="191" t="s">
        <v>323</v>
      </c>
      <c r="D437" s="40" t="s">
        <v>224</v>
      </c>
      <c r="E437" s="291">
        <v>13.83</v>
      </c>
      <c r="F437" s="202">
        <v>160</v>
      </c>
      <c r="G437" s="194"/>
      <c r="H437" s="203" t="s">
        <v>1095</v>
      </c>
      <c r="I437" s="203" t="s">
        <v>1252</v>
      </c>
      <c r="J437" s="191" t="s">
        <v>323</v>
      </c>
      <c r="K437" s="203" t="s">
        <v>1386</v>
      </c>
      <c r="L437" s="236"/>
      <c r="M437" s="203" t="s">
        <v>1370</v>
      </c>
      <c r="N437" s="203"/>
    </row>
    <row r="438" s="160" customFormat="1" ht="21" customHeight="1" spans="1:14">
      <c r="A438" s="191"/>
      <c r="B438" s="203" t="s">
        <v>1424</v>
      </c>
      <c r="C438" s="191" t="s">
        <v>323</v>
      </c>
      <c r="D438" s="40" t="s">
        <v>224</v>
      </c>
      <c r="E438" s="291">
        <v>13.83</v>
      </c>
      <c r="F438" s="202">
        <v>240</v>
      </c>
      <c r="G438" s="194"/>
      <c r="H438" s="203" t="s">
        <v>1095</v>
      </c>
      <c r="I438" s="203" t="s">
        <v>1252</v>
      </c>
      <c r="J438" s="191" t="s">
        <v>323</v>
      </c>
      <c r="K438" s="203" t="s">
        <v>1387</v>
      </c>
      <c r="L438" s="236"/>
      <c r="M438" s="203" t="s">
        <v>1370</v>
      </c>
      <c r="N438" s="203"/>
    </row>
    <row r="439" s="160" customFormat="1" ht="21" customHeight="1" spans="1:14">
      <c r="A439" s="191"/>
      <c r="B439" s="203" t="s">
        <v>1424</v>
      </c>
      <c r="C439" s="191" t="s">
        <v>323</v>
      </c>
      <c r="D439" s="40" t="s">
        <v>224</v>
      </c>
      <c r="E439" s="291">
        <v>13.83</v>
      </c>
      <c r="F439" s="202">
        <v>140</v>
      </c>
      <c r="G439" s="194"/>
      <c r="H439" s="203" t="s">
        <v>1095</v>
      </c>
      <c r="I439" s="203" t="s">
        <v>1252</v>
      </c>
      <c r="J439" s="191" t="s">
        <v>323</v>
      </c>
      <c r="K439" s="203" t="s">
        <v>1388</v>
      </c>
      <c r="L439" s="236"/>
      <c r="M439" s="203" t="s">
        <v>1370</v>
      </c>
      <c r="N439" s="203"/>
    </row>
    <row r="440" s="160" customFormat="1" ht="21" customHeight="1" spans="1:14">
      <c r="A440" s="191"/>
      <c r="B440" s="203" t="s">
        <v>1424</v>
      </c>
      <c r="C440" s="191" t="s">
        <v>323</v>
      </c>
      <c r="D440" s="40" t="s">
        <v>224</v>
      </c>
      <c r="E440" s="291">
        <v>13.83</v>
      </c>
      <c r="F440" s="202">
        <v>180</v>
      </c>
      <c r="G440" s="194"/>
      <c r="H440" s="203" t="s">
        <v>1095</v>
      </c>
      <c r="I440" s="203" t="s">
        <v>1252</v>
      </c>
      <c r="J440" s="191" t="s">
        <v>323</v>
      </c>
      <c r="K440" s="203" t="s">
        <v>1389</v>
      </c>
      <c r="L440" s="236"/>
      <c r="M440" s="203" t="s">
        <v>1370</v>
      </c>
      <c r="N440" s="203"/>
    </row>
    <row r="441" s="160" customFormat="1" ht="21" customHeight="1" spans="1:14">
      <c r="A441" s="191"/>
      <c r="B441" s="203" t="s">
        <v>1424</v>
      </c>
      <c r="C441" s="191" t="s">
        <v>323</v>
      </c>
      <c r="D441" s="40" t="s">
        <v>224</v>
      </c>
      <c r="E441" s="291">
        <v>13.83</v>
      </c>
      <c r="F441" s="202">
        <v>160</v>
      </c>
      <c r="G441" s="194"/>
      <c r="H441" s="203" t="s">
        <v>1095</v>
      </c>
      <c r="I441" s="203" t="s">
        <v>1252</v>
      </c>
      <c r="J441" s="191" t="s">
        <v>323</v>
      </c>
      <c r="K441" s="203" t="s">
        <v>1390</v>
      </c>
      <c r="L441" s="236"/>
      <c r="M441" s="203" t="s">
        <v>1370</v>
      </c>
      <c r="N441" s="203"/>
    </row>
    <row r="442" s="160" customFormat="1" ht="21" customHeight="1" spans="1:14">
      <c r="A442" s="191"/>
      <c r="B442" s="203" t="s">
        <v>1424</v>
      </c>
      <c r="C442" s="191" t="s">
        <v>323</v>
      </c>
      <c r="D442" s="40" t="s">
        <v>224</v>
      </c>
      <c r="E442" s="291">
        <v>13.83</v>
      </c>
      <c r="F442" s="202">
        <v>500</v>
      </c>
      <c r="G442" s="194"/>
      <c r="H442" s="203" t="s">
        <v>1095</v>
      </c>
      <c r="I442" s="203" t="s">
        <v>1252</v>
      </c>
      <c r="J442" s="191" t="s">
        <v>323</v>
      </c>
      <c r="K442" s="203" t="s">
        <v>1391</v>
      </c>
      <c r="L442" s="236"/>
      <c r="M442" s="203" t="s">
        <v>1370</v>
      </c>
      <c r="N442" s="203"/>
    </row>
    <row r="443" s="160" customFormat="1" ht="21" customHeight="1" spans="1:14">
      <c r="A443" s="191"/>
      <c r="B443" s="203" t="s">
        <v>1424</v>
      </c>
      <c r="C443" s="191" t="s">
        <v>323</v>
      </c>
      <c r="D443" s="40" t="s">
        <v>224</v>
      </c>
      <c r="E443" s="291">
        <v>13.83</v>
      </c>
      <c r="F443" s="202">
        <v>100</v>
      </c>
      <c r="G443" s="194"/>
      <c r="H443" s="203" t="s">
        <v>1095</v>
      </c>
      <c r="I443" s="203" t="s">
        <v>1252</v>
      </c>
      <c r="J443" s="191" t="s">
        <v>323</v>
      </c>
      <c r="K443" s="203" t="s">
        <v>1392</v>
      </c>
      <c r="L443" s="236"/>
      <c r="M443" s="203" t="s">
        <v>1370</v>
      </c>
      <c r="N443" s="203"/>
    </row>
    <row r="444" s="160" customFormat="1" ht="21" customHeight="1" spans="1:14">
      <c r="A444" s="191"/>
      <c r="B444" s="203" t="s">
        <v>1424</v>
      </c>
      <c r="C444" s="191" t="s">
        <v>323</v>
      </c>
      <c r="D444" s="40" t="s">
        <v>224</v>
      </c>
      <c r="E444" s="291">
        <v>13.83</v>
      </c>
      <c r="F444" s="202">
        <v>623</v>
      </c>
      <c r="G444" s="194"/>
      <c r="H444" s="203" t="s">
        <v>1095</v>
      </c>
      <c r="I444" s="203" t="s">
        <v>1252</v>
      </c>
      <c r="J444" s="191" t="s">
        <v>323</v>
      </c>
      <c r="K444" s="203" t="s">
        <v>1393</v>
      </c>
      <c r="L444" s="236"/>
      <c r="M444" s="203" t="s">
        <v>1370</v>
      </c>
      <c r="N444" s="203"/>
    </row>
    <row r="445" s="160" customFormat="1" ht="21" customHeight="1" spans="1:14">
      <c r="A445" s="191"/>
      <c r="B445" s="203" t="s">
        <v>1424</v>
      </c>
      <c r="C445" s="191" t="s">
        <v>323</v>
      </c>
      <c r="D445" s="40" t="s">
        <v>224</v>
      </c>
      <c r="E445" s="291">
        <v>13.83</v>
      </c>
      <c r="F445" s="202">
        <v>100</v>
      </c>
      <c r="G445" s="194"/>
      <c r="H445" s="203" t="s">
        <v>1095</v>
      </c>
      <c r="I445" s="203" t="s">
        <v>1252</v>
      </c>
      <c r="J445" s="191" t="s">
        <v>323</v>
      </c>
      <c r="K445" s="203" t="s">
        <v>1394</v>
      </c>
      <c r="L445" s="236"/>
      <c r="M445" s="203" t="s">
        <v>1370</v>
      </c>
      <c r="N445" s="203"/>
    </row>
    <row r="446" s="160" customFormat="1" ht="21" customHeight="1" spans="1:14">
      <c r="A446" s="191"/>
      <c r="B446" s="203" t="s">
        <v>1424</v>
      </c>
      <c r="C446" s="191" t="s">
        <v>323</v>
      </c>
      <c r="D446" s="40" t="s">
        <v>224</v>
      </c>
      <c r="E446" s="291">
        <v>13.83</v>
      </c>
      <c r="F446" s="202">
        <v>200</v>
      </c>
      <c r="G446" s="194"/>
      <c r="H446" s="203" t="s">
        <v>1095</v>
      </c>
      <c r="I446" s="203" t="s">
        <v>1252</v>
      </c>
      <c r="J446" s="191" t="s">
        <v>323</v>
      </c>
      <c r="K446" s="203" t="s">
        <v>1395</v>
      </c>
      <c r="L446" s="236"/>
      <c r="M446" s="203" t="s">
        <v>1370</v>
      </c>
      <c r="N446" s="203"/>
    </row>
    <row r="447" s="160" customFormat="1" ht="21" customHeight="1" spans="1:14">
      <c r="A447" s="191"/>
      <c r="B447" s="203" t="s">
        <v>1424</v>
      </c>
      <c r="C447" s="191" t="s">
        <v>323</v>
      </c>
      <c r="D447" s="40" t="s">
        <v>224</v>
      </c>
      <c r="E447" s="291">
        <v>13.83</v>
      </c>
      <c r="F447" s="202">
        <v>220</v>
      </c>
      <c r="G447" s="194"/>
      <c r="H447" s="203" t="s">
        <v>1095</v>
      </c>
      <c r="I447" s="203" t="s">
        <v>1252</v>
      </c>
      <c r="J447" s="191" t="s">
        <v>323</v>
      </c>
      <c r="K447" s="203" t="s">
        <v>1396</v>
      </c>
      <c r="L447" s="236"/>
      <c r="M447" s="203" t="s">
        <v>1370</v>
      </c>
      <c r="N447" s="203"/>
    </row>
    <row r="448" s="160" customFormat="1" ht="21" customHeight="1" spans="1:14">
      <c r="A448" s="191"/>
      <c r="B448" s="203" t="s">
        <v>1424</v>
      </c>
      <c r="C448" s="191" t="s">
        <v>323</v>
      </c>
      <c r="D448" s="40" t="s">
        <v>224</v>
      </c>
      <c r="E448" s="291">
        <v>13.83</v>
      </c>
      <c r="F448" s="202">
        <v>520</v>
      </c>
      <c r="G448" s="194"/>
      <c r="H448" s="203" t="s">
        <v>1095</v>
      </c>
      <c r="I448" s="203" t="s">
        <v>1252</v>
      </c>
      <c r="J448" s="191" t="s">
        <v>323</v>
      </c>
      <c r="K448" s="203" t="s">
        <v>1397</v>
      </c>
      <c r="L448" s="236"/>
      <c r="M448" s="203" t="s">
        <v>1370</v>
      </c>
      <c r="N448" s="203"/>
    </row>
    <row r="449" s="160" customFormat="1" ht="21" customHeight="1" spans="1:14">
      <c r="A449" s="191"/>
      <c r="B449" s="203" t="s">
        <v>1424</v>
      </c>
      <c r="C449" s="191" t="s">
        <v>323</v>
      </c>
      <c r="D449" s="40" t="s">
        <v>224</v>
      </c>
      <c r="E449" s="291">
        <v>13.83</v>
      </c>
      <c r="F449" s="202">
        <v>320</v>
      </c>
      <c r="G449" s="194"/>
      <c r="H449" s="203" t="s">
        <v>1095</v>
      </c>
      <c r="I449" s="203" t="s">
        <v>1252</v>
      </c>
      <c r="J449" s="191" t="s">
        <v>323</v>
      </c>
      <c r="K449" s="203" t="s">
        <v>1398</v>
      </c>
      <c r="L449" s="236"/>
      <c r="M449" s="203" t="s">
        <v>1370</v>
      </c>
      <c r="N449" s="203"/>
    </row>
    <row r="450" s="160" customFormat="1" ht="21" customHeight="1" spans="1:14">
      <c r="A450" s="191"/>
      <c r="B450" s="203" t="s">
        <v>1424</v>
      </c>
      <c r="C450" s="191" t="s">
        <v>323</v>
      </c>
      <c r="D450" s="40" t="s">
        <v>224</v>
      </c>
      <c r="E450" s="291">
        <v>13.83</v>
      </c>
      <c r="F450" s="202">
        <v>200</v>
      </c>
      <c r="G450" s="194"/>
      <c r="H450" s="203" t="s">
        <v>1095</v>
      </c>
      <c r="I450" s="203" t="s">
        <v>1252</v>
      </c>
      <c r="J450" s="191" t="s">
        <v>323</v>
      </c>
      <c r="K450" s="203" t="s">
        <v>1399</v>
      </c>
      <c r="L450" s="236"/>
      <c r="M450" s="203" t="s">
        <v>1370</v>
      </c>
      <c r="N450" s="203"/>
    </row>
    <row r="451" s="160" customFormat="1" ht="21" customHeight="1" spans="1:14">
      <c r="A451" s="191"/>
      <c r="B451" s="203" t="s">
        <v>1424</v>
      </c>
      <c r="C451" s="191" t="s">
        <v>323</v>
      </c>
      <c r="D451" s="40" t="s">
        <v>224</v>
      </c>
      <c r="E451" s="291">
        <v>13.83</v>
      </c>
      <c r="F451" s="202">
        <v>180</v>
      </c>
      <c r="G451" s="194"/>
      <c r="H451" s="203" t="s">
        <v>1095</v>
      </c>
      <c r="I451" s="203" t="s">
        <v>1252</v>
      </c>
      <c r="J451" s="191" t="s">
        <v>323</v>
      </c>
      <c r="K451" s="203" t="s">
        <v>1400</v>
      </c>
      <c r="L451" s="236"/>
      <c r="M451" s="203" t="s">
        <v>1370</v>
      </c>
      <c r="N451" s="203"/>
    </row>
    <row r="452" s="160" customFormat="1" ht="21" customHeight="1" spans="1:14">
      <c r="A452" s="191"/>
      <c r="B452" s="203" t="s">
        <v>1424</v>
      </c>
      <c r="C452" s="191" t="s">
        <v>323</v>
      </c>
      <c r="D452" s="40" t="s">
        <v>224</v>
      </c>
      <c r="E452" s="291">
        <v>13.83</v>
      </c>
      <c r="F452" s="202">
        <v>140</v>
      </c>
      <c r="G452" s="194"/>
      <c r="H452" s="203" t="s">
        <v>1095</v>
      </c>
      <c r="I452" s="203" t="s">
        <v>1252</v>
      </c>
      <c r="J452" s="191" t="s">
        <v>323</v>
      </c>
      <c r="K452" s="203" t="s">
        <v>1401</v>
      </c>
      <c r="L452" s="236"/>
      <c r="M452" s="203" t="s">
        <v>1370</v>
      </c>
      <c r="N452" s="203"/>
    </row>
    <row r="453" s="160" customFormat="1" ht="21" customHeight="1" spans="1:14">
      <c r="A453" s="191"/>
      <c r="B453" s="203" t="s">
        <v>1424</v>
      </c>
      <c r="C453" s="191" t="s">
        <v>323</v>
      </c>
      <c r="D453" s="40" t="s">
        <v>224</v>
      </c>
      <c r="E453" s="291">
        <v>13.83</v>
      </c>
      <c r="F453" s="202">
        <v>160</v>
      </c>
      <c r="G453" s="194"/>
      <c r="H453" s="203" t="s">
        <v>1095</v>
      </c>
      <c r="I453" s="203" t="s">
        <v>1252</v>
      </c>
      <c r="J453" s="191" t="s">
        <v>323</v>
      </c>
      <c r="K453" s="203" t="s">
        <v>1402</v>
      </c>
      <c r="L453" s="236"/>
      <c r="M453" s="203" t="s">
        <v>1370</v>
      </c>
      <c r="N453" s="203"/>
    </row>
    <row r="454" s="160" customFormat="1" ht="21" customHeight="1" spans="1:14">
      <c r="A454" s="191"/>
      <c r="B454" s="203" t="s">
        <v>1424</v>
      </c>
      <c r="C454" s="191" t="s">
        <v>323</v>
      </c>
      <c r="D454" s="40" t="s">
        <v>224</v>
      </c>
      <c r="E454" s="291">
        <v>13.83</v>
      </c>
      <c r="F454" s="202">
        <v>420</v>
      </c>
      <c r="G454" s="194"/>
      <c r="H454" s="203" t="s">
        <v>1095</v>
      </c>
      <c r="I454" s="203" t="s">
        <v>1252</v>
      </c>
      <c r="J454" s="191" t="s">
        <v>323</v>
      </c>
      <c r="K454" s="203" t="s">
        <v>1403</v>
      </c>
      <c r="L454" s="236"/>
      <c r="M454" s="203" t="s">
        <v>1370</v>
      </c>
      <c r="N454" s="203"/>
    </row>
    <row r="455" s="160" customFormat="1" ht="21" customHeight="1" spans="1:14">
      <c r="A455" s="191"/>
      <c r="B455" s="203" t="s">
        <v>1424</v>
      </c>
      <c r="C455" s="191" t="s">
        <v>323</v>
      </c>
      <c r="D455" s="40" t="s">
        <v>224</v>
      </c>
      <c r="E455" s="291">
        <v>13.83</v>
      </c>
      <c r="F455" s="202">
        <v>240</v>
      </c>
      <c r="G455" s="194"/>
      <c r="H455" s="203" t="s">
        <v>1095</v>
      </c>
      <c r="I455" s="203" t="s">
        <v>1252</v>
      </c>
      <c r="J455" s="191" t="s">
        <v>323</v>
      </c>
      <c r="K455" s="203" t="s">
        <v>1404</v>
      </c>
      <c r="L455" s="236"/>
      <c r="M455" s="203" t="s">
        <v>1370</v>
      </c>
      <c r="N455" s="203"/>
    </row>
    <row r="456" s="160" customFormat="1" ht="21" customHeight="1" spans="1:14">
      <c r="A456" s="191"/>
      <c r="B456" s="203" t="s">
        <v>1424</v>
      </c>
      <c r="C456" s="191" t="s">
        <v>323</v>
      </c>
      <c r="D456" s="40" t="s">
        <v>224</v>
      </c>
      <c r="E456" s="291">
        <v>13.83</v>
      </c>
      <c r="F456" s="202">
        <v>340</v>
      </c>
      <c r="G456" s="194"/>
      <c r="H456" s="203" t="s">
        <v>1095</v>
      </c>
      <c r="I456" s="203" t="s">
        <v>1252</v>
      </c>
      <c r="J456" s="191" t="s">
        <v>323</v>
      </c>
      <c r="K456" s="203" t="s">
        <v>1405</v>
      </c>
      <c r="L456" s="236"/>
      <c r="M456" s="203" t="s">
        <v>1370</v>
      </c>
      <c r="N456" s="203"/>
    </row>
    <row r="457" s="160" customFormat="1" ht="21" customHeight="1" spans="1:14">
      <c r="A457" s="191"/>
      <c r="B457" s="203" t="s">
        <v>1424</v>
      </c>
      <c r="C457" s="191" t="s">
        <v>323</v>
      </c>
      <c r="D457" s="40" t="s">
        <v>224</v>
      </c>
      <c r="E457" s="291">
        <v>13.83</v>
      </c>
      <c r="F457" s="202">
        <v>1480</v>
      </c>
      <c r="G457" s="194"/>
      <c r="H457" s="203" t="s">
        <v>1095</v>
      </c>
      <c r="I457" s="203" t="s">
        <v>1252</v>
      </c>
      <c r="J457" s="191" t="s">
        <v>323</v>
      </c>
      <c r="K457" s="203" t="s">
        <v>1406</v>
      </c>
      <c r="L457" s="236"/>
      <c r="M457" s="203" t="s">
        <v>1370</v>
      </c>
      <c r="N457" s="203"/>
    </row>
    <row r="458" s="160" customFormat="1" ht="21" customHeight="1" spans="1:14">
      <c r="A458" s="191"/>
      <c r="B458" s="203" t="s">
        <v>1424</v>
      </c>
      <c r="C458" s="191" t="s">
        <v>323</v>
      </c>
      <c r="D458" s="40" t="s">
        <v>224</v>
      </c>
      <c r="E458" s="291">
        <v>13.83</v>
      </c>
      <c r="F458" s="202">
        <v>1580</v>
      </c>
      <c r="G458" s="194"/>
      <c r="H458" s="203" t="s">
        <v>1095</v>
      </c>
      <c r="I458" s="203" t="s">
        <v>1252</v>
      </c>
      <c r="J458" s="191" t="s">
        <v>323</v>
      </c>
      <c r="K458" s="203" t="s">
        <v>1354</v>
      </c>
      <c r="L458" s="236"/>
      <c r="M458" s="203" t="s">
        <v>1370</v>
      </c>
      <c r="N458" s="203"/>
    </row>
    <row r="459" s="160" customFormat="1" ht="21" customHeight="1" spans="1:14">
      <c r="A459" s="191"/>
      <c r="B459" s="203" t="s">
        <v>1424</v>
      </c>
      <c r="C459" s="191" t="s">
        <v>323</v>
      </c>
      <c r="D459" s="40" t="s">
        <v>224</v>
      </c>
      <c r="E459" s="291">
        <v>13.83</v>
      </c>
      <c r="F459" s="202">
        <v>120</v>
      </c>
      <c r="G459" s="194"/>
      <c r="H459" s="203" t="s">
        <v>1095</v>
      </c>
      <c r="I459" s="203" t="s">
        <v>1252</v>
      </c>
      <c r="J459" s="191" t="s">
        <v>323</v>
      </c>
      <c r="K459" s="203" t="s">
        <v>1407</v>
      </c>
      <c r="L459" s="236"/>
      <c r="M459" s="203" t="s">
        <v>1370</v>
      </c>
      <c r="N459" s="203"/>
    </row>
    <row r="460" s="160" customFormat="1" ht="21" customHeight="1" spans="1:14">
      <c r="A460" s="191"/>
      <c r="B460" s="203" t="s">
        <v>1424</v>
      </c>
      <c r="C460" s="191" t="s">
        <v>323</v>
      </c>
      <c r="D460" s="40" t="s">
        <v>224</v>
      </c>
      <c r="E460" s="291">
        <v>13.83</v>
      </c>
      <c r="F460" s="202">
        <v>220</v>
      </c>
      <c r="G460" s="194"/>
      <c r="H460" s="203" t="s">
        <v>1095</v>
      </c>
      <c r="I460" s="203" t="s">
        <v>1252</v>
      </c>
      <c r="J460" s="191" t="s">
        <v>323</v>
      </c>
      <c r="K460" s="203" t="s">
        <v>1408</v>
      </c>
      <c r="L460" s="236"/>
      <c r="M460" s="203" t="s">
        <v>1370</v>
      </c>
      <c r="N460" s="203"/>
    </row>
    <row r="461" s="160" customFormat="1" ht="21" customHeight="1" spans="1:14">
      <c r="A461" s="191"/>
      <c r="B461" s="203" t="s">
        <v>1424</v>
      </c>
      <c r="C461" s="191" t="s">
        <v>323</v>
      </c>
      <c r="D461" s="40" t="s">
        <v>224</v>
      </c>
      <c r="E461" s="291">
        <v>13.83</v>
      </c>
      <c r="F461" s="202">
        <v>200</v>
      </c>
      <c r="G461" s="194"/>
      <c r="H461" s="203" t="s">
        <v>1095</v>
      </c>
      <c r="I461" s="203" t="s">
        <v>1252</v>
      </c>
      <c r="J461" s="191" t="s">
        <v>323</v>
      </c>
      <c r="K461" s="203" t="s">
        <v>1409</v>
      </c>
      <c r="L461" s="236"/>
      <c r="M461" s="203" t="s">
        <v>1370</v>
      </c>
      <c r="N461" s="203"/>
    </row>
    <row r="462" s="160" customFormat="1" ht="21" customHeight="1" spans="1:14">
      <c r="A462" s="191"/>
      <c r="B462" s="203" t="s">
        <v>1424</v>
      </c>
      <c r="C462" s="191" t="s">
        <v>323</v>
      </c>
      <c r="D462" s="40" t="s">
        <v>224</v>
      </c>
      <c r="E462" s="291">
        <v>13.83</v>
      </c>
      <c r="F462" s="202">
        <v>192</v>
      </c>
      <c r="G462" s="194"/>
      <c r="H462" s="203" t="s">
        <v>1095</v>
      </c>
      <c r="I462" s="203" t="s">
        <v>1252</v>
      </c>
      <c r="J462" s="191" t="s">
        <v>323</v>
      </c>
      <c r="K462" s="203" t="s">
        <v>1355</v>
      </c>
      <c r="L462" s="236"/>
      <c r="M462" s="203" t="s">
        <v>1370</v>
      </c>
      <c r="N462" s="203"/>
    </row>
    <row r="463" s="160" customFormat="1" ht="21" customHeight="1" spans="1:14">
      <c r="A463" s="191"/>
      <c r="B463" s="203" t="s">
        <v>1424</v>
      </c>
      <c r="C463" s="191" t="s">
        <v>323</v>
      </c>
      <c r="D463" s="40" t="s">
        <v>224</v>
      </c>
      <c r="E463" s="291">
        <v>13.83</v>
      </c>
      <c r="F463" s="202">
        <v>220</v>
      </c>
      <c r="G463" s="194"/>
      <c r="H463" s="203" t="s">
        <v>1095</v>
      </c>
      <c r="I463" s="203" t="s">
        <v>1252</v>
      </c>
      <c r="J463" s="191" t="s">
        <v>323</v>
      </c>
      <c r="K463" s="203" t="s">
        <v>1410</v>
      </c>
      <c r="L463" s="236"/>
      <c r="M463" s="203" t="s">
        <v>1370</v>
      </c>
      <c r="N463" s="203"/>
    </row>
    <row r="464" s="160" customFormat="1" ht="21" customHeight="1" spans="1:14">
      <c r="A464" s="191"/>
      <c r="B464" s="203" t="s">
        <v>1424</v>
      </c>
      <c r="C464" s="191" t="s">
        <v>323</v>
      </c>
      <c r="D464" s="40" t="s">
        <v>224</v>
      </c>
      <c r="E464" s="291">
        <v>13.83</v>
      </c>
      <c r="F464" s="202">
        <v>100</v>
      </c>
      <c r="G464" s="194"/>
      <c r="H464" s="203" t="s">
        <v>1095</v>
      </c>
      <c r="I464" s="203" t="s">
        <v>1252</v>
      </c>
      <c r="J464" s="191" t="s">
        <v>323</v>
      </c>
      <c r="K464" s="203" t="s">
        <v>1411</v>
      </c>
      <c r="L464" s="236"/>
      <c r="M464" s="203" t="s">
        <v>1370</v>
      </c>
      <c r="N464" s="203"/>
    </row>
    <row r="465" s="160" customFormat="1" ht="21" customHeight="1" spans="1:14">
      <c r="A465" s="191"/>
      <c r="B465" s="203" t="s">
        <v>1424</v>
      </c>
      <c r="C465" s="191" t="s">
        <v>323</v>
      </c>
      <c r="D465" s="40" t="s">
        <v>224</v>
      </c>
      <c r="E465" s="291">
        <v>13.83</v>
      </c>
      <c r="F465" s="202">
        <v>320</v>
      </c>
      <c r="G465" s="194"/>
      <c r="H465" s="203" t="s">
        <v>1095</v>
      </c>
      <c r="I465" s="203" t="s">
        <v>1252</v>
      </c>
      <c r="J465" s="191" t="s">
        <v>323</v>
      </c>
      <c r="K465" s="203" t="s">
        <v>1412</v>
      </c>
      <c r="L465" s="236"/>
      <c r="M465" s="203" t="s">
        <v>1370</v>
      </c>
      <c r="N465" s="203"/>
    </row>
    <row r="466" s="160" customFormat="1" ht="21" customHeight="1" spans="1:14">
      <c r="A466" s="191"/>
      <c r="B466" s="203" t="s">
        <v>1424</v>
      </c>
      <c r="C466" s="191" t="s">
        <v>323</v>
      </c>
      <c r="D466" s="40" t="s">
        <v>224</v>
      </c>
      <c r="E466" s="291">
        <v>13.83</v>
      </c>
      <c r="F466" s="202">
        <v>80</v>
      </c>
      <c r="G466" s="194"/>
      <c r="H466" s="203" t="s">
        <v>1095</v>
      </c>
      <c r="I466" s="203" t="s">
        <v>1252</v>
      </c>
      <c r="J466" s="191" t="s">
        <v>323</v>
      </c>
      <c r="K466" s="203" t="s">
        <v>1413</v>
      </c>
      <c r="L466" s="236"/>
      <c r="M466" s="203" t="s">
        <v>1370</v>
      </c>
      <c r="N466" s="203"/>
    </row>
    <row r="467" s="160" customFormat="1" ht="21" customHeight="1" spans="1:14">
      <c r="A467" s="191"/>
      <c r="B467" s="203" t="s">
        <v>1424</v>
      </c>
      <c r="C467" s="191" t="s">
        <v>323</v>
      </c>
      <c r="D467" s="40" t="s">
        <v>224</v>
      </c>
      <c r="E467" s="291">
        <v>13.83</v>
      </c>
      <c r="F467" s="202">
        <v>140</v>
      </c>
      <c r="G467" s="194"/>
      <c r="H467" s="203" t="s">
        <v>1095</v>
      </c>
      <c r="I467" s="203" t="s">
        <v>1252</v>
      </c>
      <c r="J467" s="191" t="s">
        <v>323</v>
      </c>
      <c r="K467" s="203" t="s">
        <v>1414</v>
      </c>
      <c r="L467" s="236"/>
      <c r="M467" s="203" t="s">
        <v>1370</v>
      </c>
      <c r="N467" s="203"/>
    </row>
    <row r="468" s="160" customFormat="1" ht="21" customHeight="1" spans="1:14">
      <c r="A468" s="191"/>
      <c r="B468" s="203" t="s">
        <v>1424</v>
      </c>
      <c r="C468" s="191" t="s">
        <v>323</v>
      </c>
      <c r="D468" s="40" t="s">
        <v>224</v>
      </c>
      <c r="E468" s="291">
        <v>13.83</v>
      </c>
      <c r="F468" s="202">
        <v>720</v>
      </c>
      <c r="G468" s="194"/>
      <c r="H468" s="203" t="s">
        <v>1095</v>
      </c>
      <c r="I468" s="203" t="s">
        <v>1252</v>
      </c>
      <c r="J468" s="191" t="s">
        <v>323</v>
      </c>
      <c r="K468" s="203" t="s">
        <v>1356</v>
      </c>
      <c r="L468" s="236"/>
      <c r="M468" s="203" t="s">
        <v>1370</v>
      </c>
      <c r="N468" s="203"/>
    </row>
    <row r="469" s="160" customFormat="1" ht="21" customHeight="1" spans="1:14">
      <c r="A469" s="191"/>
      <c r="B469" s="203" t="s">
        <v>1424</v>
      </c>
      <c r="C469" s="191" t="s">
        <v>323</v>
      </c>
      <c r="D469" s="40" t="s">
        <v>224</v>
      </c>
      <c r="E469" s="291">
        <v>13.83</v>
      </c>
      <c r="F469" s="202">
        <v>160</v>
      </c>
      <c r="G469" s="194"/>
      <c r="H469" s="203" t="s">
        <v>1095</v>
      </c>
      <c r="I469" s="203" t="s">
        <v>1252</v>
      </c>
      <c r="J469" s="191" t="s">
        <v>323</v>
      </c>
      <c r="K469" s="203" t="s">
        <v>1415</v>
      </c>
      <c r="L469" s="236"/>
      <c r="M469" s="203" t="s">
        <v>1370</v>
      </c>
      <c r="N469" s="203"/>
    </row>
    <row r="470" s="160" customFormat="1" ht="21" customHeight="1" spans="1:14">
      <c r="A470" s="191"/>
      <c r="B470" s="203" t="s">
        <v>1424</v>
      </c>
      <c r="C470" s="191" t="s">
        <v>323</v>
      </c>
      <c r="D470" s="40" t="s">
        <v>224</v>
      </c>
      <c r="E470" s="291">
        <v>13.83</v>
      </c>
      <c r="F470" s="202">
        <v>260</v>
      </c>
      <c r="G470" s="194"/>
      <c r="H470" s="203" t="s">
        <v>1095</v>
      </c>
      <c r="I470" s="203" t="s">
        <v>1252</v>
      </c>
      <c r="J470" s="191" t="s">
        <v>323</v>
      </c>
      <c r="K470" s="203" t="s">
        <v>1416</v>
      </c>
      <c r="L470" s="236"/>
      <c r="M470" s="203" t="s">
        <v>1370</v>
      </c>
      <c r="N470" s="203"/>
    </row>
    <row r="471" s="160" customFormat="1" ht="21" customHeight="1" spans="1:14">
      <c r="A471" s="191"/>
      <c r="B471" s="203" t="s">
        <v>1424</v>
      </c>
      <c r="C471" s="191" t="s">
        <v>323</v>
      </c>
      <c r="D471" s="40" t="s">
        <v>224</v>
      </c>
      <c r="E471" s="291">
        <v>13.83</v>
      </c>
      <c r="F471" s="202">
        <v>260</v>
      </c>
      <c r="G471" s="194"/>
      <c r="H471" s="203" t="s">
        <v>1095</v>
      </c>
      <c r="I471" s="203" t="s">
        <v>1252</v>
      </c>
      <c r="J471" s="191" t="s">
        <v>323</v>
      </c>
      <c r="K471" s="203" t="s">
        <v>1357</v>
      </c>
      <c r="L471" s="236"/>
      <c r="M471" s="203" t="s">
        <v>1370</v>
      </c>
      <c r="N471" s="203"/>
    </row>
    <row r="472" s="160" customFormat="1" ht="21" customHeight="1" spans="1:14">
      <c r="A472" s="191"/>
      <c r="B472" s="203" t="s">
        <v>1424</v>
      </c>
      <c r="C472" s="191" t="s">
        <v>323</v>
      </c>
      <c r="D472" s="40" t="s">
        <v>224</v>
      </c>
      <c r="E472" s="291">
        <v>13.83</v>
      </c>
      <c r="F472" s="202">
        <v>180</v>
      </c>
      <c r="G472" s="194"/>
      <c r="H472" s="203" t="s">
        <v>1095</v>
      </c>
      <c r="I472" s="203" t="s">
        <v>1252</v>
      </c>
      <c r="J472" s="191" t="s">
        <v>323</v>
      </c>
      <c r="K472" s="203" t="s">
        <v>1417</v>
      </c>
      <c r="L472" s="236"/>
      <c r="M472" s="203" t="s">
        <v>1370</v>
      </c>
      <c r="N472" s="203"/>
    </row>
    <row r="473" s="160" customFormat="1" ht="21" customHeight="1" spans="1:14">
      <c r="A473" s="191"/>
      <c r="B473" s="203" t="s">
        <v>1424</v>
      </c>
      <c r="C473" s="191" t="s">
        <v>323</v>
      </c>
      <c r="D473" s="40" t="s">
        <v>224</v>
      </c>
      <c r="E473" s="291">
        <v>13.83</v>
      </c>
      <c r="F473" s="202">
        <v>140</v>
      </c>
      <c r="G473" s="194"/>
      <c r="H473" s="203" t="s">
        <v>1095</v>
      </c>
      <c r="I473" s="203" t="s">
        <v>1252</v>
      </c>
      <c r="J473" s="191" t="s">
        <v>323</v>
      </c>
      <c r="K473" s="203" t="s">
        <v>1418</v>
      </c>
      <c r="L473" s="236"/>
      <c r="M473" s="203" t="s">
        <v>1370</v>
      </c>
      <c r="N473" s="203"/>
    </row>
    <row r="474" s="160" customFormat="1" ht="21" customHeight="1" spans="1:14">
      <c r="A474" s="191"/>
      <c r="B474" s="203" t="s">
        <v>1424</v>
      </c>
      <c r="C474" s="191" t="s">
        <v>323</v>
      </c>
      <c r="D474" s="40" t="s">
        <v>224</v>
      </c>
      <c r="E474" s="291">
        <v>13.83</v>
      </c>
      <c r="F474" s="202">
        <v>500</v>
      </c>
      <c r="G474" s="194"/>
      <c r="H474" s="203" t="s">
        <v>1095</v>
      </c>
      <c r="I474" s="203" t="s">
        <v>1252</v>
      </c>
      <c r="J474" s="191" t="s">
        <v>323</v>
      </c>
      <c r="K474" s="203" t="s">
        <v>1419</v>
      </c>
      <c r="L474" s="236"/>
      <c r="M474" s="203" t="s">
        <v>1370</v>
      </c>
      <c r="N474" s="203"/>
    </row>
    <row r="475" s="160" customFormat="1" ht="21" customHeight="1" spans="1:14">
      <c r="A475" s="191"/>
      <c r="B475" s="203" t="s">
        <v>1424</v>
      </c>
      <c r="C475" s="191" t="s">
        <v>323</v>
      </c>
      <c r="D475" s="40" t="s">
        <v>224</v>
      </c>
      <c r="E475" s="291">
        <v>13.83</v>
      </c>
      <c r="F475" s="202">
        <v>125</v>
      </c>
      <c r="G475" s="194"/>
      <c r="H475" s="203" t="s">
        <v>1095</v>
      </c>
      <c r="I475" s="203" t="s">
        <v>1252</v>
      </c>
      <c r="J475" s="191" t="s">
        <v>323</v>
      </c>
      <c r="K475" s="203" t="s">
        <v>1420</v>
      </c>
      <c r="L475" s="236"/>
      <c r="M475" s="203" t="s">
        <v>1370</v>
      </c>
      <c r="N475" s="203"/>
    </row>
    <row r="476" s="160" customFormat="1" ht="21" customHeight="1" spans="1:14">
      <c r="A476" s="191"/>
      <c r="B476" s="219" t="s">
        <v>138</v>
      </c>
      <c r="C476" s="220"/>
      <c r="D476" s="196"/>
      <c r="E476" s="197"/>
      <c r="F476" s="190">
        <f>SUM(F417:F475)</f>
        <v>17708</v>
      </c>
      <c r="G476" s="194"/>
      <c r="H476" s="203"/>
      <c r="I476" s="203"/>
      <c r="J476" s="203"/>
      <c r="K476" s="203"/>
      <c r="L476" s="236"/>
      <c r="M476" s="203"/>
      <c r="N476" s="203"/>
    </row>
    <row r="477" s="160" customFormat="1" ht="21" customHeight="1" spans="1:14">
      <c r="A477" s="191"/>
      <c r="B477" s="203" t="s">
        <v>2668</v>
      </c>
      <c r="C477" s="191" t="s">
        <v>334</v>
      </c>
      <c r="D477" s="40" t="s">
        <v>224</v>
      </c>
      <c r="E477" s="291">
        <v>2.44</v>
      </c>
      <c r="F477" s="202">
        <v>105</v>
      </c>
      <c r="G477" s="194"/>
      <c r="H477" s="203" t="s">
        <v>1095</v>
      </c>
      <c r="I477" s="203" t="s">
        <v>1252</v>
      </c>
      <c r="J477" s="191" t="s">
        <v>334</v>
      </c>
      <c r="K477" s="203" t="s">
        <v>1369</v>
      </c>
      <c r="L477" s="236"/>
      <c r="M477" s="203" t="s">
        <v>1370</v>
      </c>
      <c r="N477" s="203"/>
    </row>
    <row r="478" s="160" customFormat="1" ht="21" customHeight="1" spans="1:14">
      <c r="A478" s="191"/>
      <c r="B478" s="203" t="s">
        <v>2668</v>
      </c>
      <c r="C478" s="191" t="s">
        <v>334</v>
      </c>
      <c r="D478" s="40" t="s">
        <v>224</v>
      </c>
      <c r="E478" s="291">
        <v>2.44</v>
      </c>
      <c r="F478" s="202">
        <v>90</v>
      </c>
      <c r="G478" s="194"/>
      <c r="H478" s="203" t="s">
        <v>1095</v>
      </c>
      <c r="I478" s="203" t="s">
        <v>1252</v>
      </c>
      <c r="J478" s="191" t="s">
        <v>334</v>
      </c>
      <c r="K478" s="203" t="s">
        <v>1347</v>
      </c>
      <c r="L478" s="236"/>
      <c r="M478" s="203" t="s">
        <v>1370</v>
      </c>
      <c r="N478" s="203"/>
    </row>
    <row r="479" s="160" customFormat="1" ht="21" customHeight="1" spans="1:14">
      <c r="A479" s="191"/>
      <c r="B479" s="203" t="s">
        <v>2668</v>
      </c>
      <c r="C479" s="191" t="s">
        <v>334</v>
      </c>
      <c r="D479" s="40" t="s">
        <v>224</v>
      </c>
      <c r="E479" s="291">
        <v>2.44</v>
      </c>
      <c r="F479" s="202">
        <v>90</v>
      </c>
      <c r="G479" s="194"/>
      <c r="H479" s="203" t="s">
        <v>1095</v>
      </c>
      <c r="I479" s="203" t="s">
        <v>1252</v>
      </c>
      <c r="J479" s="191" t="s">
        <v>334</v>
      </c>
      <c r="K479" s="203" t="s">
        <v>1347</v>
      </c>
      <c r="L479" s="236"/>
      <c r="M479" s="203" t="s">
        <v>1370</v>
      </c>
      <c r="N479" s="203"/>
    </row>
    <row r="480" s="160" customFormat="1" ht="21" customHeight="1" spans="1:14">
      <c r="A480" s="191"/>
      <c r="B480" s="203" t="s">
        <v>2668</v>
      </c>
      <c r="C480" s="191" t="s">
        <v>334</v>
      </c>
      <c r="D480" s="40" t="s">
        <v>224</v>
      </c>
      <c r="E480" s="291">
        <v>2.44</v>
      </c>
      <c r="F480" s="202">
        <v>38</v>
      </c>
      <c r="G480" s="194"/>
      <c r="H480" s="203" t="s">
        <v>1095</v>
      </c>
      <c r="I480" s="203" t="s">
        <v>1252</v>
      </c>
      <c r="J480" s="191" t="s">
        <v>334</v>
      </c>
      <c r="K480" s="203" t="s">
        <v>1371</v>
      </c>
      <c r="L480" s="236"/>
      <c r="M480" s="203" t="s">
        <v>1370</v>
      </c>
      <c r="N480" s="203"/>
    </row>
    <row r="481" s="160" customFormat="1" ht="21" customHeight="1" spans="1:14">
      <c r="A481" s="191"/>
      <c r="B481" s="203" t="s">
        <v>2668</v>
      </c>
      <c r="C481" s="191" t="s">
        <v>334</v>
      </c>
      <c r="D481" s="40" t="s">
        <v>224</v>
      </c>
      <c r="E481" s="291">
        <v>2.44</v>
      </c>
      <c r="F481" s="202">
        <v>45</v>
      </c>
      <c r="G481" s="194"/>
      <c r="H481" s="203" t="s">
        <v>1095</v>
      </c>
      <c r="I481" s="203" t="s">
        <v>1252</v>
      </c>
      <c r="J481" s="191" t="s">
        <v>334</v>
      </c>
      <c r="K481" s="203" t="s">
        <v>1372</v>
      </c>
      <c r="L481" s="236"/>
      <c r="M481" s="203" t="s">
        <v>1370</v>
      </c>
      <c r="N481" s="203"/>
    </row>
    <row r="482" s="160" customFormat="1" ht="21" customHeight="1" spans="1:14">
      <c r="A482" s="191"/>
      <c r="B482" s="203" t="s">
        <v>2668</v>
      </c>
      <c r="C482" s="191" t="s">
        <v>334</v>
      </c>
      <c r="D482" s="40" t="s">
        <v>224</v>
      </c>
      <c r="E482" s="291">
        <v>2.44</v>
      </c>
      <c r="F482" s="202">
        <v>30</v>
      </c>
      <c r="G482" s="194"/>
      <c r="H482" s="203" t="s">
        <v>1095</v>
      </c>
      <c r="I482" s="203" t="s">
        <v>1252</v>
      </c>
      <c r="J482" s="191" t="s">
        <v>334</v>
      </c>
      <c r="K482" s="203" t="s">
        <v>1348</v>
      </c>
      <c r="L482" s="236"/>
      <c r="M482" s="203" t="s">
        <v>1370</v>
      </c>
      <c r="N482" s="203"/>
    </row>
    <row r="483" s="160" customFormat="1" ht="21" customHeight="1" spans="1:14">
      <c r="A483" s="191"/>
      <c r="B483" s="203" t="s">
        <v>2668</v>
      </c>
      <c r="C483" s="191" t="s">
        <v>334</v>
      </c>
      <c r="D483" s="40" t="s">
        <v>224</v>
      </c>
      <c r="E483" s="291">
        <v>2.44</v>
      </c>
      <c r="F483" s="202">
        <v>158</v>
      </c>
      <c r="G483" s="194"/>
      <c r="H483" s="203" t="s">
        <v>1095</v>
      </c>
      <c r="I483" s="203" t="s">
        <v>1252</v>
      </c>
      <c r="J483" s="191" t="s">
        <v>334</v>
      </c>
      <c r="K483" s="203" t="s">
        <v>1373</v>
      </c>
      <c r="L483" s="236"/>
      <c r="M483" s="203" t="s">
        <v>1370</v>
      </c>
      <c r="N483" s="203"/>
    </row>
    <row r="484" s="160" customFormat="1" ht="21" customHeight="1" spans="1:14">
      <c r="A484" s="191"/>
      <c r="B484" s="203" t="s">
        <v>2668</v>
      </c>
      <c r="C484" s="191" t="s">
        <v>334</v>
      </c>
      <c r="D484" s="40" t="s">
        <v>224</v>
      </c>
      <c r="E484" s="291">
        <v>2.44</v>
      </c>
      <c r="F484" s="202">
        <v>105</v>
      </c>
      <c r="G484" s="194"/>
      <c r="H484" s="203" t="s">
        <v>1095</v>
      </c>
      <c r="I484" s="203" t="s">
        <v>1252</v>
      </c>
      <c r="J484" s="191" t="s">
        <v>334</v>
      </c>
      <c r="K484" s="203" t="s">
        <v>1349</v>
      </c>
      <c r="L484" s="236"/>
      <c r="M484" s="203" t="s">
        <v>1370</v>
      </c>
      <c r="N484" s="203"/>
    </row>
    <row r="485" s="160" customFormat="1" ht="21" customHeight="1" spans="1:14">
      <c r="A485" s="191"/>
      <c r="B485" s="203" t="s">
        <v>2668</v>
      </c>
      <c r="C485" s="191" t="s">
        <v>334</v>
      </c>
      <c r="D485" s="40" t="s">
        <v>224</v>
      </c>
      <c r="E485" s="291">
        <v>2.44</v>
      </c>
      <c r="F485" s="202">
        <v>218</v>
      </c>
      <c r="G485" s="194"/>
      <c r="H485" s="203" t="s">
        <v>1095</v>
      </c>
      <c r="I485" s="203" t="s">
        <v>1252</v>
      </c>
      <c r="J485" s="191" t="s">
        <v>334</v>
      </c>
      <c r="K485" s="203" t="s">
        <v>1374</v>
      </c>
      <c r="L485" s="236"/>
      <c r="M485" s="203" t="s">
        <v>1370</v>
      </c>
      <c r="N485" s="203"/>
    </row>
    <row r="486" s="160" customFormat="1" ht="21" customHeight="1" spans="1:14">
      <c r="A486" s="191"/>
      <c r="B486" s="203" t="s">
        <v>2668</v>
      </c>
      <c r="C486" s="191" t="s">
        <v>334</v>
      </c>
      <c r="D486" s="40" t="s">
        <v>224</v>
      </c>
      <c r="E486" s="291">
        <v>2.44</v>
      </c>
      <c r="F486" s="202">
        <v>90</v>
      </c>
      <c r="G486" s="194"/>
      <c r="H486" s="203" t="s">
        <v>1095</v>
      </c>
      <c r="I486" s="203" t="s">
        <v>1252</v>
      </c>
      <c r="J486" s="191" t="s">
        <v>334</v>
      </c>
      <c r="K486" s="203" t="s">
        <v>1375</v>
      </c>
      <c r="L486" s="236"/>
      <c r="M486" s="203" t="s">
        <v>1370</v>
      </c>
      <c r="N486" s="203"/>
    </row>
    <row r="487" s="160" customFormat="1" ht="21" customHeight="1" spans="1:14">
      <c r="A487" s="191"/>
      <c r="B487" s="203" t="s">
        <v>2668</v>
      </c>
      <c r="C487" s="191" t="s">
        <v>334</v>
      </c>
      <c r="D487" s="40" t="s">
        <v>224</v>
      </c>
      <c r="E487" s="291">
        <v>2.44</v>
      </c>
      <c r="F487" s="202">
        <v>150</v>
      </c>
      <c r="G487" s="194"/>
      <c r="H487" s="203" t="s">
        <v>1095</v>
      </c>
      <c r="I487" s="203" t="s">
        <v>1252</v>
      </c>
      <c r="J487" s="191" t="s">
        <v>334</v>
      </c>
      <c r="K487" s="203" t="s">
        <v>1376</v>
      </c>
      <c r="L487" s="236"/>
      <c r="M487" s="203" t="s">
        <v>1370</v>
      </c>
      <c r="N487" s="203"/>
    </row>
    <row r="488" s="160" customFormat="1" ht="21" customHeight="1" spans="1:14">
      <c r="A488" s="191"/>
      <c r="B488" s="203" t="s">
        <v>2668</v>
      </c>
      <c r="C488" s="191" t="s">
        <v>334</v>
      </c>
      <c r="D488" s="40" t="s">
        <v>224</v>
      </c>
      <c r="E488" s="291">
        <v>2.44</v>
      </c>
      <c r="F488" s="202">
        <v>99</v>
      </c>
      <c r="G488" s="194"/>
      <c r="H488" s="203" t="s">
        <v>1095</v>
      </c>
      <c r="I488" s="203" t="s">
        <v>1252</v>
      </c>
      <c r="J488" s="191" t="s">
        <v>334</v>
      </c>
      <c r="K488" s="203" t="s">
        <v>1377</v>
      </c>
      <c r="L488" s="236"/>
      <c r="M488" s="203" t="s">
        <v>1370</v>
      </c>
      <c r="N488" s="203"/>
    </row>
    <row r="489" s="160" customFormat="1" ht="21" customHeight="1" spans="1:14">
      <c r="A489" s="191"/>
      <c r="B489" s="203" t="s">
        <v>2668</v>
      </c>
      <c r="C489" s="191" t="s">
        <v>334</v>
      </c>
      <c r="D489" s="40" t="s">
        <v>224</v>
      </c>
      <c r="E489" s="291">
        <v>2.44</v>
      </c>
      <c r="F489" s="202">
        <v>45</v>
      </c>
      <c r="G489" s="194"/>
      <c r="H489" s="203" t="s">
        <v>1095</v>
      </c>
      <c r="I489" s="203" t="s">
        <v>1252</v>
      </c>
      <c r="J489" s="191" t="s">
        <v>334</v>
      </c>
      <c r="K489" s="203" t="s">
        <v>1378</v>
      </c>
      <c r="L489" s="236"/>
      <c r="M489" s="203" t="s">
        <v>1370</v>
      </c>
      <c r="N489" s="203"/>
    </row>
    <row r="490" s="160" customFormat="1" ht="21" customHeight="1" spans="1:14">
      <c r="A490" s="191"/>
      <c r="B490" s="203" t="s">
        <v>2668</v>
      </c>
      <c r="C490" s="191" t="s">
        <v>334</v>
      </c>
      <c r="D490" s="40" t="s">
        <v>224</v>
      </c>
      <c r="E490" s="291">
        <v>2.44</v>
      </c>
      <c r="F490" s="202">
        <v>60</v>
      </c>
      <c r="G490" s="194"/>
      <c r="H490" s="203" t="s">
        <v>1095</v>
      </c>
      <c r="I490" s="203" t="s">
        <v>1252</v>
      </c>
      <c r="J490" s="191" t="s">
        <v>334</v>
      </c>
      <c r="K490" s="203" t="s">
        <v>1379</v>
      </c>
      <c r="L490" s="236"/>
      <c r="M490" s="203" t="s">
        <v>1370</v>
      </c>
      <c r="N490" s="203"/>
    </row>
    <row r="491" s="160" customFormat="1" ht="21" customHeight="1" spans="1:14">
      <c r="A491" s="191"/>
      <c r="B491" s="203" t="s">
        <v>2668</v>
      </c>
      <c r="C491" s="191" t="s">
        <v>334</v>
      </c>
      <c r="D491" s="40" t="s">
        <v>224</v>
      </c>
      <c r="E491" s="291">
        <v>2.44</v>
      </c>
      <c r="F491" s="202">
        <v>225</v>
      </c>
      <c r="G491" s="194"/>
      <c r="H491" s="203" t="s">
        <v>1095</v>
      </c>
      <c r="I491" s="203" t="s">
        <v>1252</v>
      </c>
      <c r="J491" s="191" t="s">
        <v>334</v>
      </c>
      <c r="K491" s="203" t="s">
        <v>1380</v>
      </c>
      <c r="L491" s="236"/>
      <c r="M491" s="203" t="s">
        <v>1370</v>
      </c>
      <c r="N491" s="203"/>
    </row>
    <row r="492" s="160" customFormat="1" ht="21" customHeight="1" spans="1:14">
      <c r="A492" s="191"/>
      <c r="B492" s="203" t="s">
        <v>2668</v>
      </c>
      <c r="C492" s="191" t="s">
        <v>334</v>
      </c>
      <c r="D492" s="40" t="s">
        <v>224</v>
      </c>
      <c r="E492" s="291">
        <v>2.44</v>
      </c>
      <c r="F492" s="202">
        <v>90</v>
      </c>
      <c r="G492" s="194"/>
      <c r="H492" s="203" t="s">
        <v>1095</v>
      </c>
      <c r="I492" s="203" t="s">
        <v>1252</v>
      </c>
      <c r="J492" s="191" t="s">
        <v>334</v>
      </c>
      <c r="K492" s="203" t="s">
        <v>1381</v>
      </c>
      <c r="L492" s="236"/>
      <c r="M492" s="203" t="s">
        <v>1370</v>
      </c>
      <c r="N492" s="203"/>
    </row>
    <row r="493" s="160" customFormat="1" ht="21" customHeight="1" spans="1:14">
      <c r="A493" s="191"/>
      <c r="B493" s="203" t="s">
        <v>2668</v>
      </c>
      <c r="C493" s="191" t="s">
        <v>334</v>
      </c>
      <c r="D493" s="40" t="s">
        <v>224</v>
      </c>
      <c r="E493" s="291">
        <v>2.44</v>
      </c>
      <c r="F493" s="202">
        <v>60</v>
      </c>
      <c r="G493" s="194"/>
      <c r="H493" s="203" t="s">
        <v>1095</v>
      </c>
      <c r="I493" s="203" t="s">
        <v>1252</v>
      </c>
      <c r="J493" s="191" t="s">
        <v>334</v>
      </c>
      <c r="K493" s="203" t="s">
        <v>1382</v>
      </c>
      <c r="L493" s="236"/>
      <c r="M493" s="203" t="s">
        <v>1370</v>
      </c>
      <c r="N493" s="203"/>
    </row>
    <row r="494" s="160" customFormat="1" ht="21" customHeight="1" spans="1:14">
      <c r="A494" s="191"/>
      <c r="B494" s="203" t="s">
        <v>2668</v>
      </c>
      <c r="C494" s="191" t="s">
        <v>334</v>
      </c>
      <c r="D494" s="40" t="s">
        <v>224</v>
      </c>
      <c r="E494" s="291">
        <v>2.44</v>
      </c>
      <c r="F494" s="202">
        <v>39</v>
      </c>
      <c r="G494" s="194"/>
      <c r="H494" s="203" t="s">
        <v>1095</v>
      </c>
      <c r="I494" s="203" t="s">
        <v>1252</v>
      </c>
      <c r="J494" s="191" t="s">
        <v>334</v>
      </c>
      <c r="K494" s="203" t="s">
        <v>1383</v>
      </c>
      <c r="L494" s="236"/>
      <c r="M494" s="203" t="s">
        <v>1370</v>
      </c>
      <c r="N494" s="203"/>
    </row>
    <row r="495" s="160" customFormat="1" ht="21" customHeight="1" spans="1:14">
      <c r="A495" s="191"/>
      <c r="B495" s="203" t="s">
        <v>2668</v>
      </c>
      <c r="C495" s="191" t="s">
        <v>334</v>
      </c>
      <c r="D495" s="40" t="s">
        <v>224</v>
      </c>
      <c r="E495" s="291">
        <v>2.44</v>
      </c>
      <c r="F495" s="202">
        <v>105</v>
      </c>
      <c r="G495" s="194"/>
      <c r="H495" s="203" t="s">
        <v>1095</v>
      </c>
      <c r="I495" s="203" t="s">
        <v>1252</v>
      </c>
      <c r="J495" s="191" t="s">
        <v>334</v>
      </c>
      <c r="K495" s="203" t="s">
        <v>1384</v>
      </c>
      <c r="L495" s="236"/>
      <c r="M495" s="203" t="s">
        <v>1370</v>
      </c>
      <c r="N495" s="203"/>
    </row>
    <row r="496" s="160" customFormat="1" ht="21" customHeight="1" spans="1:14">
      <c r="A496" s="191"/>
      <c r="B496" s="203" t="s">
        <v>2668</v>
      </c>
      <c r="C496" s="191" t="s">
        <v>334</v>
      </c>
      <c r="D496" s="40" t="s">
        <v>224</v>
      </c>
      <c r="E496" s="291">
        <v>2.44</v>
      </c>
      <c r="F496" s="202">
        <v>248</v>
      </c>
      <c r="G496" s="194"/>
      <c r="H496" s="203" t="s">
        <v>1095</v>
      </c>
      <c r="I496" s="203" t="s">
        <v>1252</v>
      </c>
      <c r="J496" s="191" t="s">
        <v>334</v>
      </c>
      <c r="K496" s="203" t="s">
        <v>1385</v>
      </c>
      <c r="L496" s="236"/>
      <c r="M496" s="203" t="s">
        <v>1370</v>
      </c>
      <c r="N496" s="203"/>
    </row>
    <row r="497" s="160" customFormat="1" ht="21" customHeight="1" spans="1:14">
      <c r="A497" s="191"/>
      <c r="B497" s="203" t="s">
        <v>2668</v>
      </c>
      <c r="C497" s="191" t="s">
        <v>334</v>
      </c>
      <c r="D497" s="40" t="s">
        <v>224</v>
      </c>
      <c r="E497" s="291">
        <v>2.44</v>
      </c>
      <c r="F497" s="202">
        <v>60</v>
      </c>
      <c r="G497" s="194"/>
      <c r="H497" s="203" t="s">
        <v>1095</v>
      </c>
      <c r="I497" s="203" t="s">
        <v>1252</v>
      </c>
      <c r="J497" s="191" t="s">
        <v>334</v>
      </c>
      <c r="K497" s="203" t="s">
        <v>1386</v>
      </c>
      <c r="L497" s="236"/>
      <c r="M497" s="203" t="s">
        <v>1370</v>
      </c>
      <c r="N497" s="203"/>
    </row>
    <row r="498" s="160" customFormat="1" ht="21" customHeight="1" spans="1:14">
      <c r="A498" s="191"/>
      <c r="B498" s="203" t="s">
        <v>2668</v>
      </c>
      <c r="C498" s="191" t="s">
        <v>334</v>
      </c>
      <c r="D498" s="40" t="s">
        <v>224</v>
      </c>
      <c r="E498" s="291">
        <v>2.44</v>
      </c>
      <c r="F498" s="202">
        <v>90</v>
      </c>
      <c r="G498" s="194"/>
      <c r="H498" s="203" t="s">
        <v>1095</v>
      </c>
      <c r="I498" s="203" t="s">
        <v>1252</v>
      </c>
      <c r="J498" s="191" t="s">
        <v>334</v>
      </c>
      <c r="K498" s="203" t="s">
        <v>1387</v>
      </c>
      <c r="L498" s="236"/>
      <c r="M498" s="203" t="s">
        <v>1370</v>
      </c>
      <c r="N498" s="203"/>
    </row>
    <row r="499" s="160" customFormat="1" ht="21" customHeight="1" spans="1:14">
      <c r="A499" s="191"/>
      <c r="B499" s="203" t="s">
        <v>2668</v>
      </c>
      <c r="C499" s="191" t="s">
        <v>334</v>
      </c>
      <c r="D499" s="40" t="s">
        <v>224</v>
      </c>
      <c r="E499" s="291">
        <v>2.44</v>
      </c>
      <c r="F499" s="202">
        <v>53</v>
      </c>
      <c r="G499" s="194"/>
      <c r="H499" s="203" t="s">
        <v>1095</v>
      </c>
      <c r="I499" s="203" t="s">
        <v>1252</v>
      </c>
      <c r="J499" s="191" t="s">
        <v>334</v>
      </c>
      <c r="K499" s="203" t="s">
        <v>1388</v>
      </c>
      <c r="L499" s="236"/>
      <c r="M499" s="203" t="s">
        <v>1370</v>
      </c>
      <c r="N499" s="203"/>
    </row>
    <row r="500" s="160" customFormat="1" ht="21" customHeight="1" spans="1:14">
      <c r="A500" s="191"/>
      <c r="B500" s="203" t="s">
        <v>2668</v>
      </c>
      <c r="C500" s="191" t="s">
        <v>334</v>
      </c>
      <c r="D500" s="40" t="s">
        <v>224</v>
      </c>
      <c r="E500" s="291">
        <v>2.44</v>
      </c>
      <c r="F500" s="202">
        <v>68</v>
      </c>
      <c r="G500" s="194"/>
      <c r="H500" s="203" t="s">
        <v>1095</v>
      </c>
      <c r="I500" s="203" t="s">
        <v>1252</v>
      </c>
      <c r="J500" s="191" t="s">
        <v>334</v>
      </c>
      <c r="K500" s="203" t="s">
        <v>1389</v>
      </c>
      <c r="L500" s="236"/>
      <c r="M500" s="203" t="s">
        <v>1370</v>
      </c>
      <c r="N500" s="203"/>
    </row>
    <row r="501" s="160" customFormat="1" ht="21" customHeight="1" spans="1:14">
      <c r="A501" s="191"/>
      <c r="B501" s="203" t="s">
        <v>2668</v>
      </c>
      <c r="C501" s="191" t="s">
        <v>334</v>
      </c>
      <c r="D501" s="40" t="s">
        <v>224</v>
      </c>
      <c r="E501" s="291">
        <v>2.44</v>
      </c>
      <c r="F501" s="202">
        <v>60</v>
      </c>
      <c r="G501" s="194"/>
      <c r="H501" s="203" t="s">
        <v>1095</v>
      </c>
      <c r="I501" s="203" t="s">
        <v>1252</v>
      </c>
      <c r="J501" s="191" t="s">
        <v>334</v>
      </c>
      <c r="K501" s="203" t="s">
        <v>1390</v>
      </c>
      <c r="L501" s="236"/>
      <c r="M501" s="203" t="s">
        <v>1370</v>
      </c>
      <c r="N501" s="203"/>
    </row>
    <row r="502" s="160" customFormat="1" ht="21" customHeight="1" spans="1:14">
      <c r="A502" s="191"/>
      <c r="B502" s="203" t="s">
        <v>2668</v>
      </c>
      <c r="C502" s="191" t="s">
        <v>334</v>
      </c>
      <c r="D502" s="40" t="s">
        <v>224</v>
      </c>
      <c r="E502" s="291">
        <v>2.44</v>
      </c>
      <c r="F502" s="202">
        <v>188</v>
      </c>
      <c r="G502" s="194"/>
      <c r="H502" s="203" t="s">
        <v>1095</v>
      </c>
      <c r="I502" s="203" t="s">
        <v>1252</v>
      </c>
      <c r="J502" s="191" t="s">
        <v>334</v>
      </c>
      <c r="K502" s="203" t="s">
        <v>1391</v>
      </c>
      <c r="L502" s="236"/>
      <c r="M502" s="203" t="s">
        <v>1370</v>
      </c>
      <c r="N502" s="203"/>
    </row>
    <row r="503" s="160" customFormat="1" ht="21" customHeight="1" spans="1:14">
      <c r="A503" s="191"/>
      <c r="B503" s="203" t="s">
        <v>2668</v>
      </c>
      <c r="C503" s="191" t="s">
        <v>334</v>
      </c>
      <c r="D503" s="40" t="s">
        <v>224</v>
      </c>
      <c r="E503" s="291">
        <v>2.44</v>
      </c>
      <c r="F503" s="202">
        <v>38</v>
      </c>
      <c r="G503" s="194"/>
      <c r="H503" s="203" t="s">
        <v>1095</v>
      </c>
      <c r="I503" s="203" t="s">
        <v>1252</v>
      </c>
      <c r="J503" s="191" t="s">
        <v>334</v>
      </c>
      <c r="K503" s="203" t="s">
        <v>1392</v>
      </c>
      <c r="L503" s="236"/>
      <c r="M503" s="203" t="s">
        <v>1370</v>
      </c>
      <c r="N503" s="203"/>
    </row>
    <row r="504" s="160" customFormat="1" ht="21" customHeight="1" spans="1:14">
      <c r="A504" s="191"/>
      <c r="B504" s="203" t="s">
        <v>2668</v>
      </c>
      <c r="C504" s="191" t="s">
        <v>334</v>
      </c>
      <c r="D504" s="40" t="s">
        <v>224</v>
      </c>
      <c r="E504" s="291">
        <v>2.44</v>
      </c>
      <c r="F504" s="202">
        <v>234</v>
      </c>
      <c r="G504" s="194"/>
      <c r="H504" s="203" t="s">
        <v>1095</v>
      </c>
      <c r="I504" s="203" t="s">
        <v>1252</v>
      </c>
      <c r="J504" s="191" t="s">
        <v>334</v>
      </c>
      <c r="K504" s="203" t="s">
        <v>1393</v>
      </c>
      <c r="L504" s="236"/>
      <c r="M504" s="203" t="s">
        <v>1370</v>
      </c>
      <c r="N504" s="203"/>
    </row>
    <row r="505" s="160" customFormat="1" ht="21" customHeight="1" spans="1:14">
      <c r="A505" s="191"/>
      <c r="B505" s="203" t="s">
        <v>2668</v>
      </c>
      <c r="C505" s="191" t="s">
        <v>334</v>
      </c>
      <c r="D505" s="40" t="s">
        <v>224</v>
      </c>
      <c r="E505" s="291">
        <v>2.44</v>
      </c>
      <c r="F505" s="202">
        <v>38</v>
      </c>
      <c r="G505" s="194"/>
      <c r="H505" s="203" t="s">
        <v>1095</v>
      </c>
      <c r="I505" s="203" t="s">
        <v>1252</v>
      </c>
      <c r="J505" s="191" t="s">
        <v>334</v>
      </c>
      <c r="K505" s="203" t="s">
        <v>1394</v>
      </c>
      <c r="L505" s="236"/>
      <c r="M505" s="203" t="s">
        <v>1370</v>
      </c>
      <c r="N505" s="203"/>
    </row>
    <row r="506" s="160" customFormat="1" ht="21" customHeight="1" spans="1:14">
      <c r="A506" s="191"/>
      <c r="B506" s="203" t="s">
        <v>2668</v>
      </c>
      <c r="C506" s="191" t="s">
        <v>334</v>
      </c>
      <c r="D506" s="40" t="s">
        <v>224</v>
      </c>
      <c r="E506" s="291">
        <v>2.44</v>
      </c>
      <c r="F506" s="202">
        <v>75</v>
      </c>
      <c r="G506" s="194"/>
      <c r="H506" s="203" t="s">
        <v>1095</v>
      </c>
      <c r="I506" s="203" t="s">
        <v>1252</v>
      </c>
      <c r="J506" s="191" t="s">
        <v>334</v>
      </c>
      <c r="K506" s="203" t="s">
        <v>1395</v>
      </c>
      <c r="L506" s="236"/>
      <c r="M506" s="203" t="s">
        <v>1370</v>
      </c>
      <c r="N506" s="203"/>
    </row>
    <row r="507" s="160" customFormat="1" ht="21" customHeight="1" spans="1:14">
      <c r="A507" s="191"/>
      <c r="B507" s="203" t="s">
        <v>2668</v>
      </c>
      <c r="C507" s="191" t="s">
        <v>334</v>
      </c>
      <c r="D507" s="40" t="s">
        <v>224</v>
      </c>
      <c r="E507" s="291">
        <v>2.44</v>
      </c>
      <c r="F507" s="202">
        <v>83</v>
      </c>
      <c r="G507" s="194"/>
      <c r="H507" s="203" t="s">
        <v>1095</v>
      </c>
      <c r="I507" s="203" t="s">
        <v>1252</v>
      </c>
      <c r="J507" s="191" t="s">
        <v>334</v>
      </c>
      <c r="K507" s="203" t="s">
        <v>1396</v>
      </c>
      <c r="L507" s="236"/>
      <c r="M507" s="203" t="s">
        <v>1370</v>
      </c>
      <c r="N507" s="203"/>
    </row>
    <row r="508" s="160" customFormat="1" ht="21" customHeight="1" spans="1:14">
      <c r="A508" s="191"/>
      <c r="B508" s="203" t="s">
        <v>2668</v>
      </c>
      <c r="C508" s="191" t="s">
        <v>334</v>
      </c>
      <c r="D508" s="40" t="s">
        <v>224</v>
      </c>
      <c r="E508" s="291">
        <v>2.44</v>
      </c>
      <c r="F508" s="202">
        <v>195</v>
      </c>
      <c r="G508" s="194"/>
      <c r="H508" s="203" t="s">
        <v>1095</v>
      </c>
      <c r="I508" s="203" t="s">
        <v>1252</v>
      </c>
      <c r="J508" s="191" t="s">
        <v>334</v>
      </c>
      <c r="K508" s="203" t="s">
        <v>1397</v>
      </c>
      <c r="L508" s="236"/>
      <c r="M508" s="203" t="s">
        <v>1370</v>
      </c>
      <c r="N508" s="203"/>
    </row>
    <row r="509" s="160" customFormat="1" ht="21" customHeight="1" spans="1:14">
      <c r="A509" s="191"/>
      <c r="B509" s="203" t="s">
        <v>2668</v>
      </c>
      <c r="C509" s="191" t="s">
        <v>334</v>
      </c>
      <c r="D509" s="40" t="s">
        <v>224</v>
      </c>
      <c r="E509" s="291">
        <v>2.44</v>
      </c>
      <c r="F509" s="202">
        <v>120</v>
      </c>
      <c r="G509" s="194"/>
      <c r="H509" s="203" t="s">
        <v>1095</v>
      </c>
      <c r="I509" s="203" t="s">
        <v>1252</v>
      </c>
      <c r="J509" s="191" t="s">
        <v>334</v>
      </c>
      <c r="K509" s="203" t="s">
        <v>1398</v>
      </c>
      <c r="L509" s="236"/>
      <c r="M509" s="203" t="s">
        <v>1370</v>
      </c>
      <c r="N509" s="203"/>
    </row>
    <row r="510" s="160" customFormat="1" ht="21" customHeight="1" spans="1:14">
      <c r="A510" s="191"/>
      <c r="B510" s="203" t="s">
        <v>2668</v>
      </c>
      <c r="C510" s="191" t="s">
        <v>334</v>
      </c>
      <c r="D510" s="40" t="s">
        <v>224</v>
      </c>
      <c r="E510" s="291">
        <v>2.44</v>
      </c>
      <c r="F510" s="202">
        <v>75</v>
      </c>
      <c r="G510" s="194"/>
      <c r="H510" s="203" t="s">
        <v>1095</v>
      </c>
      <c r="I510" s="203" t="s">
        <v>1252</v>
      </c>
      <c r="J510" s="191" t="s">
        <v>334</v>
      </c>
      <c r="K510" s="203" t="s">
        <v>1399</v>
      </c>
      <c r="L510" s="236"/>
      <c r="M510" s="203" t="s">
        <v>1370</v>
      </c>
      <c r="N510" s="203"/>
    </row>
    <row r="511" s="160" customFormat="1" ht="21" customHeight="1" spans="1:14">
      <c r="A511" s="191"/>
      <c r="B511" s="203" t="s">
        <v>2668</v>
      </c>
      <c r="C511" s="191" t="s">
        <v>334</v>
      </c>
      <c r="D511" s="40" t="s">
        <v>224</v>
      </c>
      <c r="E511" s="291">
        <v>2.44</v>
      </c>
      <c r="F511" s="202">
        <v>68</v>
      </c>
      <c r="G511" s="194"/>
      <c r="H511" s="203" t="s">
        <v>1095</v>
      </c>
      <c r="I511" s="203" t="s">
        <v>1252</v>
      </c>
      <c r="J511" s="191" t="s">
        <v>334</v>
      </c>
      <c r="K511" s="203" t="s">
        <v>1400</v>
      </c>
      <c r="L511" s="236"/>
      <c r="M511" s="203" t="s">
        <v>1370</v>
      </c>
      <c r="N511" s="203"/>
    </row>
    <row r="512" s="160" customFormat="1" ht="21" customHeight="1" spans="1:14">
      <c r="A512" s="191"/>
      <c r="B512" s="203" t="s">
        <v>2668</v>
      </c>
      <c r="C512" s="191" t="s">
        <v>334</v>
      </c>
      <c r="D512" s="40" t="s">
        <v>224</v>
      </c>
      <c r="E512" s="291">
        <v>2.44</v>
      </c>
      <c r="F512" s="202">
        <v>53</v>
      </c>
      <c r="G512" s="194"/>
      <c r="H512" s="203" t="s">
        <v>1095</v>
      </c>
      <c r="I512" s="203" t="s">
        <v>1252</v>
      </c>
      <c r="J512" s="191" t="s">
        <v>334</v>
      </c>
      <c r="K512" s="203" t="s">
        <v>1401</v>
      </c>
      <c r="L512" s="236"/>
      <c r="M512" s="203" t="s">
        <v>1370</v>
      </c>
      <c r="N512" s="203"/>
    </row>
    <row r="513" s="160" customFormat="1" ht="21" customHeight="1" spans="1:14">
      <c r="A513" s="191"/>
      <c r="B513" s="203" t="s">
        <v>2668</v>
      </c>
      <c r="C513" s="191" t="s">
        <v>334</v>
      </c>
      <c r="D513" s="40" t="s">
        <v>224</v>
      </c>
      <c r="E513" s="291">
        <v>2.44</v>
      </c>
      <c r="F513" s="202">
        <v>60</v>
      </c>
      <c r="G513" s="194"/>
      <c r="H513" s="203" t="s">
        <v>1095</v>
      </c>
      <c r="I513" s="203" t="s">
        <v>1252</v>
      </c>
      <c r="J513" s="191" t="s">
        <v>334</v>
      </c>
      <c r="K513" s="203" t="s">
        <v>1402</v>
      </c>
      <c r="L513" s="236"/>
      <c r="M513" s="203" t="s">
        <v>1370</v>
      </c>
      <c r="N513" s="203"/>
    </row>
    <row r="514" s="160" customFormat="1" ht="21" customHeight="1" spans="1:14">
      <c r="A514" s="191"/>
      <c r="B514" s="203" t="s">
        <v>2668</v>
      </c>
      <c r="C514" s="191" t="s">
        <v>334</v>
      </c>
      <c r="D514" s="40" t="s">
        <v>224</v>
      </c>
      <c r="E514" s="291">
        <v>2.44</v>
      </c>
      <c r="F514" s="202">
        <v>158</v>
      </c>
      <c r="G514" s="194"/>
      <c r="H514" s="203" t="s">
        <v>1095</v>
      </c>
      <c r="I514" s="203" t="s">
        <v>1252</v>
      </c>
      <c r="J514" s="191" t="s">
        <v>334</v>
      </c>
      <c r="K514" s="203" t="s">
        <v>1403</v>
      </c>
      <c r="L514" s="236"/>
      <c r="M514" s="203" t="s">
        <v>1370</v>
      </c>
      <c r="N514" s="203"/>
    </row>
    <row r="515" s="160" customFormat="1" ht="21" customHeight="1" spans="1:14">
      <c r="A515" s="191"/>
      <c r="B515" s="203" t="s">
        <v>2668</v>
      </c>
      <c r="C515" s="191" t="s">
        <v>334</v>
      </c>
      <c r="D515" s="40" t="s">
        <v>224</v>
      </c>
      <c r="E515" s="291">
        <v>2.44</v>
      </c>
      <c r="F515" s="202">
        <v>90</v>
      </c>
      <c r="G515" s="194"/>
      <c r="H515" s="203" t="s">
        <v>1095</v>
      </c>
      <c r="I515" s="203" t="s">
        <v>1252</v>
      </c>
      <c r="J515" s="191" t="s">
        <v>334</v>
      </c>
      <c r="K515" s="203" t="s">
        <v>1404</v>
      </c>
      <c r="L515" s="236"/>
      <c r="M515" s="203" t="s">
        <v>1370</v>
      </c>
      <c r="N515" s="203"/>
    </row>
    <row r="516" s="160" customFormat="1" ht="21" customHeight="1" spans="1:14">
      <c r="A516" s="191"/>
      <c r="B516" s="203" t="s">
        <v>2668</v>
      </c>
      <c r="C516" s="191" t="s">
        <v>334</v>
      </c>
      <c r="D516" s="40" t="s">
        <v>224</v>
      </c>
      <c r="E516" s="291">
        <v>2.44</v>
      </c>
      <c r="F516" s="202">
        <v>128</v>
      </c>
      <c r="G516" s="194"/>
      <c r="H516" s="203" t="s">
        <v>1095</v>
      </c>
      <c r="I516" s="203" t="s">
        <v>1252</v>
      </c>
      <c r="J516" s="191" t="s">
        <v>334</v>
      </c>
      <c r="K516" s="203" t="s">
        <v>1405</v>
      </c>
      <c r="L516" s="236"/>
      <c r="M516" s="203" t="s">
        <v>1370</v>
      </c>
      <c r="N516" s="203"/>
    </row>
    <row r="517" s="160" customFormat="1" ht="21" customHeight="1" spans="1:14">
      <c r="A517" s="191"/>
      <c r="B517" s="203" t="s">
        <v>2668</v>
      </c>
      <c r="C517" s="191" t="s">
        <v>334</v>
      </c>
      <c r="D517" s="40" t="s">
        <v>224</v>
      </c>
      <c r="E517" s="291">
        <v>2.44</v>
      </c>
      <c r="F517" s="202">
        <v>555</v>
      </c>
      <c r="G517" s="194"/>
      <c r="H517" s="203" t="s">
        <v>1095</v>
      </c>
      <c r="I517" s="203" t="s">
        <v>1252</v>
      </c>
      <c r="J517" s="191" t="s">
        <v>334</v>
      </c>
      <c r="K517" s="203" t="s">
        <v>1406</v>
      </c>
      <c r="L517" s="236"/>
      <c r="M517" s="203" t="s">
        <v>1370</v>
      </c>
      <c r="N517" s="203"/>
    </row>
    <row r="518" s="160" customFormat="1" ht="21" customHeight="1" spans="1:14">
      <c r="A518" s="191"/>
      <c r="B518" s="203" t="s">
        <v>2668</v>
      </c>
      <c r="C518" s="191" t="s">
        <v>334</v>
      </c>
      <c r="D518" s="40" t="s">
        <v>224</v>
      </c>
      <c r="E518" s="291">
        <v>2.44</v>
      </c>
      <c r="F518" s="202">
        <v>593</v>
      </c>
      <c r="G518" s="194"/>
      <c r="H518" s="203" t="s">
        <v>1095</v>
      </c>
      <c r="I518" s="203" t="s">
        <v>1252</v>
      </c>
      <c r="J518" s="191" t="s">
        <v>334</v>
      </c>
      <c r="K518" s="203" t="s">
        <v>1354</v>
      </c>
      <c r="L518" s="236"/>
      <c r="M518" s="203" t="s">
        <v>1370</v>
      </c>
      <c r="N518" s="203"/>
    </row>
    <row r="519" s="160" customFormat="1" ht="21" customHeight="1" spans="1:14">
      <c r="A519" s="191"/>
      <c r="B519" s="203" t="s">
        <v>2668</v>
      </c>
      <c r="C519" s="191" t="s">
        <v>334</v>
      </c>
      <c r="D519" s="40" t="s">
        <v>224</v>
      </c>
      <c r="E519" s="291">
        <v>2.44</v>
      </c>
      <c r="F519" s="202">
        <v>45</v>
      </c>
      <c r="G519" s="194"/>
      <c r="H519" s="203" t="s">
        <v>1095</v>
      </c>
      <c r="I519" s="203" t="s">
        <v>1252</v>
      </c>
      <c r="J519" s="191" t="s">
        <v>334</v>
      </c>
      <c r="K519" s="203" t="s">
        <v>1407</v>
      </c>
      <c r="L519" s="236"/>
      <c r="M519" s="203" t="s">
        <v>1370</v>
      </c>
      <c r="N519" s="203"/>
    </row>
    <row r="520" s="160" customFormat="1" ht="21" customHeight="1" spans="1:14">
      <c r="A520" s="191"/>
      <c r="B520" s="203" t="s">
        <v>2668</v>
      </c>
      <c r="C520" s="191" t="s">
        <v>334</v>
      </c>
      <c r="D520" s="40" t="s">
        <v>224</v>
      </c>
      <c r="E520" s="291">
        <v>2.44</v>
      </c>
      <c r="F520" s="202">
        <v>83</v>
      </c>
      <c r="G520" s="194"/>
      <c r="H520" s="203" t="s">
        <v>1095</v>
      </c>
      <c r="I520" s="203" t="s">
        <v>1252</v>
      </c>
      <c r="J520" s="191" t="s">
        <v>334</v>
      </c>
      <c r="K520" s="203" t="s">
        <v>1408</v>
      </c>
      <c r="L520" s="236"/>
      <c r="M520" s="203" t="s">
        <v>1370</v>
      </c>
      <c r="N520" s="203"/>
    </row>
    <row r="521" s="160" customFormat="1" ht="21" customHeight="1" spans="1:14">
      <c r="A521" s="191"/>
      <c r="B521" s="203" t="s">
        <v>2668</v>
      </c>
      <c r="C521" s="191" t="s">
        <v>334</v>
      </c>
      <c r="D521" s="40" t="s">
        <v>224</v>
      </c>
      <c r="E521" s="291">
        <v>2.44</v>
      </c>
      <c r="F521" s="202">
        <v>75</v>
      </c>
      <c r="G521" s="194"/>
      <c r="H521" s="203" t="s">
        <v>1095</v>
      </c>
      <c r="I521" s="203" t="s">
        <v>1252</v>
      </c>
      <c r="J521" s="191" t="s">
        <v>334</v>
      </c>
      <c r="K521" s="203" t="s">
        <v>1409</v>
      </c>
      <c r="L521" s="236"/>
      <c r="M521" s="203" t="s">
        <v>1370</v>
      </c>
      <c r="N521" s="203"/>
    </row>
    <row r="522" s="160" customFormat="1" ht="21" customHeight="1" spans="1:14">
      <c r="A522" s="191"/>
      <c r="B522" s="203" t="s">
        <v>2668</v>
      </c>
      <c r="C522" s="191" t="s">
        <v>334</v>
      </c>
      <c r="D522" s="40" t="s">
        <v>224</v>
      </c>
      <c r="E522" s="291">
        <v>2.44</v>
      </c>
      <c r="F522" s="202">
        <v>72</v>
      </c>
      <c r="G522" s="194"/>
      <c r="H522" s="203" t="s">
        <v>1095</v>
      </c>
      <c r="I522" s="203" t="s">
        <v>1252</v>
      </c>
      <c r="J522" s="191" t="s">
        <v>334</v>
      </c>
      <c r="K522" s="203" t="s">
        <v>1355</v>
      </c>
      <c r="L522" s="236"/>
      <c r="M522" s="203" t="s">
        <v>1370</v>
      </c>
      <c r="N522" s="203"/>
    </row>
    <row r="523" s="160" customFormat="1" ht="21" customHeight="1" spans="1:14">
      <c r="A523" s="191"/>
      <c r="B523" s="203" t="s">
        <v>2668</v>
      </c>
      <c r="C523" s="191" t="s">
        <v>334</v>
      </c>
      <c r="D523" s="40" t="s">
        <v>224</v>
      </c>
      <c r="E523" s="291">
        <v>2.44</v>
      </c>
      <c r="F523" s="202">
        <v>83</v>
      </c>
      <c r="G523" s="194"/>
      <c r="H523" s="203" t="s">
        <v>1095</v>
      </c>
      <c r="I523" s="203" t="s">
        <v>1252</v>
      </c>
      <c r="J523" s="191" t="s">
        <v>334</v>
      </c>
      <c r="K523" s="203" t="s">
        <v>1410</v>
      </c>
      <c r="L523" s="236"/>
      <c r="M523" s="203" t="s">
        <v>1370</v>
      </c>
      <c r="N523" s="203"/>
    </row>
    <row r="524" s="160" customFormat="1" ht="21" customHeight="1" spans="1:14">
      <c r="A524" s="191"/>
      <c r="B524" s="203" t="s">
        <v>2668</v>
      </c>
      <c r="C524" s="191" t="s">
        <v>334</v>
      </c>
      <c r="D524" s="40" t="s">
        <v>224</v>
      </c>
      <c r="E524" s="291">
        <v>2.44</v>
      </c>
      <c r="F524" s="202">
        <v>38</v>
      </c>
      <c r="G524" s="194"/>
      <c r="H524" s="203" t="s">
        <v>1095</v>
      </c>
      <c r="I524" s="203" t="s">
        <v>1252</v>
      </c>
      <c r="J524" s="191" t="s">
        <v>334</v>
      </c>
      <c r="K524" s="203" t="s">
        <v>1411</v>
      </c>
      <c r="L524" s="236"/>
      <c r="M524" s="203" t="s">
        <v>1370</v>
      </c>
      <c r="N524" s="203"/>
    </row>
    <row r="525" s="160" customFormat="1" ht="21" customHeight="1" spans="1:14">
      <c r="A525" s="191"/>
      <c r="B525" s="203" t="s">
        <v>2668</v>
      </c>
      <c r="C525" s="191" t="s">
        <v>334</v>
      </c>
      <c r="D525" s="40" t="s">
        <v>224</v>
      </c>
      <c r="E525" s="291">
        <v>2.44</v>
      </c>
      <c r="F525" s="202">
        <v>120</v>
      </c>
      <c r="G525" s="194"/>
      <c r="H525" s="203" t="s">
        <v>1095</v>
      </c>
      <c r="I525" s="203" t="s">
        <v>1252</v>
      </c>
      <c r="J525" s="191" t="s">
        <v>334</v>
      </c>
      <c r="K525" s="203" t="s">
        <v>1412</v>
      </c>
      <c r="L525" s="236"/>
      <c r="M525" s="203" t="s">
        <v>1370</v>
      </c>
      <c r="N525" s="203"/>
    </row>
    <row r="526" s="160" customFormat="1" ht="21" customHeight="1" spans="1:14">
      <c r="A526" s="191"/>
      <c r="B526" s="203" t="s">
        <v>2668</v>
      </c>
      <c r="C526" s="191" t="s">
        <v>334</v>
      </c>
      <c r="D526" s="40" t="s">
        <v>224</v>
      </c>
      <c r="E526" s="291">
        <v>2.44</v>
      </c>
      <c r="F526" s="202">
        <v>30</v>
      </c>
      <c r="G526" s="194"/>
      <c r="H526" s="203" t="s">
        <v>1095</v>
      </c>
      <c r="I526" s="203" t="s">
        <v>1252</v>
      </c>
      <c r="J526" s="191" t="s">
        <v>334</v>
      </c>
      <c r="K526" s="203" t="s">
        <v>1413</v>
      </c>
      <c r="L526" s="236"/>
      <c r="M526" s="203" t="s">
        <v>1370</v>
      </c>
      <c r="N526" s="203"/>
    </row>
    <row r="527" s="160" customFormat="1" ht="21" customHeight="1" spans="1:14">
      <c r="A527" s="191"/>
      <c r="B527" s="203" t="s">
        <v>2668</v>
      </c>
      <c r="C527" s="191" t="s">
        <v>334</v>
      </c>
      <c r="D527" s="40" t="s">
        <v>224</v>
      </c>
      <c r="E527" s="291">
        <v>2.44</v>
      </c>
      <c r="F527" s="202">
        <v>53</v>
      </c>
      <c r="G527" s="194"/>
      <c r="H527" s="203" t="s">
        <v>1095</v>
      </c>
      <c r="I527" s="203" t="s">
        <v>1252</v>
      </c>
      <c r="J527" s="191" t="s">
        <v>334</v>
      </c>
      <c r="K527" s="203" t="s">
        <v>1414</v>
      </c>
      <c r="L527" s="236"/>
      <c r="M527" s="203" t="s">
        <v>1370</v>
      </c>
      <c r="N527" s="203"/>
    </row>
    <row r="528" s="160" customFormat="1" ht="21" customHeight="1" spans="1:14">
      <c r="A528" s="191"/>
      <c r="B528" s="203" t="s">
        <v>2668</v>
      </c>
      <c r="C528" s="191" t="s">
        <v>334</v>
      </c>
      <c r="D528" s="40" t="s">
        <v>224</v>
      </c>
      <c r="E528" s="291">
        <v>2.44</v>
      </c>
      <c r="F528" s="202">
        <v>270</v>
      </c>
      <c r="G528" s="194"/>
      <c r="H528" s="203" t="s">
        <v>1095</v>
      </c>
      <c r="I528" s="203" t="s">
        <v>1252</v>
      </c>
      <c r="J528" s="191" t="s">
        <v>334</v>
      </c>
      <c r="K528" s="203" t="s">
        <v>1356</v>
      </c>
      <c r="L528" s="236"/>
      <c r="M528" s="203" t="s">
        <v>1370</v>
      </c>
      <c r="N528" s="203"/>
    </row>
    <row r="529" s="160" customFormat="1" ht="21" customHeight="1" spans="1:14">
      <c r="A529" s="191"/>
      <c r="B529" s="203" t="s">
        <v>2668</v>
      </c>
      <c r="C529" s="191" t="s">
        <v>334</v>
      </c>
      <c r="D529" s="40" t="s">
        <v>224</v>
      </c>
      <c r="E529" s="291">
        <v>2.44</v>
      </c>
      <c r="F529" s="202">
        <v>60</v>
      </c>
      <c r="G529" s="194"/>
      <c r="H529" s="203" t="s">
        <v>1095</v>
      </c>
      <c r="I529" s="203" t="s">
        <v>1252</v>
      </c>
      <c r="J529" s="191" t="s">
        <v>334</v>
      </c>
      <c r="K529" s="203" t="s">
        <v>1415</v>
      </c>
      <c r="L529" s="236"/>
      <c r="M529" s="203" t="s">
        <v>1370</v>
      </c>
      <c r="N529" s="203"/>
    </row>
    <row r="530" s="160" customFormat="1" ht="21" customHeight="1" spans="1:14">
      <c r="A530" s="191"/>
      <c r="B530" s="203" t="s">
        <v>2668</v>
      </c>
      <c r="C530" s="191" t="s">
        <v>334</v>
      </c>
      <c r="D530" s="40" t="s">
        <v>224</v>
      </c>
      <c r="E530" s="291">
        <v>2.44</v>
      </c>
      <c r="F530" s="202">
        <v>98</v>
      </c>
      <c r="G530" s="194"/>
      <c r="H530" s="203" t="s">
        <v>1095</v>
      </c>
      <c r="I530" s="203" t="s">
        <v>1252</v>
      </c>
      <c r="J530" s="191" t="s">
        <v>334</v>
      </c>
      <c r="K530" s="203" t="s">
        <v>1416</v>
      </c>
      <c r="L530" s="236"/>
      <c r="M530" s="203" t="s">
        <v>1370</v>
      </c>
      <c r="N530" s="203"/>
    </row>
    <row r="531" s="160" customFormat="1" ht="21" customHeight="1" spans="1:14">
      <c r="A531" s="191"/>
      <c r="B531" s="203" t="s">
        <v>2668</v>
      </c>
      <c r="C531" s="191" t="s">
        <v>334</v>
      </c>
      <c r="D531" s="40" t="s">
        <v>224</v>
      </c>
      <c r="E531" s="291">
        <v>2.44</v>
      </c>
      <c r="F531" s="202">
        <v>98</v>
      </c>
      <c r="G531" s="194"/>
      <c r="H531" s="203" t="s">
        <v>1095</v>
      </c>
      <c r="I531" s="203" t="s">
        <v>1252</v>
      </c>
      <c r="J531" s="191" t="s">
        <v>334</v>
      </c>
      <c r="K531" s="203" t="s">
        <v>1357</v>
      </c>
      <c r="L531" s="236"/>
      <c r="M531" s="203" t="s">
        <v>1370</v>
      </c>
      <c r="N531" s="203"/>
    </row>
    <row r="532" s="160" customFormat="1" ht="21" customHeight="1" spans="1:14">
      <c r="A532" s="191"/>
      <c r="B532" s="203" t="s">
        <v>2668</v>
      </c>
      <c r="C532" s="191" t="s">
        <v>334</v>
      </c>
      <c r="D532" s="40" t="s">
        <v>224</v>
      </c>
      <c r="E532" s="291">
        <v>2.44</v>
      </c>
      <c r="F532" s="202">
        <v>68</v>
      </c>
      <c r="G532" s="194"/>
      <c r="H532" s="203" t="s">
        <v>1095</v>
      </c>
      <c r="I532" s="203" t="s">
        <v>1252</v>
      </c>
      <c r="J532" s="191" t="s">
        <v>334</v>
      </c>
      <c r="K532" s="203" t="s">
        <v>1417</v>
      </c>
      <c r="L532" s="236"/>
      <c r="M532" s="203" t="s">
        <v>1370</v>
      </c>
      <c r="N532" s="203"/>
    </row>
    <row r="533" s="160" customFormat="1" ht="21" customHeight="1" spans="1:14">
      <c r="A533" s="191"/>
      <c r="B533" s="203" t="s">
        <v>2668</v>
      </c>
      <c r="C533" s="191" t="s">
        <v>334</v>
      </c>
      <c r="D533" s="40" t="s">
        <v>224</v>
      </c>
      <c r="E533" s="291">
        <v>2.44</v>
      </c>
      <c r="F533" s="202">
        <v>53</v>
      </c>
      <c r="G533" s="194"/>
      <c r="H533" s="203" t="s">
        <v>1095</v>
      </c>
      <c r="I533" s="203" t="s">
        <v>1252</v>
      </c>
      <c r="J533" s="191" t="s">
        <v>334</v>
      </c>
      <c r="K533" s="203" t="s">
        <v>1418</v>
      </c>
      <c r="L533" s="236"/>
      <c r="M533" s="203" t="s">
        <v>1370</v>
      </c>
      <c r="N533" s="203"/>
    </row>
    <row r="534" s="160" customFormat="1" ht="21" customHeight="1" spans="1:14">
      <c r="A534" s="191"/>
      <c r="B534" s="203" t="s">
        <v>2668</v>
      </c>
      <c r="C534" s="191" t="s">
        <v>334</v>
      </c>
      <c r="D534" s="40" t="s">
        <v>224</v>
      </c>
      <c r="E534" s="291">
        <v>2.44</v>
      </c>
      <c r="F534" s="202">
        <v>188</v>
      </c>
      <c r="G534" s="194"/>
      <c r="H534" s="203" t="s">
        <v>1095</v>
      </c>
      <c r="I534" s="203" t="s">
        <v>1252</v>
      </c>
      <c r="J534" s="191" t="s">
        <v>334</v>
      </c>
      <c r="K534" s="203" t="s">
        <v>1419</v>
      </c>
      <c r="L534" s="236"/>
      <c r="M534" s="203" t="s">
        <v>1370</v>
      </c>
      <c r="N534" s="203"/>
    </row>
    <row r="535" s="160" customFormat="1" ht="21" customHeight="1" spans="1:14">
      <c r="A535" s="191"/>
      <c r="B535" s="203" t="s">
        <v>2668</v>
      </c>
      <c r="C535" s="191" t="s">
        <v>334</v>
      </c>
      <c r="D535" s="40" t="s">
        <v>224</v>
      </c>
      <c r="E535" s="291">
        <v>2.44</v>
      </c>
      <c r="F535" s="202">
        <v>38</v>
      </c>
      <c r="G535" s="194"/>
      <c r="H535" s="203" t="s">
        <v>1095</v>
      </c>
      <c r="I535" s="203" t="s">
        <v>1252</v>
      </c>
      <c r="J535" s="191" t="s">
        <v>334</v>
      </c>
      <c r="K535" s="203" t="s">
        <v>1420</v>
      </c>
      <c r="L535" s="236"/>
      <c r="M535" s="203" t="s">
        <v>1370</v>
      </c>
      <c r="N535" s="203"/>
    </row>
    <row r="536" s="160" customFormat="1" ht="21" customHeight="1" spans="1:14">
      <c r="A536" s="257"/>
      <c r="B536" s="258" t="s">
        <v>138</v>
      </c>
      <c r="C536" s="259"/>
      <c r="D536" s="260"/>
      <c r="E536" s="266"/>
      <c r="F536" s="267">
        <f>SUM(F477:F535)</f>
        <v>6644</v>
      </c>
      <c r="G536" s="268"/>
      <c r="H536" s="261"/>
      <c r="I536" s="261"/>
      <c r="J536" s="261"/>
      <c r="K536" s="261"/>
      <c r="L536" s="269"/>
      <c r="M536" s="261"/>
      <c r="N536" s="261"/>
    </row>
    <row r="537" s="160" customFormat="1" ht="21" customHeight="1" spans="1:14">
      <c r="A537" s="191"/>
      <c r="B537" s="203" t="s">
        <v>350</v>
      </c>
      <c r="C537" s="191" t="s">
        <v>2669</v>
      </c>
      <c r="D537" s="40" t="s">
        <v>41</v>
      </c>
      <c r="E537" s="291">
        <v>13.29</v>
      </c>
      <c r="F537" s="202">
        <v>21</v>
      </c>
      <c r="G537" s="194"/>
      <c r="H537" s="203" t="s">
        <v>1095</v>
      </c>
      <c r="I537" s="203" t="s">
        <v>1252</v>
      </c>
      <c r="J537" s="191" t="s">
        <v>334</v>
      </c>
      <c r="K537" s="203" t="s">
        <v>1369</v>
      </c>
      <c r="L537" s="236"/>
      <c r="M537" s="203" t="s">
        <v>1370</v>
      </c>
      <c r="N537" s="203"/>
    </row>
    <row r="538" s="160" customFormat="1" ht="21" customHeight="1" spans="1:14">
      <c r="A538" s="191"/>
      <c r="B538" s="203" t="s">
        <v>350</v>
      </c>
      <c r="C538" s="191" t="s">
        <v>2669</v>
      </c>
      <c r="D538" s="40" t="s">
        <v>41</v>
      </c>
      <c r="E538" s="291">
        <v>13.29</v>
      </c>
      <c r="F538" s="202">
        <v>18</v>
      </c>
      <c r="G538" s="194"/>
      <c r="H538" s="203" t="s">
        <v>1095</v>
      </c>
      <c r="I538" s="203" t="s">
        <v>1252</v>
      </c>
      <c r="J538" s="191" t="s">
        <v>334</v>
      </c>
      <c r="K538" s="203" t="s">
        <v>1347</v>
      </c>
      <c r="L538" s="236"/>
      <c r="M538" s="203" t="s">
        <v>1370</v>
      </c>
      <c r="N538" s="203"/>
    </row>
    <row r="539" s="160" customFormat="1" ht="21" customHeight="1" spans="1:14">
      <c r="A539" s="191"/>
      <c r="B539" s="203" t="s">
        <v>350</v>
      </c>
      <c r="C539" s="191" t="s">
        <v>2669</v>
      </c>
      <c r="D539" s="40" t="s">
        <v>41</v>
      </c>
      <c r="E539" s="291">
        <v>13.29</v>
      </c>
      <c r="F539" s="202">
        <v>18</v>
      </c>
      <c r="G539" s="194"/>
      <c r="H539" s="203" t="s">
        <v>1095</v>
      </c>
      <c r="I539" s="203" t="s">
        <v>1252</v>
      </c>
      <c r="J539" s="191" t="s">
        <v>334</v>
      </c>
      <c r="K539" s="203" t="s">
        <v>1347</v>
      </c>
      <c r="L539" s="236"/>
      <c r="M539" s="203" t="s">
        <v>1370</v>
      </c>
      <c r="N539" s="203"/>
    </row>
    <row r="540" s="160" customFormat="1" ht="21" customHeight="1" spans="1:14">
      <c r="A540" s="191"/>
      <c r="B540" s="203" t="s">
        <v>350</v>
      </c>
      <c r="C540" s="191" t="s">
        <v>2669</v>
      </c>
      <c r="D540" s="40" t="s">
        <v>41</v>
      </c>
      <c r="E540" s="291">
        <v>13.29</v>
      </c>
      <c r="F540" s="202">
        <v>8</v>
      </c>
      <c r="G540" s="194"/>
      <c r="H540" s="203" t="s">
        <v>1095</v>
      </c>
      <c r="I540" s="203" t="s">
        <v>1252</v>
      </c>
      <c r="J540" s="191" t="s">
        <v>334</v>
      </c>
      <c r="K540" s="203" t="s">
        <v>1371</v>
      </c>
      <c r="L540" s="236"/>
      <c r="M540" s="203" t="s">
        <v>1370</v>
      </c>
      <c r="N540" s="203"/>
    </row>
    <row r="541" s="160" customFormat="1" ht="21" customHeight="1" spans="1:14">
      <c r="A541" s="191"/>
      <c r="B541" s="203" t="s">
        <v>350</v>
      </c>
      <c r="C541" s="191" t="s">
        <v>2669</v>
      </c>
      <c r="D541" s="40" t="s">
        <v>41</v>
      </c>
      <c r="E541" s="291">
        <v>13.29</v>
      </c>
      <c r="F541" s="202">
        <v>9</v>
      </c>
      <c r="G541" s="194"/>
      <c r="H541" s="203" t="s">
        <v>1095</v>
      </c>
      <c r="I541" s="203" t="s">
        <v>1252</v>
      </c>
      <c r="J541" s="191" t="s">
        <v>334</v>
      </c>
      <c r="K541" s="203" t="s">
        <v>1372</v>
      </c>
      <c r="L541" s="236"/>
      <c r="M541" s="203" t="s">
        <v>1370</v>
      </c>
      <c r="N541" s="203"/>
    </row>
    <row r="542" s="160" customFormat="1" ht="21" customHeight="1" spans="1:14">
      <c r="A542" s="191"/>
      <c r="B542" s="203" t="s">
        <v>350</v>
      </c>
      <c r="C542" s="191" t="s">
        <v>2669</v>
      </c>
      <c r="D542" s="40" t="s">
        <v>41</v>
      </c>
      <c r="E542" s="291">
        <v>13.29</v>
      </c>
      <c r="F542" s="202">
        <v>6</v>
      </c>
      <c r="G542" s="194"/>
      <c r="H542" s="203" t="s">
        <v>1095</v>
      </c>
      <c r="I542" s="203" t="s">
        <v>1252</v>
      </c>
      <c r="J542" s="191" t="s">
        <v>334</v>
      </c>
      <c r="K542" s="203" t="s">
        <v>1348</v>
      </c>
      <c r="L542" s="236"/>
      <c r="M542" s="203" t="s">
        <v>1370</v>
      </c>
      <c r="N542" s="203"/>
    </row>
    <row r="543" s="160" customFormat="1" ht="21" customHeight="1" spans="1:14">
      <c r="A543" s="191"/>
      <c r="B543" s="203" t="s">
        <v>350</v>
      </c>
      <c r="C543" s="191" t="s">
        <v>2669</v>
      </c>
      <c r="D543" s="40" t="s">
        <v>41</v>
      </c>
      <c r="E543" s="291">
        <v>13.29</v>
      </c>
      <c r="F543" s="202">
        <v>32</v>
      </c>
      <c r="G543" s="194"/>
      <c r="H543" s="203" t="s">
        <v>1095</v>
      </c>
      <c r="I543" s="203" t="s">
        <v>1252</v>
      </c>
      <c r="J543" s="191" t="s">
        <v>334</v>
      </c>
      <c r="K543" s="203" t="s">
        <v>1373</v>
      </c>
      <c r="L543" s="236"/>
      <c r="M543" s="203" t="s">
        <v>1370</v>
      </c>
      <c r="N543" s="203"/>
    </row>
    <row r="544" s="160" customFormat="1" ht="21" customHeight="1" spans="1:14">
      <c r="A544" s="191"/>
      <c r="B544" s="203" t="s">
        <v>350</v>
      </c>
      <c r="C544" s="191" t="s">
        <v>2669</v>
      </c>
      <c r="D544" s="40" t="s">
        <v>41</v>
      </c>
      <c r="E544" s="291">
        <v>13.29</v>
      </c>
      <c r="F544" s="202">
        <v>21</v>
      </c>
      <c r="G544" s="194"/>
      <c r="H544" s="203" t="s">
        <v>1095</v>
      </c>
      <c r="I544" s="203" t="s">
        <v>1252</v>
      </c>
      <c r="J544" s="191" t="s">
        <v>334</v>
      </c>
      <c r="K544" s="203" t="s">
        <v>1349</v>
      </c>
      <c r="L544" s="236"/>
      <c r="M544" s="203" t="s">
        <v>1370</v>
      </c>
      <c r="N544" s="203"/>
    </row>
    <row r="545" s="160" customFormat="1" ht="21" customHeight="1" spans="1:14">
      <c r="A545" s="191"/>
      <c r="B545" s="203" t="s">
        <v>350</v>
      </c>
      <c r="C545" s="191" t="s">
        <v>2669</v>
      </c>
      <c r="D545" s="40" t="s">
        <v>41</v>
      </c>
      <c r="E545" s="291">
        <v>13.29</v>
      </c>
      <c r="F545" s="202">
        <v>44</v>
      </c>
      <c r="G545" s="194"/>
      <c r="H545" s="203" t="s">
        <v>1095</v>
      </c>
      <c r="I545" s="203" t="s">
        <v>1252</v>
      </c>
      <c r="J545" s="191" t="s">
        <v>334</v>
      </c>
      <c r="K545" s="203" t="s">
        <v>1374</v>
      </c>
      <c r="L545" s="236"/>
      <c r="M545" s="203" t="s">
        <v>1370</v>
      </c>
      <c r="N545" s="203"/>
    </row>
    <row r="546" s="160" customFormat="1" ht="21" customHeight="1" spans="1:14">
      <c r="A546" s="191"/>
      <c r="B546" s="203" t="s">
        <v>350</v>
      </c>
      <c r="C546" s="191" t="s">
        <v>2669</v>
      </c>
      <c r="D546" s="40" t="s">
        <v>41</v>
      </c>
      <c r="E546" s="291">
        <v>13.29</v>
      </c>
      <c r="F546" s="202">
        <v>18</v>
      </c>
      <c r="G546" s="194"/>
      <c r="H546" s="203" t="s">
        <v>1095</v>
      </c>
      <c r="I546" s="203" t="s">
        <v>1252</v>
      </c>
      <c r="J546" s="191" t="s">
        <v>334</v>
      </c>
      <c r="K546" s="203" t="s">
        <v>1375</v>
      </c>
      <c r="L546" s="236"/>
      <c r="M546" s="203" t="s">
        <v>1370</v>
      </c>
      <c r="N546" s="203"/>
    </row>
    <row r="547" s="160" customFormat="1" ht="21" customHeight="1" spans="1:14">
      <c r="A547" s="191"/>
      <c r="B547" s="203" t="s">
        <v>350</v>
      </c>
      <c r="C547" s="191" t="s">
        <v>2669</v>
      </c>
      <c r="D547" s="40" t="s">
        <v>41</v>
      </c>
      <c r="E547" s="291">
        <v>13.29</v>
      </c>
      <c r="F547" s="202">
        <v>30</v>
      </c>
      <c r="G547" s="194"/>
      <c r="H547" s="203" t="s">
        <v>1095</v>
      </c>
      <c r="I547" s="203" t="s">
        <v>1252</v>
      </c>
      <c r="J547" s="191" t="s">
        <v>334</v>
      </c>
      <c r="K547" s="203" t="s">
        <v>1376</v>
      </c>
      <c r="L547" s="236"/>
      <c r="M547" s="203" t="s">
        <v>1370</v>
      </c>
      <c r="N547" s="203"/>
    </row>
    <row r="548" s="160" customFormat="1" ht="21" customHeight="1" spans="1:14">
      <c r="A548" s="191"/>
      <c r="B548" s="203" t="s">
        <v>350</v>
      </c>
      <c r="C548" s="191" t="s">
        <v>2669</v>
      </c>
      <c r="D548" s="40" t="s">
        <v>41</v>
      </c>
      <c r="E548" s="291">
        <v>13.29</v>
      </c>
      <c r="F548" s="202">
        <v>20</v>
      </c>
      <c r="G548" s="194"/>
      <c r="H548" s="203" t="s">
        <v>1095</v>
      </c>
      <c r="I548" s="203" t="s">
        <v>1252</v>
      </c>
      <c r="J548" s="191" t="s">
        <v>334</v>
      </c>
      <c r="K548" s="203" t="s">
        <v>1377</v>
      </c>
      <c r="L548" s="236"/>
      <c r="M548" s="203" t="s">
        <v>1370</v>
      </c>
      <c r="N548" s="203"/>
    </row>
    <row r="549" s="160" customFormat="1" ht="21" customHeight="1" spans="1:14">
      <c r="A549" s="191"/>
      <c r="B549" s="203" t="s">
        <v>350</v>
      </c>
      <c r="C549" s="191" t="s">
        <v>2669</v>
      </c>
      <c r="D549" s="40" t="s">
        <v>41</v>
      </c>
      <c r="E549" s="291">
        <v>13.29</v>
      </c>
      <c r="F549" s="202">
        <v>9</v>
      </c>
      <c r="G549" s="194"/>
      <c r="H549" s="203" t="s">
        <v>1095</v>
      </c>
      <c r="I549" s="203" t="s">
        <v>1252</v>
      </c>
      <c r="J549" s="191" t="s">
        <v>334</v>
      </c>
      <c r="K549" s="203" t="s">
        <v>1378</v>
      </c>
      <c r="L549" s="236"/>
      <c r="M549" s="203" t="s">
        <v>1370</v>
      </c>
      <c r="N549" s="203"/>
    </row>
    <row r="550" s="160" customFormat="1" ht="21" customHeight="1" spans="1:14">
      <c r="A550" s="191"/>
      <c r="B550" s="203" t="s">
        <v>350</v>
      </c>
      <c r="C550" s="191" t="s">
        <v>2669</v>
      </c>
      <c r="D550" s="40" t="s">
        <v>41</v>
      </c>
      <c r="E550" s="291">
        <v>13.29</v>
      </c>
      <c r="F550" s="202">
        <v>12</v>
      </c>
      <c r="G550" s="194"/>
      <c r="H550" s="203" t="s">
        <v>1095</v>
      </c>
      <c r="I550" s="203" t="s">
        <v>1252</v>
      </c>
      <c r="J550" s="191" t="s">
        <v>334</v>
      </c>
      <c r="K550" s="203" t="s">
        <v>1379</v>
      </c>
      <c r="L550" s="236"/>
      <c r="M550" s="203" t="s">
        <v>1370</v>
      </c>
      <c r="N550" s="203"/>
    </row>
    <row r="551" s="160" customFormat="1" ht="21" customHeight="1" spans="1:14">
      <c r="A551" s="191"/>
      <c r="B551" s="203" t="s">
        <v>350</v>
      </c>
      <c r="C551" s="191" t="s">
        <v>2669</v>
      </c>
      <c r="D551" s="40" t="s">
        <v>41</v>
      </c>
      <c r="E551" s="291">
        <v>13.29</v>
      </c>
      <c r="F551" s="202">
        <v>45</v>
      </c>
      <c r="G551" s="194"/>
      <c r="H551" s="203" t="s">
        <v>1095</v>
      </c>
      <c r="I551" s="203" t="s">
        <v>1252</v>
      </c>
      <c r="J551" s="191" t="s">
        <v>334</v>
      </c>
      <c r="K551" s="203" t="s">
        <v>1380</v>
      </c>
      <c r="L551" s="236"/>
      <c r="M551" s="203" t="s">
        <v>1370</v>
      </c>
      <c r="N551" s="203"/>
    </row>
    <row r="552" s="160" customFormat="1" ht="21" customHeight="1" spans="1:14">
      <c r="A552" s="191"/>
      <c r="B552" s="203" t="s">
        <v>350</v>
      </c>
      <c r="C552" s="191" t="s">
        <v>2669</v>
      </c>
      <c r="D552" s="40" t="s">
        <v>41</v>
      </c>
      <c r="E552" s="291">
        <v>13.29</v>
      </c>
      <c r="F552" s="202">
        <v>18</v>
      </c>
      <c r="G552" s="194"/>
      <c r="H552" s="203" t="s">
        <v>1095</v>
      </c>
      <c r="I552" s="203" t="s">
        <v>1252</v>
      </c>
      <c r="J552" s="191" t="s">
        <v>334</v>
      </c>
      <c r="K552" s="203" t="s">
        <v>1381</v>
      </c>
      <c r="L552" s="236"/>
      <c r="M552" s="203" t="s">
        <v>1370</v>
      </c>
      <c r="N552" s="203"/>
    </row>
    <row r="553" s="160" customFormat="1" ht="21" customHeight="1" spans="1:14">
      <c r="A553" s="191"/>
      <c r="B553" s="203" t="s">
        <v>350</v>
      </c>
      <c r="C553" s="191" t="s">
        <v>2669</v>
      </c>
      <c r="D553" s="40" t="s">
        <v>41</v>
      </c>
      <c r="E553" s="291">
        <v>13.29</v>
      </c>
      <c r="F553" s="202">
        <v>12</v>
      </c>
      <c r="G553" s="194"/>
      <c r="H553" s="203" t="s">
        <v>1095</v>
      </c>
      <c r="I553" s="203" t="s">
        <v>1252</v>
      </c>
      <c r="J553" s="191" t="s">
        <v>334</v>
      </c>
      <c r="K553" s="203" t="s">
        <v>1382</v>
      </c>
      <c r="L553" s="236"/>
      <c r="M553" s="203" t="s">
        <v>1370</v>
      </c>
      <c r="N553" s="203"/>
    </row>
    <row r="554" s="160" customFormat="1" ht="21" customHeight="1" spans="1:14">
      <c r="A554" s="191"/>
      <c r="B554" s="203" t="s">
        <v>350</v>
      </c>
      <c r="C554" s="191" t="s">
        <v>2669</v>
      </c>
      <c r="D554" s="40" t="s">
        <v>41</v>
      </c>
      <c r="E554" s="291">
        <v>13.29</v>
      </c>
      <c r="F554" s="202">
        <v>8</v>
      </c>
      <c r="G554" s="194"/>
      <c r="H554" s="203" t="s">
        <v>1095</v>
      </c>
      <c r="I554" s="203" t="s">
        <v>1252</v>
      </c>
      <c r="J554" s="191" t="s">
        <v>334</v>
      </c>
      <c r="K554" s="203" t="s">
        <v>1383</v>
      </c>
      <c r="L554" s="236"/>
      <c r="M554" s="203" t="s">
        <v>1370</v>
      </c>
      <c r="N554" s="203"/>
    </row>
    <row r="555" s="160" customFormat="1" ht="21" customHeight="1" spans="1:14">
      <c r="A555" s="191"/>
      <c r="B555" s="203" t="s">
        <v>350</v>
      </c>
      <c r="C555" s="191" t="s">
        <v>2669</v>
      </c>
      <c r="D555" s="40" t="s">
        <v>41</v>
      </c>
      <c r="E555" s="291">
        <v>13.29</v>
      </c>
      <c r="F555" s="202">
        <v>21</v>
      </c>
      <c r="G555" s="194"/>
      <c r="H555" s="203" t="s">
        <v>1095</v>
      </c>
      <c r="I555" s="203" t="s">
        <v>1252</v>
      </c>
      <c r="J555" s="191" t="s">
        <v>334</v>
      </c>
      <c r="K555" s="203" t="s">
        <v>1384</v>
      </c>
      <c r="L555" s="236"/>
      <c r="M555" s="203" t="s">
        <v>1370</v>
      </c>
      <c r="N555" s="203"/>
    </row>
    <row r="556" s="160" customFormat="1" ht="21" customHeight="1" spans="1:14">
      <c r="A556" s="191"/>
      <c r="B556" s="203" t="s">
        <v>350</v>
      </c>
      <c r="C556" s="191" t="s">
        <v>2669</v>
      </c>
      <c r="D556" s="40" t="s">
        <v>41</v>
      </c>
      <c r="E556" s="291">
        <v>13.29</v>
      </c>
      <c r="F556" s="202">
        <v>50</v>
      </c>
      <c r="G556" s="194"/>
      <c r="H556" s="203" t="s">
        <v>1095</v>
      </c>
      <c r="I556" s="203" t="s">
        <v>1252</v>
      </c>
      <c r="J556" s="191" t="s">
        <v>334</v>
      </c>
      <c r="K556" s="203" t="s">
        <v>1385</v>
      </c>
      <c r="L556" s="236"/>
      <c r="M556" s="203" t="s">
        <v>1370</v>
      </c>
      <c r="N556" s="203"/>
    </row>
    <row r="557" s="160" customFormat="1" ht="21" customHeight="1" spans="1:14">
      <c r="A557" s="191"/>
      <c r="B557" s="203" t="s">
        <v>350</v>
      </c>
      <c r="C557" s="191" t="s">
        <v>2669</v>
      </c>
      <c r="D557" s="40" t="s">
        <v>41</v>
      </c>
      <c r="E557" s="291">
        <v>13.29</v>
      </c>
      <c r="F557" s="202">
        <v>12</v>
      </c>
      <c r="G557" s="194"/>
      <c r="H557" s="203" t="s">
        <v>1095</v>
      </c>
      <c r="I557" s="203" t="s">
        <v>1252</v>
      </c>
      <c r="J557" s="191" t="s">
        <v>334</v>
      </c>
      <c r="K557" s="203" t="s">
        <v>1386</v>
      </c>
      <c r="L557" s="236"/>
      <c r="M557" s="203" t="s">
        <v>1370</v>
      </c>
      <c r="N557" s="203"/>
    </row>
    <row r="558" s="160" customFormat="1" ht="21" customHeight="1" spans="1:14">
      <c r="A558" s="191"/>
      <c r="B558" s="203" t="s">
        <v>350</v>
      </c>
      <c r="C558" s="191" t="s">
        <v>2669</v>
      </c>
      <c r="D558" s="40" t="s">
        <v>41</v>
      </c>
      <c r="E558" s="291">
        <v>13.29</v>
      </c>
      <c r="F558" s="202">
        <v>18</v>
      </c>
      <c r="G558" s="194"/>
      <c r="H558" s="203" t="s">
        <v>1095</v>
      </c>
      <c r="I558" s="203" t="s">
        <v>1252</v>
      </c>
      <c r="J558" s="191" t="s">
        <v>334</v>
      </c>
      <c r="K558" s="203" t="s">
        <v>1387</v>
      </c>
      <c r="L558" s="236"/>
      <c r="M558" s="203" t="s">
        <v>1370</v>
      </c>
      <c r="N558" s="203"/>
    </row>
    <row r="559" s="160" customFormat="1" ht="21" customHeight="1" spans="1:14">
      <c r="A559" s="191"/>
      <c r="B559" s="203" t="s">
        <v>350</v>
      </c>
      <c r="C559" s="191" t="s">
        <v>2669</v>
      </c>
      <c r="D559" s="40" t="s">
        <v>41</v>
      </c>
      <c r="E559" s="291">
        <v>13.29</v>
      </c>
      <c r="F559" s="202">
        <v>11</v>
      </c>
      <c r="G559" s="194"/>
      <c r="H559" s="203" t="s">
        <v>1095</v>
      </c>
      <c r="I559" s="203" t="s">
        <v>1252</v>
      </c>
      <c r="J559" s="191" t="s">
        <v>334</v>
      </c>
      <c r="K559" s="203" t="s">
        <v>1388</v>
      </c>
      <c r="L559" s="236"/>
      <c r="M559" s="203" t="s">
        <v>1370</v>
      </c>
      <c r="N559" s="203"/>
    </row>
    <row r="560" s="160" customFormat="1" ht="21" customHeight="1" spans="1:14">
      <c r="A560" s="191"/>
      <c r="B560" s="203" t="s">
        <v>350</v>
      </c>
      <c r="C560" s="191" t="s">
        <v>2669</v>
      </c>
      <c r="D560" s="40" t="s">
        <v>41</v>
      </c>
      <c r="E560" s="291">
        <v>13.29</v>
      </c>
      <c r="F560" s="202">
        <v>14</v>
      </c>
      <c r="G560" s="194"/>
      <c r="H560" s="203" t="s">
        <v>1095</v>
      </c>
      <c r="I560" s="203" t="s">
        <v>1252</v>
      </c>
      <c r="J560" s="191" t="s">
        <v>334</v>
      </c>
      <c r="K560" s="203" t="s">
        <v>1389</v>
      </c>
      <c r="L560" s="236"/>
      <c r="M560" s="203" t="s">
        <v>1370</v>
      </c>
      <c r="N560" s="203"/>
    </row>
    <row r="561" s="160" customFormat="1" ht="21" customHeight="1" spans="1:14">
      <c r="A561" s="191"/>
      <c r="B561" s="203" t="s">
        <v>350</v>
      </c>
      <c r="C561" s="191" t="s">
        <v>2669</v>
      </c>
      <c r="D561" s="40" t="s">
        <v>41</v>
      </c>
      <c r="E561" s="291">
        <v>13.29</v>
      </c>
      <c r="F561" s="202">
        <v>12</v>
      </c>
      <c r="G561" s="194"/>
      <c r="H561" s="203" t="s">
        <v>1095</v>
      </c>
      <c r="I561" s="203" t="s">
        <v>1252</v>
      </c>
      <c r="J561" s="191" t="s">
        <v>334</v>
      </c>
      <c r="K561" s="203" t="s">
        <v>1390</v>
      </c>
      <c r="L561" s="236"/>
      <c r="M561" s="203" t="s">
        <v>1370</v>
      </c>
      <c r="N561" s="203"/>
    </row>
    <row r="562" s="160" customFormat="1" ht="21" customHeight="1" spans="1:14">
      <c r="A562" s="191"/>
      <c r="B562" s="203" t="s">
        <v>350</v>
      </c>
      <c r="C562" s="191" t="s">
        <v>2669</v>
      </c>
      <c r="D562" s="40" t="s">
        <v>41</v>
      </c>
      <c r="E562" s="291">
        <v>13.29</v>
      </c>
      <c r="F562" s="202">
        <v>38</v>
      </c>
      <c r="G562" s="194"/>
      <c r="H562" s="203" t="s">
        <v>1095</v>
      </c>
      <c r="I562" s="203" t="s">
        <v>1252</v>
      </c>
      <c r="J562" s="191" t="s">
        <v>334</v>
      </c>
      <c r="K562" s="203" t="s">
        <v>1391</v>
      </c>
      <c r="L562" s="236"/>
      <c r="M562" s="203" t="s">
        <v>1370</v>
      </c>
      <c r="N562" s="203"/>
    </row>
    <row r="563" s="160" customFormat="1" ht="21" customHeight="1" spans="1:14">
      <c r="A563" s="191"/>
      <c r="B563" s="203" t="s">
        <v>350</v>
      </c>
      <c r="C563" s="191" t="s">
        <v>2669</v>
      </c>
      <c r="D563" s="40" t="s">
        <v>41</v>
      </c>
      <c r="E563" s="291">
        <v>13.29</v>
      </c>
      <c r="F563" s="202">
        <v>8</v>
      </c>
      <c r="G563" s="194"/>
      <c r="H563" s="203" t="s">
        <v>1095</v>
      </c>
      <c r="I563" s="203" t="s">
        <v>1252</v>
      </c>
      <c r="J563" s="191" t="s">
        <v>334</v>
      </c>
      <c r="K563" s="203" t="s">
        <v>1392</v>
      </c>
      <c r="L563" s="236"/>
      <c r="M563" s="203" t="s">
        <v>1370</v>
      </c>
      <c r="N563" s="203"/>
    </row>
    <row r="564" s="160" customFormat="1" ht="21" customHeight="1" spans="1:14">
      <c r="A564" s="191"/>
      <c r="B564" s="203" t="s">
        <v>350</v>
      </c>
      <c r="C564" s="191" t="s">
        <v>2669</v>
      </c>
      <c r="D564" s="40" t="s">
        <v>41</v>
      </c>
      <c r="E564" s="291">
        <v>13.29</v>
      </c>
      <c r="F564" s="202">
        <v>47</v>
      </c>
      <c r="G564" s="194"/>
      <c r="H564" s="203" t="s">
        <v>1095</v>
      </c>
      <c r="I564" s="203" t="s">
        <v>1252</v>
      </c>
      <c r="J564" s="191" t="s">
        <v>334</v>
      </c>
      <c r="K564" s="203" t="s">
        <v>1393</v>
      </c>
      <c r="L564" s="236"/>
      <c r="M564" s="203" t="s">
        <v>1370</v>
      </c>
      <c r="N564" s="203"/>
    </row>
    <row r="565" s="160" customFormat="1" ht="21" customHeight="1" spans="1:14">
      <c r="A565" s="191"/>
      <c r="B565" s="203" t="s">
        <v>350</v>
      </c>
      <c r="C565" s="191" t="s">
        <v>2669</v>
      </c>
      <c r="D565" s="40" t="s">
        <v>41</v>
      </c>
      <c r="E565" s="291">
        <v>13.29</v>
      </c>
      <c r="F565" s="202">
        <v>8</v>
      </c>
      <c r="G565" s="194"/>
      <c r="H565" s="203" t="s">
        <v>1095</v>
      </c>
      <c r="I565" s="203" t="s">
        <v>1252</v>
      </c>
      <c r="J565" s="191" t="s">
        <v>334</v>
      </c>
      <c r="K565" s="203" t="s">
        <v>1394</v>
      </c>
      <c r="L565" s="236"/>
      <c r="M565" s="203" t="s">
        <v>1370</v>
      </c>
      <c r="N565" s="203"/>
    </row>
    <row r="566" s="160" customFormat="1" ht="21" customHeight="1" spans="1:14">
      <c r="A566" s="191"/>
      <c r="B566" s="203" t="s">
        <v>350</v>
      </c>
      <c r="C566" s="191" t="s">
        <v>2669</v>
      </c>
      <c r="D566" s="40" t="s">
        <v>41</v>
      </c>
      <c r="E566" s="291">
        <v>13.29</v>
      </c>
      <c r="F566" s="202">
        <v>15</v>
      </c>
      <c r="G566" s="194"/>
      <c r="H566" s="203" t="s">
        <v>1095</v>
      </c>
      <c r="I566" s="203" t="s">
        <v>1252</v>
      </c>
      <c r="J566" s="191" t="s">
        <v>334</v>
      </c>
      <c r="K566" s="203" t="s">
        <v>1395</v>
      </c>
      <c r="L566" s="236"/>
      <c r="M566" s="203" t="s">
        <v>1370</v>
      </c>
      <c r="N566" s="203"/>
    </row>
    <row r="567" s="160" customFormat="1" ht="21" customHeight="1" spans="1:14">
      <c r="A567" s="191"/>
      <c r="B567" s="203" t="s">
        <v>350</v>
      </c>
      <c r="C567" s="191" t="s">
        <v>2669</v>
      </c>
      <c r="D567" s="40" t="s">
        <v>41</v>
      </c>
      <c r="E567" s="291">
        <v>13.29</v>
      </c>
      <c r="F567" s="202">
        <v>17</v>
      </c>
      <c r="G567" s="194"/>
      <c r="H567" s="203" t="s">
        <v>1095</v>
      </c>
      <c r="I567" s="203" t="s">
        <v>1252</v>
      </c>
      <c r="J567" s="191" t="s">
        <v>334</v>
      </c>
      <c r="K567" s="203" t="s">
        <v>1396</v>
      </c>
      <c r="L567" s="236"/>
      <c r="M567" s="203" t="s">
        <v>1370</v>
      </c>
      <c r="N567" s="203"/>
    </row>
    <row r="568" s="160" customFormat="1" ht="21" customHeight="1" spans="1:14">
      <c r="A568" s="191"/>
      <c r="B568" s="203" t="s">
        <v>350</v>
      </c>
      <c r="C568" s="191" t="s">
        <v>2669</v>
      </c>
      <c r="D568" s="40" t="s">
        <v>41</v>
      </c>
      <c r="E568" s="291">
        <v>13.29</v>
      </c>
      <c r="F568" s="202">
        <v>39</v>
      </c>
      <c r="G568" s="194"/>
      <c r="H568" s="203" t="s">
        <v>1095</v>
      </c>
      <c r="I568" s="203" t="s">
        <v>1252</v>
      </c>
      <c r="J568" s="191" t="s">
        <v>334</v>
      </c>
      <c r="K568" s="203" t="s">
        <v>1397</v>
      </c>
      <c r="L568" s="236"/>
      <c r="M568" s="203" t="s">
        <v>1370</v>
      </c>
      <c r="N568" s="203"/>
    </row>
    <row r="569" s="160" customFormat="1" ht="21" customHeight="1" spans="1:14">
      <c r="A569" s="191"/>
      <c r="B569" s="203" t="s">
        <v>350</v>
      </c>
      <c r="C569" s="191" t="s">
        <v>2669</v>
      </c>
      <c r="D569" s="40" t="s">
        <v>41</v>
      </c>
      <c r="E569" s="291">
        <v>13.29</v>
      </c>
      <c r="F569" s="202">
        <v>24</v>
      </c>
      <c r="G569" s="194"/>
      <c r="H569" s="203" t="s">
        <v>1095</v>
      </c>
      <c r="I569" s="203" t="s">
        <v>1252</v>
      </c>
      <c r="J569" s="191" t="s">
        <v>334</v>
      </c>
      <c r="K569" s="203" t="s">
        <v>1398</v>
      </c>
      <c r="L569" s="236"/>
      <c r="M569" s="203" t="s">
        <v>1370</v>
      </c>
      <c r="N569" s="203"/>
    </row>
    <row r="570" s="160" customFormat="1" ht="21" customHeight="1" spans="1:14">
      <c r="A570" s="191"/>
      <c r="B570" s="203" t="s">
        <v>350</v>
      </c>
      <c r="C570" s="191" t="s">
        <v>2669</v>
      </c>
      <c r="D570" s="40" t="s">
        <v>41</v>
      </c>
      <c r="E570" s="291">
        <v>13.29</v>
      </c>
      <c r="F570" s="202">
        <v>15</v>
      </c>
      <c r="G570" s="194"/>
      <c r="H570" s="203" t="s">
        <v>1095</v>
      </c>
      <c r="I570" s="203" t="s">
        <v>1252</v>
      </c>
      <c r="J570" s="191" t="s">
        <v>334</v>
      </c>
      <c r="K570" s="203" t="s">
        <v>1399</v>
      </c>
      <c r="L570" s="236"/>
      <c r="M570" s="203" t="s">
        <v>1370</v>
      </c>
      <c r="N570" s="203"/>
    </row>
    <row r="571" s="160" customFormat="1" ht="21" customHeight="1" spans="1:14">
      <c r="A571" s="191"/>
      <c r="B571" s="203" t="s">
        <v>350</v>
      </c>
      <c r="C571" s="191" t="s">
        <v>2669</v>
      </c>
      <c r="D571" s="40" t="s">
        <v>41</v>
      </c>
      <c r="E571" s="291">
        <v>13.29</v>
      </c>
      <c r="F571" s="202">
        <v>14</v>
      </c>
      <c r="G571" s="194"/>
      <c r="H571" s="203" t="s">
        <v>1095</v>
      </c>
      <c r="I571" s="203" t="s">
        <v>1252</v>
      </c>
      <c r="J571" s="191" t="s">
        <v>334</v>
      </c>
      <c r="K571" s="203" t="s">
        <v>1400</v>
      </c>
      <c r="L571" s="236"/>
      <c r="M571" s="203" t="s">
        <v>1370</v>
      </c>
      <c r="N571" s="203"/>
    </row>
    <row r="572" s="160" customFormat="1" ht="21" customHeight="1" spans="1:14">
      <c r="A572" s="191"/>
      <c r="B572" s="203" t="s">
        <v>350</v>
      </c>
      <c r="C572" s="191" t="s">
        <v>2669</v>
      </c>
      <c r="D572" s="40" t="s">
        <v>41</v>
      </c>
      <c r="E572" s="291">
        <v>13.29</v>
      </c>
      <c r="F572" s="202">
        <v>11</v>
      </c>
      <c r="G572" s="194"/>
      <c r="H572" s="203" t="s">
        <v>1095</v>
      </c>
      <c r="I572" s="203" t="s">
        <v>1252</v>
      </c>
      <c r="J572" s="191" t="s">
        <v>334</v>
      </c>
      <c r="K572" s="203" t="s">
        <v>1401</v>
      </c>
      <c r="L572" s="236"/>
      <c r="M572" s="203" t="s">
        <v>1370</v>
      </c>
      <c r="N572" s="203"/>
    </row>
    <row r="573" s="160" customFormat="1" ht="21" customHeight="1" spans="1:14">
      <c r="A573" s="191"/>
      <c r="B573" s="203" t="s">
        <v>350</v>
      </c>
      <c r="C573" s="191" t="s">
        <v>2669</v>
      </c>
      <c r="D573" s="40" t="s">
        <v>41</v>
      </c>
      <c r="E573" s="291">
        <v>13.29</v>
      </c>
      <c r="F573" s="202">
        <v>12</v>
      </c>
      <c r="G573" s="194"/>
      <c r="H573" s="203" t="s">
        <v>1095</v>
      </c>
      <c r="I573" s="203" t="s">
        <v>1252</v>
      </c>
      <c r="J573" s="191" t="s">
        <v>334</v>
      </c>
      <c r="K573" s="203" t="s">
        <v>1402</v>
      </c>
      <c r="L573" s="236"/>
      <c r="M573" s="203" t="s">
        <v>1370</v>
      </c>
      <c r="N573" s="203"/>
    </row>
    <row r="574" s="160" customFormat="1" ht="21" customHeight="1" spans="1:14">
      <c r="A574" s="191"/>
      <c r="B574" s="203" t="s">
        <v>350</v>
      </c>
      <c r="C574" s="191" t="s">
        <v>2669</v>
      </c>
      <c r="D574" s="40" t="s">
        <v>41</v>
      </c>
      <c r="E574" s="291">
        <v>13.29</v>
      </c>
      <c r="F574" s="202">
        <v>32</v>
      </c>
      <c r="G574" s="194"/>
      <c r="H574" s="203" t="s">
        <v>1095</v>
      </c>
      <c r="I574" s="203" t="s">
        <v>1252</v>
      </c>
      <c r="J574" s="191" t="s">
        <v>334</v>
      </c>
      <c r="K574" s="203" t="s">
        <v>1403</v>
      </c>
      <c r="L574" s="236"/>
      <c r="M574" s="203" t="s">
        <v>1370</v>
      </c>
      <c r="N574" s="203"/>
    </row>
    <row r="575" s="160" customFormat="1" ht="21" customHeight="1" spans="1:14">
      <c r="A575" s="191"/>
      <c r="B575" s="203" t="s">
        <v>350</v>
      </c>
      <c r="C575" s="191" t="s">
        <v>2669</v>
      </c>
      <c r="D575" s="40" t="s">
        <v>41</v>
      </c>
      <c r="E575" s="291">
        <v>13.29</v>
      </c>
      <c r="F575" s="202">
        <v>18</v>
      </c>
      <c r="G575" s="194"/>
      <c r="H575" s="203" t="s">
        <v>1095</v>
      </c>
      <c r="I575" s="203" t="s">
        <v>1252</v>
      </c>
      <c r="J575" s="191" t="s">
        <v>334</v>
      </c>
      <c r="K575" s="203" t="s">
        <v>1404</v>
      </c>
      <c r="L575" s="236"/>
      <c r="M575" s="203" t="s">
        <v>1370</v>
      </c>
      <c r="N575" s="203"/>
    </row>
    <row r="576" s="160" customFormat="1" ht="21" customHeight="1" spans="1:14">
      <c r="A576" s="191"/>
      <c r="B576" s="203" t="s">
        <v>350</v>
      </c>
      <c r="C576" s="191" t="s">
        <v>2669</v>
      </c>
      <c r="D576" s="40" t="s">
        <v>41</v>
      </c>
      <c r="E576" s="291">
        <v>13.29</v>
      </c>
      <c r="F576" s="202">
        <v>26</v>
      </c>
      <c r="G576" s="194"/>
      <c r="H576" s="203" t="s">
        <v>1095</v>
      </c>
      <c r="I576" s="203" t="s">
        <v>1252</v>
      </c>
      <c r="J576" s="191" t="s">
        <v>334</v>
      </c>
      <c r="K576" s="203" t="s">
        <v>1405</v>
      </c>
      <c r="L576" s="236"/>
      <c r="M576" s="203" t="s">
        <v>1370</v>
      </c>
      <c r="N576" s="203"/>
    </row>
    <row r="577" s="160" customFormat="1" ht="21" customHeight="1" spans="1:14">
      <c r="A577" s="191"/>
      <c r="B577" s="203" t="s">
        <v>350</v>
      </c>
      <c r="C577" s="191" t="s">
        <v>2669</v>
      </c>
      <c r="D577" s="40" t="s">
        <v>41</v>
      </c>
      <c r="E577" s="291">
        <v>13.29</v>
      </c>
      <c r="F577" s="202">
        <v>111</v>
      </c>
      <c r="G577" s="194"/>
      <c r="H577" s="203" t="s">
        <v>1095</v>
      </c>
      <c r="I577" s="203" t="s">
        <v>1252</v>
      </c>
      <c r="J577" s="191" t="s">
        <v>334</v>
      </c>
      <c r="K577" s="203" t="s">
        <v>1406</v>
      </c>
      <c r="L577" s="236"/>
      <c r="M577" s="203" t="s">
        <v>1370</v>
      </c>
      <c r="N577" s="203"/>
    </row>
    <row r="578" s="160" customFormat="1" ht="21" customHeight="1" spans="1:14">
      <c r="A578" s="191"/>
      <c r="B578" s="203" t="s">
        <v>350</v>
      </c>
      <c r="C578" s="191" t="s">
        <v>2669</v>
      </c>
      <c r="D578" s="40" t="s">
        <v>41</v>
      </c>
      <c r="E578" s="291">
        <v>13.29</v>
      </c>
      <c r="F578" s="202">
        <v>119</v>
      </c>
      <c r="G578" s="194"/>
      <c r="H578" s="203" t="s">
        <v>1095</v>
      </c>
      <c r="I578" s="203" t="s">
        <v>1252</v>
      </c>
      <c r="J578" s="191" t="s">
        <v>334</v>
      </c>
      <c r="K578" s="203" t="s">
        <v>1354</v>
      </c>
      <c r="L578" s="236"/>
      <c r="M578" s="203" t="s">
        <v>1370</v>
      </c>
      <c r="N578" s="203"/>
    </row>
    <row r="579" s="160" customFormat="1" ht="21" customHeight="1" spans="1:14">
      <c r="A579" s="191"/>
      <c r="B579" s="203" t="s">
        <v>350</v>
      </c>
      <c r="C579" s="191" t="s">
        <v>2669</v>
      </c>
      <c r="D579" s="40" t="s">
        <v>41</v>
      </c>
      <c r="E579" s="291">
        <v>13.29</v>
      </c>
      <c r="F579" s="202">
        <v>9</v>
      </c>
      <c r="G579" s="194"/>
      <c r="H579" s="203" t="s">
        <v>1095</v>
      </c>
      <c r="I579" s="203" t="s">
        <v>1252</v>
      </c>
      <c r="J579" s="191" t="s">
        <v>334</v>
      </c>
      <c r="K579" s="203" t="s">
        <v>1407</v>
      </c>
      <c r="L579" s="236"/>
      <c r="M579" s="203" t="s">
        <v>1370</v>
      </c>
      <c r="N579" s="203"/>
    </row>
    <row r="580" s="160" customFormat="1" ht="21" customHeight="1" spans="1:14">
      <c r="A580" s="191"/>
      <c r="B580" s="203" t="s">
        <v>350</v>
      </c>
      <c r="C580" s="191" t="s">
        <v>2669</v>
      </c>
      <c r="D580" s="40" t="s">
        <v>41</v>
      </c>
      <c r="E580" s="291">
        <v>13.29</v>
      </c>
      <c r="F580" s="202">
        <v>17</v>
      </c>
      <c r="G580" s="194"/>
      <c r="H580" s="203" t="s">
        <v>1095</v>
      </c>
      <c r="I580" s="203" t="s">
        <v>1252</v>
      </c>
      <c r="J580" s="191" t="s">
        <v>334</v>
      </c>
      <c r="K580" s="203" t="s">
        <v>1408</v>
      </c>
      <c r="L580" s="236"/>
      <c r="M580" s="203" t="s">
        <v>1370</v>
      </c>
      <c r="N580" s="203"/>
    </row>
    <row r="581" s="160" customFormat="1" ht="21" customHeight="1" spans="1:14">
      <c r="A581" s="191"/>
      <c r="B581" s="203" t="s">
        <v>350</v>
      </c>
      <c r="C581" s="191" t="s">
        <v>2669</v>
      </c>
      <c r="D581" s="40" t="s">
        <v>41</v>
      </c>
      <c r="E581" s="291">
        <v>13.29</v>
      </c>
      <c r="F581" s="202">
        <v>15</v>
      </c>
      <c r="G581" s="194"/>
      <c r="H581" s="203" t="s">
        <v>1095</v>
      </c>
      <c r="I581" s="203" t="s">
        <v>1252</v>
      </c>
      <c r="J581" s="191" t="s">
        <v>334</v>
      </c>
      <c r="K581" s="203" t="s">
        <v>1409</v>
      </c>
      <c r="L581" s="236"/>
      <c r="M581" s="203" t="s">
        <v>1370</v>
      </c>
      <c r="N581" s="203"/>
    </row>
    <row r="582" s="160" customFormat="1" ht="21" customHeight="1" spans="1:14">
      <c r="A582" s="191"/>
      <c r="B582" s="203" t="s">
        <v>350</v>
      </c>
      <c r="C582" s="191" t="s">
        <v>2669</v>
      </c>
      <c r="D582" s="40" t="s">
        <v>41</v>
      </c>
      <c r="E582" s="291">
        <v>13.29</v>
      </c>
      <c r="F582" s="202">
        <v>14</v>
      </c>
      <c r="G582" s="194"/>
      <c r="H582" s="203" t="s">
        <v>1095</v>
      </c>
      <c r="I582" s="203" t="s">
        <v>1252</v>
      </c>
      <c r="J582" s="191" t="s">
        <v>334</v>
      </c>
      <c r="K582" s="203" t="s">
        <v>1355</v>
      </c>
      <c r="L582" s="236"/>
      <c r="M582" s="203" t="s">
        <v>1370</v>
      </c>
      <c r="N582" s="203"/>
    </row>
    <row r="583" s="160" customFormat="1" ht="21" customHeight="1" spans="1:14">
      <c r="A583" s="191"/>
      <c r="B583" s="203" t="s">
        <v>350</v>
      </c>
      <c r="C583" s="191" t="s">
        <v>2669</v>
      </c>
      <c r="D583" s="40" t="s">
        <v>41</v>
      </c>
      <c r="E583" s="291">
        <v>13.29</v>
      </c>
      <c r="F583" s="202">
        <v>17</v>
      </c>
      <c r="G583" s="194"/>
      <c r="H583" s="203" t="s">
        <v>1095</v>
      </c>
      <c r="I583" s="203" t="s">
        <v>1252</v>
      </c>
      <c r="J583" s="191" t="s">
        <v>334</v>
      </c>
      <c r="K583" s="203" t="s">
        <v>1410</v>
      </c>
      <c r="L583" s="236"/>
      <c r="M583" s="203" t="s">
        <v>1370</v>
      </c>
      <c r="N583" s="203"/>
    </row>
    <row r="584" s="160" customFormat="1" ht="21" customHeight="1" spans="1:14">
      <c r="A584" s="191"/>
      <c r="B584" s="203" t="s">
        <v>350</v>
      </c>
      <c r="C584" s="191" t="s">
        <v>2669</v>
      </c>
      <c r="D584" s="40" t="s">
        <v>41</v>
      </c>
      <c r="E584" s="291">
        <v>13.29</v>
      </c>
      <c r="F584" s="202">
        <v>8</v>
      </c>
      <c r="G584" s="194"/>
      <c r="H584" s="203" t="s">
        <v>1095</v>
      </c>
      <c r="I584" s="203" t="s">
        <v>1252</v>
      </c>
      <c r="J584" s="191" t="s">
        <v>334</v>
      </c>
      <c r="K584" s="203" t="s">
        <v>1411</v>
      </c>
      <c r="L584" s="236"/>
      <c r="M584" s="203" t="s">
        <v>1370</v>
      </c>
      <c r="N584" s="203"/>
    </row>
    <row r="585" s="160" customFormat="1" ht="21" customHeight="1" spans="1:14">
      <c r="A585" s="191"/>
      <c r="B585" s="203" t="s">
        <v>350</v>
      </c>
      <c r="C585" s="191" t="s">
        <v>2669</v>
      </c>
      <c r="D585" s="40" t="s">
        <v>41</v>
      </c>
      <c r="E585" s="291">
        <v>13.29</v>
      </c>
      <c r="F585" s="202">
        <v>24</v>
      </c>
      <c r="G585" s="194"/>
      <c r="H585" s="203" t="s">
        <v>1095</v>
      </c>
      <c r="I585" s="203" t="s">
        <v>1252</v>
      </c>
      <c r="J585" s="191" t="s">
        <v>334</v>
      </c>
      <c r="K585" s="203" t="s">
        <v>1412</v>
      </c>
      <c r="L585" s="236"/>
      <c r="M585" s="203" t="s">
        <v>1370</v>
      </c>
      <c r="N585" s="203"/>
    </row>
    <row r="586" s="160" customFormat="1" ht="21" customHeight="1" spans="1:14">
      <c r="A586" s="191"/>
      <c r="B586" s="203" t="s">
        <v>350</v>
      </c>
      <c r="C586" s="191" t="s">
        <v>2669</v>
      </c>
      <c r="D586" s="40" t="s">
        <v>41</v>
      </c>
      <c r="E586" s="291">
        <v>13.29</v>
      </c>
      <c r="F586" s="202">
        <v>6</v>
      </c>
      <c r="G586" s="194"/>
      <c r="H586" s="203" t="s">
        <v>1095</v>
      </c>
      <c r="I586" s="203" t="s">
        <v>1252</v>
      </c>
      <c r="J586" s="191" t="s">
        <v>334</v>
      </c>
      <c r="K586" s="203" t="s">
        <v>1413</v>
      </c>
      <c r="L586" s="236"/>
      <c r="M586" s="203" t="s">
        <v>1370</v>
      </c>
      <c r="N586" s="203"/>
    </row>
    <row r="587" s="160" customFormat="1" ht="21" customHeight="1" spans="1:14">
      <c r="A587" s="191"/>
      <c r="B587" s="203" t="s">
        <v>350</v>
      </c>
      <c r="C587" s="191" t="s">
        <v>2669</v>
      </c>
      <c r="D587" s="40" t="s">
        <v>41</v>
      </c>
      <c r="E587" s="291">
        <v>13.29</v>
      </c>
      <c r="F587" s="202">
        <v>11</v>
      </c>
      <c r="G587" s="194"/>
      <c r="H587" s="203" t="s">
        <v>1095</v>
      </c>
      <c r="I587" s="203" t="s">
        <v>1252</v>
      </c>
      <c r="J587" s="191" t="s">
        <v>334</v>
      </c>
      <c r="K587" s="203" t="s">
        <v>1414</v>
      </c>
      <c r="L587" s="236"/>
      <c r="M587" s="203" t="s">
        <v>1370</v>
      </c>
      <c r="N587" s="203"/>
    </row>
    <row r="588" s="160" customFormat="1" ht="21" customHeight="1" spans="1:14">
      <c r="A588" s="191"/>
      <c r="B588" s="203" t="s">
        <v>350</v>
      </c>
      <c r="C588" s="191" t="s">
        <v>2669</v>
      </c>
      <c r="D588" s="40" t="s">
        <v>41</v>
      </c>
      <c r="E588" s="291">
        <v>13.29</v>
      </c>
      <c r="F588" s="202">
        <v>54</v>
      </c>
      <c r="G588" s="194"/>
      <c r="H588" s="203" t="s">
        <v>1095</v>
      </c>
      <c r="I588" s="203" t="s">
        <v>1252</v>
      </c>
      <c r="J588" s="191" t="s">
        <v>334</v>
      </c>
      <c r="K588" s="203" t="s">
        <v>1356</v>
      </c>
      <c r="L588" s="236"/>
      <c r="M588" s="203" t="s">
        <v>1370</v>
      </c>
      <c r="N588" s="203"/>
    </row>
    <row r="589" s="160" customFormat="1" ht="21" customHeight="1" spans="1:14">
      <c r="A589" s="191"/>
      <c r="B589" s="203" t="s">
        <v>350</v>
      </c>
      <c r="C589" s="191" t="s">
        <v>2669</v>
      </c>
      <c r="D589" s="40" t="s">
        <v>41</v>
      </c>
      <c r="E589" s="291">
        <v>13.29</v>
      </c>
      <c r="F589" s="202">
        <v>12</v>
      </c>
      <c r="G589" s="194"/>
      <c r="H589" s="203" t="s">
        <v>1095</v>
      </c>
      <c r="I589" s="203" t="s">
        <v>1252</v>
      </c>
      <c r="J589" s="191" t="s">
        <v>334</v>
      </c>
      <c r="K589" s="203" t="s">
        <v>1415</v>
      </c>
      <c r="L589" s="236"/>
      <c r="M589" s="203" t="s">
        <v>1370</v>
      </c>
      <c r="N589" s="203"/>
    </row>
    <row r="590" s="160" customFormat="1" ht="21" customHeight="1" spans="1:14">
      <c r="A590" s="191"/>
      <c r="B590" s="203" t="s">
        <v>350</v>
      </c>
      <c r="C590" s="191" t="s">
        <v>2669</v>
      </c>
      <c r="D590" s="40" t="s">
        <v>41</v>
      </c>
      <c r="E590" s="291">
        <v>13.29</v>
      </c>
      <c r="F590" s="202">
        <v>20</v>
      </c>
      <c r="G590" s="194"/>
      <c r="H590" s="203" t="s">
        <v>1095</v>
      </c>
      <c r="I590" s="203" t="s">
        <v>1252</v>
      </c>
      <c r="J590" s="191" t="s">
        <v>334</v>
      </c>
      <c r="K590" s="203" t="s">
        <v>1416</v>
      </c>
      <c r="L590" s="236"/>
      <c r="M590" s="203" t="s">
        <v>1370</v>
      </c>
      <c r="N590" s="203"/>
    </row>
    <row r="591" s="160" customFormat="1" ht="21" customHeight="1" spans="1:14">
      <c r="A591" s="191"/>
      <c r="B591" s="203" t="s">
        <v>350</v>
      </c>
      <c r="C591" s="191" t="s">
        <v>2669</v>
      </c>
      <c r="D591" s="40" t="s">
        <v>41</v>
      </c>
      <c r="E591" s="291">
        <v>13.29</v>
      </c>
      <c r="F591" s="202">
        <v>20</v>
      </c>
      <c r="G591" s="194"/>
      <c r="H591" s="203" t="s">
        <v>1095</v>
      </c>
      <c r="I591" s="203" t="s">
        <v>1252</v>
      </c>
      <c r="J591" s="191" t="s">
        <v>334</v>
      </c>
      <c r="K591" s="203" t="s">
        <v>1357</v>
      </c>
      <c r="L591" s="236"/>
      <c r="M591" s="203" t="s">
        <v>1370</v>
      </c>
      <c r="N591" s="203"/>
    </row>
    <row r="592" s="160" customFormat="1" ht="21" customHeight="1" spans="1:14">
      <c r="A592" s="191"/>
      <c r="B592" s="203" t="s">
        <v>350</v>
      </c>
      <c r="C592" s="191" t="s">
        <v>2669</v>
      </c>
      <c r="D592" s="40" t="s">
        <v>41</v>
      </c>
      <c r="E592" s="291">
        <v>13.29</v>
      </c>
      <c r="F592" s="202">
        <v>14</v>
      </c>
      <c r="G592" s="194"/>
      <c r="H592" s="203" t="s">
        <v>1095</v>
      </c>
      <c r="I592" s="203" t="s">
        <v>1252</v>
      </c>
      <c r="J592" s="191" t="s">
        <v>334</v>
      </c>
      <c r="K592" s="203" t="s">
        <v>1417</v>
      </c>
      <c r="L592" s="236"/>
      <c r="M592" s="203" t="s">
        <v>1370</v>
      </c>
      <c r="N592" s="203"/>
    </row>
    <row r="593" s="160" customFormat="1" ht="21" customHeight="1" spans="1:14">
      <c r="A593" s="191"/>
      <c r="B593" s="203" t="s">
        <v>350</v>
      </c>
      <c r="C593" s="191" t="s">
        <v>2669</v>
      </c>
      <c r="D593" s="40" t="s">
        <v>41</v>
      </c>
      <c r="E593" s="291">
        <v>13.29</v>
      </c>
      <c r="F593" s="202">
        <v>11</v>
      </c>
      <c r="G593" s="194"/>
      <c r="H593" s="203" t="s">
        <v>1095</v>
      </c>
      <c r="I593" s="203" t="s">
        <v>1252</v>
      </c>
      <c r="J593" s="191" t="s">
        <v>334</v>
      </c>
      <c r="K593" s="203" t="s">
        <v>1418</v>
      </c>
      <c r="L593" s="236"/>
      <c r="M593" s="203" t="s">
        <v>1370</v>
      </c>
      <c r="N593" s="203"/>
    </row>
    <row r="594" s="160" customFormat="1" ht="21" customHeight="1" spans="1:14">
      <c r="A594" s="191"/>
      <c r="B594" s="203" t="s">
        <v>350</v>
      </c>
      <c r="C594" s="191" t="s">
        <v>2669</v>
      </c>
      <c r="D594" s="40" t="s">
        <v>41</v>
      </c>
      <c r="E594" s="291">
        <v>13.29</v>
      </c>
      <c r="F594" s="202">
        <v>38</v>
      </c>
      <c r="G594" s="194"/>
      <c r="H594" s="203" t="s">
        <v>1095</v>
      </c>
      <c r="I594" s="203" t="s">
        <v>1252</v>
      </c>
      <c r="J594" s="191" t="s">
        <v>334</v>
      </c>
      <c r="K594" s="203" t="s">
        <v>1419</v>
      </c>
      <c r="L594" s="236"/>
      <c r="M594" s="203" t="s">
        <v>1370</v>
      </c>
      <c r="N594" s="203"/>
    </row>
    <row r="595" s="160" customFormat="1" ht="21" customHeight="1" spans="1:14">
      <c r="A595" s="191"/>
      <c r="B595" s="203" t="s">
        <v>350</v>
      </c>
      <c r="C595" s="191" t="s">
        <v>2669</v>
      </c>
      <c r="D595" s="40" t="s">
        <v>41</v>
      </c>
      <c r="E595" s="291">
        <v>13.29</v>
      </c>
      <c r="F595" s="202">
        <v>8</v>
      </c>
      <c r="G595" s="194"/>
      <c r="H595" s="203" t="s">
        <v>1095</v>
      </c>
      <c r="I595" s="203" t="s">
        <v>1252</v>
      </c>
      <c r="J595" s="191" t="s">
        <v>334</v>
      </c>
      <c r="K595" s="203" t="s">
        <v>1420</v>
      </c>
      <c r="L595" s="236"/>
      <c r="M595" s="203" t="s">
        <v>1370</v>
      </c>
      <c r="N595" s="203"/>
    </row>
    <row r="596" s="160" customFormat="1" ht="21" customHeight="1" spans="1:14">
      <c r="A596" s="257"/>
      <c r="B596" s="258" t="s">
        <v>138</v>
      </c>
      <c r="C596" s="259"/>
      <c r="D596" s="260"/>
      <c r="E596" s="266"/>
      <c r="F596" s="267">
        <f>SUM(F537:F595)</f>
        <v>1339</v>
      </c>
      <c r="G596" s="268"/>
      <c r="H596" s="261"/>
      <c r="I596" s="261"/>
      <c r="J596" s="261"/>
      <c r="K596" s="261"/>
      <c r="L596" s="269"/>
      <c r="M596" s="261"/>
      <c r="N596" s="261"/>
    </row>
    <row r="597" s="160" customFormat="1" ht="21" customHeight="1" spans="1:14">
      <c r="A597" s="191"/>
      <c r="B597" s="203" t="s">
        <v>2670</v>
      </c>
      <c r="C597" s="191" t="s">
        <v>1423</v>
      </c>
      <c r="D597" s="40" t="s">
        <v>41</v>
      </c>
      <c r="E597" s="291">
        <v>142.39</v>
      </c>
      <c r="F597" s="202">
        <v>32.8</v>
      </c>
      <c r="G597" s="194"/>
      <c r="H597" s="203" t="s">
        <v>1095</v>
      </c>
      <c r="I597" s="203" t="s">
        <v>1252</v>
      </c>
      <c r="J597" s="191" t="s">
        <v>2664</v>
      </c>
      <c r="K597" s="203" t="s">
        <v>1369</v>
      </c>
      <c r="L597" s="236"/>
      <c r="M597" s="203" t="s">
        <v>1370</v>
      </c>
      <c r="N597" s="203"/>
    </row>
    <row r="598" s="160" customFormat="1" ht="21" customHeight="1" spans="1:14">
      <c r="A598" s="191"/>
      <c r="B598" s="270" t="s">
        <v>2670</v>
      </c>
      <c r="C598" s="191" t="s">
        <v>1423</v>
      </c>
      <c r="D598" s="40" t="s">
        <v>41</v>
      </c>
      <c r="E598" s="291">
        <v>142.39</v>
      </c>
      <c r="F598" s="202">
        <v>32.8</v>
      </c>
      <c r="G598" s="194"/>
      <c r="H598" s="203" t="s">
        <v>1095</v>
      </c>
      <c r="I598" s="203" t="s">
        <v>1252</v>
      </c>
      <c r="J598" s="191" t="s">
        <v>2664</v>
      </c>
      <c r="K598" s="203" t="s">
        <v>1347</v>
      </c>
      <c r="L598" s="236"/>
      <c r="M598" s="203" t="s">
        <v>1370</v>
      </c>
      <c r="N598" s="203"/>
    </row>
    <row r="599" s="160" customFormat="1" ht="21" customHeight="1" spans="1:14">
      <c r="A599" s="191"/>
      <c r="B599" s="270" t="s">
        <v>2670</v>
      </c>
      <c r="C599" s="191" t="s">
        <v>1423</v>
      </c>
      <c r="D599" s="40" t="s">
        <v>41</v>
      </c>
      <c r="E599" s="291">
        <v>142.39</v>
      </c>
      <c r="F599" s="202">
        <v>58.8</v>
      </c>
      <c r="G599" s="194"/>
      <c r="H599" s="203" t="s">
        <v>1095</v>
      </c>
      <c r="I599" s="203" t="s">
        <v>1252</v>
      </c>
      <c r="J599" s="191" t="s">
        <v>2664</v>
      </c>
      <c r="K599" s="203" t="s">
        <v>1347</v>
      </c>
      <c r="L599" s="236"/>
      <c r="M599" s="203" t="s">
        <v>1370</v>
      </c>
      <c r="N599" s="203"/>
    </row>
    <row r="600" s="160" customFormat="1" ht="21" customHeight="1" spans="1:14">
      <c r="A600" s="191"/>
      <c r="B600" s="270" t="s">
        <v>2670</v>
      </c>
      <c r="C600" s="191" t="s">
        <v>1423</v>
      </c>
      <c r="D600" s="40" t="s">
        <v>41</v>
      </c>
      <c r="E600" s="291">
        <v>142.39</v>
      </c>
      <c r="F600" s="202">
        <v>24.8</v>
      </c>
      <c r="G600" s="194"/>
      <c r="H600" s="203" t="s">
        <v>1095</v>
      </c>
      <c r="I600" s="203" t="s">
        <v>1252</v>
      </c>
      <c r="J600" s="191" t="s">
        <v>2664</v>
      </c>
      <c r="K600" s="203" t="s">
        <v>1371</v>
      </c>
      <c r="L600" s="236"/>
      <c r="M600" s="203" t="s">
        <v>1370</v>
      </c>
      <c r="N600" s="203"/>
    </row>
    <row r="601" s="160" customFormat="1" ht="21" customHeight="1" spans="1:14">
      <c r="A601" s="191"/>
      <c r="B601" s="270" t="s">
        <v>2670</v>
      </c>
      <c r="C601" s="191" t="s">
        <v>1423</v>
      </c>
      <c r="D601" s="40" t="s">
        <v>41</v>
      </c>
      <c r="E601" s="291">
        <v>142.39</v>
      </c>
      <c r="F601" s="202">
        <v>21.2</v>
      </c>
      <c r="G601" s="194"/>
      <c r="H601" s="203" t="s">
        <v>1095</v>
      </c>
      <c r="I601" s="203" t="s">
        <v>1252</v>
      </c>
      <c r="J601" s="191" t="s">
        <v>2664</v>
      </c>
      <c r="K601" s="203" t="s">
        <v>1372</v>
      </c>
      <c r="L601" s="236"/>
      <c r="M601" s="203" t="s">
        <v>1370</v>
      </c>
      <c r="N601" s="203"/>
    </row>
    <row r="602" s="160" customFormat="1" ht="21" customHeight="1" spans="1:14">
      <c r="A602" s="191"/>
      <c r="B602" s="270" t="s">
        <v>2670</v>
      </c>
      <c r="C602" s="191" t="s">
        <v>1423</v>
      </c>
      <c r="D602" s="40" t="s">
        <v>41</v>
      </c>
      <c r="E602" s="291">
        <v>142.39</v>
      </c>
      <c r="F602" s="202">
        <v>8.8</v>
      </c>
      <c r="G602" s="194"/>
      <c r="H602" s="203" t="s">
        <v>1095</v>
      </c>
      <c r="I602" s="203" t="s">
        <v>1252</v>
      </c>
      <c r="J602" s="191" t="s">
        <v>2664</v>
      </c>
      <c r="K602" s="203" t="s">
        <v>1348</v>
      </c>
      <c r="L602" s="236"/>
      <c r="M602" s="203" t="s">
        <v>1370</v>
      </c>
      <c r="N602" s="203"/>
    </row>
    <row r="603" s="160" customFormat="1" ht="21" customHeight="1" spans="1:14">
      <c r="A603" s="191"/>
      <c r="B603" s="270" t="s">
        <v>2670</v>
      </c>
      <c r="C603" s="191" t="s">
        <v>1423</v>
      </c>
      <c r="D603" s="40" t="s">
        <v>41</v>
      </c>
      <c r="E603" s="291">
        <v>142.39</v>
      </c>
      <c r="F603" s="202">
        <v>32.2</v>
      </c>
      <c r="G603" s="194"/>
      <c r="H603" s="203" t="s">
        <v>1095</v>
      </c>
      <c r="I603" s="203" t="s">
        <v>1252</v>
      </c>
      <c r="J603" s="191" t="s">
        <v>2664</v>
      </c>
      <c r="K603" s="203" t="s">
        <v>1373</v>
      </c>
      <c r="L603" s="236"/>
      <c r="M603" s="203" t="s">
        <v>1370</v>
      </c>
      <c r="N603" s="203"/>
    </row>
    <row r="604" s="160" customFormat="1" ht="21" customHeight="1" spans="1:14">
      <c r="A604" s="191"/>
      <c r="B604" s="270" t="s">
        <v>2670</v>
      </c>
      <c r="C604" s="191" t="s">
        <v>1423</v>
      </c>
      <c r="D604" s="40" t="s">
        <v>41</v>
      </c>
      <c r="E604" s="291">
        <v>142.39</v>
      </c>
      <c r="F604" s="202">
        <v>44.8</v>
      </c>
      <c r="G604" s="194"/>
      <c r="H604" s="203" t="s">
        <v>1095</v>
      </c>
      <c r="I604" s="203" t="s">
        <v>1252</v>
      </c>
      <c r="J604" s="191" t="s">
        <v>2664</v>
      </c>
      <c r="K604" s="203" t="s">
        <v>1349</v>
      </c>
      <c r="L604" s="236"/>
      <c r="M604" s="203" t="s">
        <v>1370</v>
      </c>
      <c r="N604" s="203"/>
    </row>
    <row r="605" s="160" customFormat="1" ht="21" customHeight="1" spans="1:14">
      <c r="A605" s="191"/>
      <c r="B605" s="270" t="s">
        <v>2670</v>
      </c>
      <c r="C605" s="191" t="s">
        <v>1423</v>
      </c>
      <c r="D605" s="40" t="s">
        <v>41</v>
      </c>
      <c r="E605" s="291">
        <v>142.39</v>
      </c>
      <c r="F605" s="202">
        <v>77</v>
      </c>
      <c r="G605" s="194"/>
      <c r="H605" s="203" t="s">
        <v>1095</v>
      </c>
      <c r="I605" s="203" t="s">
        <v>1252</v>
      </c>
      <c r="J605" s="191" t="s">
        <v>2664</v>
      </c>
      <c r="K605" s="203" t="s">
        <v>1374</v>
      </c>
      <c r="L605" s="236"/>
      <c r="M605" s="203" t="s">
        <v>1370</v>
      </c>
      <c r="N605" s="203"/>
    </row>
    <row r="606" s="160" customFormat="1" ht="21" customHeight="1" spans="1:14">
      <c r="A606" s="191"/>
      <c r="B606" s="270" t="s">
        <v>2670</v>
      </c>
      <c r="C606" s="191" t="s">
        <v>1423</v>
      </c>
      <c r="D606" s="40" t="s">
        <v>41</v>
      </c>
      <c r="E606" s="291">
        <v>142.39</v>
      </c>
      <c r="F606" s="202">
        <v>27.4</v>
      </c>
      <c r="G606" s="194"/>
      <c r="H606" s="203" t="s">
        <v>1095</v>
      </c>
      <c r="I606" s="203" t="s">
        <v>1252</v>
      </c>
      <c r="J606" s="191" t="s">
        <v>2664</v>
      </c>
      <c r="K606" s="203" t="s">
        <v>1375</v>
      </c>
      <c r="L606" s="236"/>
      <c r="M606" s="203" t="s">
        <v>1370</v>
      </c>
      <c r="N606" s="203"/>
    </row>
    <row r="607" s="160" customFormat="1" ht="21" customHeight="1" spans="1:14">
      <c r="A607" s="191"/>
      <c r="B607" s="270" t="s">
        <v>2670</v>
      </c>
      <c r="C607" s="191" t="s">
        <v>1423</v>
      </c>
      <c r="D607" s="40" t="s">
        <v>41</v>
      </c>
      <c r="E607" s="291">
        <v>142.39</v>
      </c>
      <c r="F607" s="202">
        <v>30</v>
      </c>
      <c r="G607" s="194"/>
      <c r="H607" s="203" t="s">
        <v>1095</v>
      </c>
      <c r="I607" s="203" t="s">
        <v>1252</v>
      </c>
      <c r="J607" s="191" t="s">
        <v>2664</v>
      </c>
      <c r="K607" s="203" t="s">
        <v>1376</v>
      </c>
      <c r="L607" s="236"/>
      <c r="M607" s="203" t="s">
        <v>1370</v>
      </c>
      <c r="N607" s="203"/>
    </row>
    <row r="608" s="160" customFormat="1" ht="21" customHeight="1" spans="1:14">
      <c r="A608" s="191"/>
      <c r="B608" s="270" t="s">
        <v>2670</v>
      </c>
      <c r="C608" s="191" t="s">
        <v>1423</v>
      </c>
      <c r="D608" s="40" t="s">
        <v>41</v>
      </c>
      <c r="E608" s="291">
        <v>142.39</v>
      </c>
      <c r="F608" s="202">
        <v>80</v>
      </c>
      <c r="G608" s="194"/>
      <c r="H608" s="203" t="s">
        <v>1095</v>
      </c>
      <c r="I608" s="203" t="s">
        <v>1252</v>
      </c>
      <c r="J608" s="191" t="s">
        <v>2664</v>
      </c>
      <c r="K608" s="203" t="s">
        <v>1377</v>
      </c>
      <c r="L608" s="236"/>
      <c r="M608" s="203" t="s">
        <v>1370</v>
      </c>
      <c r="N608" s="203"/>
    </row>
    <row r="609" s="160" customFormat="1" ht="21" customHeight="1" spans="1:14">
      <c r="A609" s="191"/>
      <c r="B609" s="270" t="s">
        <v>2670</v>
      </c>
      <c r="C609" s="191" t="s">
        <v>1423</v>
      </c>
      <c r="D609" s="40" t="s">
        <v>41</v>
      </c>
      <c r="E609" s="291">
        <v>142.39</v>
      </c>
      <c r="F609" s="202">
        <v>34.6</v>
      </c>
      <c r="G609" s="194"/>
      <c r="H609" s="203" t="s">
        <v>1095</v>
      </c>
      <c r="I609" s="203" t="s">
        <v>1252</v>
      </c>
      <c r="J609" s="191" t="s">
        <v>2664</v>
      </c>
      <c r="K609" s="203" t="s">
        <v>1378</v>
      </c>
      <c r="L609" s="236"/>
      <c r="M609" s="203" t="s">
        <v>1370</v>
      </c>
      <c r="N609" s="203"/>
    </row>
    <row r="610" s="160" customFormat="1" ht="21" customHeight="1" spans="1:14">
      <c r="A610" s="191"/>
      <c r="B610" s="270" t="s">
        <v>2670</v>
      </c>
      <c r="C610" s="191" t="s">
        <v>1423</v>
      </c>
      <c r="D610" s="40" t="s">
        <v>41</v>
      </c>
      <c r="E610" s="291">
        <v>142.39</v>
      </c>
      <c r="F610" s="202">
        <v>19.2</v>
      </c>
      <c r="G610" s="194"/>
      <c r="H610" s="203" t="s">
        <v>1095</v>
      </c>
      <c r="I610" s="203" t="s">
        <v>1252</v>
      </c>
      <c r="J610" s="191" t="s">
        <v>2664</v>
      </c>
      <c r="K610" s="203" t="s">
        <v>1379</v>
      </c>
      <c r="L610" s="236"/>
      <c r="M610" s="203" t="s">
        <v>1370</v>
      </c>
      <c r="N610" s="203"/>
    </row>
    <row r="611" s="160" customFormat="1" ht="21" customHeight="1" spans="1:14">
      <c r="A611" s="191"/>
      <c r="B611" s="270" t="s">
        <v>2670</v>
      </c>
      <c r="C611" s="191" t="s">
        <v>1423</v>
      </c>
      <c r="D611" s="40" t="s">
        <v>41</v>
      </c>
      <c r="E611" s="291">
        <v>142.39</v>
      </c>
      <c r="F611" s="202">
        <v>45</v>
      </c>
      <c r="G611" s="194"/>
      <c r="H611" s="203" t="s">
        <v>1095</v>
      </c>
      <c r="I611" s="203" t="s">
        <v>1252</v>
      </c>
      <c r="J611" s="191" t="s">
        <v>2664</v>
      </c>
      <c r="K611" s="203" t="s">
        <v>1380</v>
      </c>
      <c r="L611" s="236"/>
      <c r="M611" s="203" t="s">
        <v>1370</v>
      </c>
      <c r="N611" s="203"/>
    </row>
    <row r="612" s="160" customFormat="1" ht="21" customHeight="1" spans="1:14">
      <c r="A612" s="191"/>
      <c r="B612" s="270" t="s">
        <v>2670</v>
      </c>
      <c r="C612" s="191" t="s">
        <v>1423</v>
      </c>
      <c r="D612" s="40" t="s">
        <v>41</v>
      </c>
      <c r="E612" s="291">
        <v>142.39</v>
      </c>
      <c r="F612" s="202">
        <v>18</v>
      </c>
      <c r="G612" s="194"/>
      <c r="H612" s="203" t="s">
        <v>1095</v>
      </c>
      <c r="I612" s="203" t="s">
        <v>1252</v>
      </c>
      <c r="J612" s="191" t="s">
        <v>2664</v>
      </c>
      <c r="K612" s="203" t="s">
        <v>1381</v>
      </c>
      <c r="L612" s="236"/>
      <c r="M612" s="203" t="s">
        <v>1370</v>
      </c>
      <c r="N612" s="203"/>
    </row>
    <row r="613" s="160" customFormat="1" ht="21" customHeight="1" spans="1:14">
      <c r="A613" s="191"/>
      <c r="B613" s="270" t="s">
        <v>2670</v>
      </c>
      <c r="C613" s="191" t="s">
        <v>1423</v>
      </c>
      <c r="D613" s="40" t="s">
        <v>41</v>
      </c>
      <c r="E613" s="291">
        <v>142.39</v>
      </c>
      <c r="F613" s="202">
        <v>12</v>
      </c>
      <c r="G613" s="194"/>
      <c r="H613" s="203" t="s">
        <v>1095</v>
      </c>
      <c r="I613" s="203" t="s">
        <v>1252</v>
      </c>
      <c r="J613" s="191" t="s">
        <v>2664</v>
      </c>
      <c r="K613" s="203" t="s">
        <v>1382</v>
      </c>
      <c r="L613" s="236"/>
      <c r="M613" s="203" t="s">
        <v>1370</v>
      </c>
      <c r="N613" s="203"/>
    </row>
    <row r="614" s="160" customFormat="1" ht="21" customHeight="1" spans="1:14">
      <c r="A614" s="191"/>
      <c r="B614" s="270" t="s">
        <v>2670</v>
      </c>
      <c r="C614" s="191" t="s">
        <v>1423</v>
      </c>
      <c r="D614" s="40" t="s">
        <v>41</v>
      </c>
      <c r="E614" s="291">
        <v>142.39</v>
      </c>
      <c r="F614" s="202">
        <v>7.8</v>
      </c>
      <c r="G614" s="194"/>
      <c r="H614" s="203" t="s">
        <v>1095</v>
      </c>
      <c r="I614" s="203" t="s">
        <v>1252</v>
      </c>
      <c r="J614" s="191" t="s">
        <v>2664</v>
      </c>
      <c r="K614" s="203" t="s">
        <v>1383</v>
      </c>
      <c r="L614" s="236"/>
      <c r="M614" s="203" t="s">
        <v>1370</v>
      </c>
      <c r="N614" s="203"/>
    </row>
    <row r="615" s="160" customFormat="1" ht="21" customHeight="1" spans="1:14">
      <c r="A615" s="191"/>
      <c r="B615" s="270" t="s">
        <v>2670</v>
      </c>
      <c r="C615" s="191" t="s">
        <v>1423</v>
      </c>
      <c r="D615" s="40" t="s">
        <v>41</v>
      </c>
      <c r="E615" s="291">
        <v>142.39</v>
      </c>
      <c r="F615" s="202">
        <v>21</v>
      </c>
      <c r="G615" s="194"/>
      <c r="H615" s="203" t="s">
        <v>1095</v>
      </c>
      <c r="I615" s="203" t="s">
        <v>1252</v>
      </c>
      <c r="J615" s="191" t="s">
        <v>2664</v>
      </c>
      <c r="K615" s="203" t="s">
        <v>1384</v>
      </c>
      <c r="L615" s="236"/>
      <c r="M615" s="203" t="s">
        <v>1370</v>
      </c>
      <c r="N615" s="203"/>
    </row>
    <row r="616" s="160" customFormat="1" ht="21" customHeight="1" spans="1:14">
      <c r="A616" s="191"/>
      <c r="B616" s="270" t="s">
        <v>2670</v>
      </c>
      <c r="C616" s="191" t="s">
        <v>1423</v>
      </c>
      <c r="D616" s="40" t="s">
        <v>41</v>
      </c>
      <c r="E616" s="291">
        <v>142.39</v>
      </c>
      <c r="F616" s="202">
        <v>49.6</v>
      </c>
      <c r="G616" s="194"/>
      <c r="H616" s="203" t="s">
        <v>1095</v>
      </c>
      <c r="I616" s="203" t="s">
        <v>1252</v>
      </c>
      <c r="J616" s="191" t="s">
        <v>2664</v>
      </c>
      <c r="K616" s="203" t="s">
        <v>1385</v>
      </c>
      <c r="L616" s="236"/>
      <c r="M616" s="203" t="s">
        <v>1370</v>
      </c>
      <c r="N616" s="203"/>
    </row>
    <row r="617" s="160" customFormat="1" ht="21" customHeight="1" spans="1:14">
      <c r="A617" s="191"/>
      <c r="B617" s="270" t="s">
        <v>2670</v>
      </c>
      <c r="C617" s="191" t="s">
        <v>1423</v>
      </c>
      <c r="D617" s="40" t="s">
        <v>41</v>
      </c>
      <c r="E617" s="291">
        <v>142.39</v>
      </c>
      <c r="F617" s="202">
        <v>12</v>
      </c>
      <c r="G617" s="194"/>
      <c r="H617" s="203" t="s">
        <v>1095</v>
      </c>
      <c r="I617" s="203" t="s">
        <v>1252</v>
      </c>
      <c r="J617" s="191" t="s">
        <v>2664</v>
      </c>
      <c r="K617" s="203" t="s">
        <v>1386</v>
      </c>
      <c r="L617" s="236"/>
      <c r="M617" s="203" t="s">
        <v>1370</v>
      </c>
      <c r="N617" s="203"/>
    </row>
    <row r="618" s="160" customFormat="1" ht="21" customHeight="1" spans="1:14">
      <c r="A618" s="191"/>
      <c r="B618" s="270" t="s">
        <v>2670</v>
      </c>
      <c r="C618" s="191" t="s">
        <v>1423</v>
      </c>
      <c r="D618" s="40" t="s">
        <v>41</v>
      </c>
      <c r="E618" s="291">
        <v>142.39</v>
      </c>
      <c r="F618" s="202">
        <v>18</v>
      </c>
      <c r="G618" s="194"/>
      <c r="H618" s="203" t="s">
        <v>1095</v>
      </c>
      <c r="I618" s="203" t="s">
        <v>1252</v>
      </c>
      <c r="J618" s="191" t="s">
        <v>2664</v>
      </c>
      <c r="K618" s="203" t="s">
        <v>1387</v>
      </c>
      <c r="L618" s="236"/>
      <c r="M618" s="203" t="s">
        <v>1370</v>
      </c>
      <c r="N618" s="203"/>
    </row>
    <row r="619" s="160" customFormat="1" ht="21" customHeight="1" spans="1:14">
      <c r="A619" s="191"/>
      <c r="B619" s="270" t="s">
        <v>2670</v>
      </c>
      <c r="C619" s="191" t="s">
        <v>1423</v>
      </c>
      <c r="D619" s="40" t="s">
        <v>41</v>
      </c>
      <c r="E619" s="291">
        <v>142.39</v>
      </c>
      <c r="F619" s="202">
        <v>10.6</v>
      </c>
      <c r="G619" s="194"/>
      <c r="H619" s="203" t="s">
        <v>1095</v>
      </c>
      <c r="I619" s="203" t="s">
        <v>1252</v>
      </c>
      <c r="J619" s="191" t="s">
        <v>2664</v>
      </c>
      <c r="K619" s="203" t="s">
        <v>1388</v>
      </c>
      <c r="L619" s="236"/>
      <c r="M619" s="203" t="s">
        <v>1370</v>
      </c>
      <c r="N619" s="203"/>
    </row>
    <row r="620" s="160" customFormat="1" ht="21" customHeight="1" spans="1:14">
      <c r="A620" s="191"/>
      <c r="B620" s="270" t="s">
        <v>2670</v>
      </c>
      <c r="C620" s="191" t="s">
        <v>1423</v>
      </c>
      <c r="D620" s="40" t="s">
        <v>41</v>
      </c>
      <c r="E620" s="291">
        <v>142.39</v>
      </c>
      <c r="F620" s="202">
        <v>13.6</v>
      </c>
      <c r="G620" s="194"/>
      <c r="H620" s="203" t="s">
        <v>1095</v>
      </c>
      <c r="I620" s="203" t="s">
        <v>1252</v>
      </c>
      <c r="J620" s="191" t="s">
        <v>2664</v>
      </c>
      <c r="K620" s="203" t="s">
        <v>1389</v>
      </c>
      <c r="L620" s="236"/>
      <c r="M620" s="203" t="s">
        <v>1370</v>
      </c>
      <c r="N620" s="203"/>
    </row>
    <row r="621" s="160" customFormat="1" ht="21" customHeight="1" spans="1:14">
      <c r="A621" s="191"/>
      <c r="B621" s="270" t="s">
        <v>2670</v>
      </c>
      <c r="C621" s="191" t="s">
        <v>1423</v>
      </c>
      <c r="D621" s="40" t="s">
        <v>41</v>
      </c>
      <c r="E621" s="291">
        <v>142.39</v>
      </c>
      <c r="F621" s="202">
        <v>15.2</v>
      </c>
      <c r="G621" s="194"/>
      <c r="H621" s="203" t="s">
        <v>1095</v>
      </c>
      <c r="I621" s="203" t="s">
        <v>1252</v>
      </c>
      <c r="J621" s="191" t="s">
        <v>2664</v>
      </c>
      <c r="K621" s="203" t="s">
        <v>1390</v>
      </c>
      <c r="L621" s="236"/>
      <c r="M621" s="203" t="s">
        <v>1370</v>
      </c>
      <c r="N621" s="203"/>
    </row>
    <row r="622" s="160" customFormat="1" ht="21" customHeight="1" spans="1:14">
      <c r="A622" s="191"/>
      <c r="B622" s="270" t="s">
        <v>2670</v>
      </c>
      <c r="C622" s="191" t="s">
        <v>1423</v>
      </c>
      <c r="D622" s="40" t="s">
        <v>41</v>
      </c>
      <c r="E622" s="291">
        <v>142.39</v>
      </c>
      <c r="F622" s="202">
        <v>37.6</v>
      </c>
      <c r="G622" s="194"/>
      <c r="H622" s="203" t="s">
        <v>1095</v>
      </c>
      <c r="I622" s="203" t="s">
        <v>1252</v>
      </c>
      <c r="J622" s="191" t="s">
        <v>2664</v>
      </c>
      <c r="K622" s="203" t="s">
        <v>1391</v>
      </c>
      <c r="L622" s="236"/>
      <c r="M622" s="203" t="s">
        <v>1370</v>
      </c>
      <c r="N622" s="203"/>
    </row>
    <row r="623" s="160" customFormat="1" ht="21" customHeight="1" spans="1:14">
      <c r="A623" s="191"/>
      <c r="B623" s="270" t="s">
        <v>2670</v>
      </c>
      <c r="C623" s="191" t="s">
        <v>1423</v>
      </c>
      <c r="D623" s="40" t="s">
        <v>41</v>
      </c>
      <c r="E623" s="291">
        <v>142.39</v>
      </c>
      <c r="F623" s="202">
        <v>7.6</v>
      </c>
      <c r="G623" s="194"/>
      <c r="H623" s="203" t="s">
        <v>1095</v>
      </c>
      <c r="I623" s="203" t="s">
        <v>1252</v>
      </c>
      <c r="J623" s="191" t="s">
        <v>2664</v>
      </c>
      <c r="K623" s="203" t="s">
        <v>1392</v>
      </c>
      <c r="L623" s="236"/>
      <c r="M623" s="203" t="s">
        <v>1370</v>
      </c>
      <c r="N623" s="203"/>
    </row>
    <row r="624" s="160" customFormat="1" ht="21" customHeight="1" spans="1:14">
      <c r="A624" s="191"/>
      <c r="B624" s="270" t="s">
        <v>2670</v>
      </c>
      <c r="C624" s="191" t="s">
        <v>1423</v>
      </c>
      <c r="D624" s="40" t="s">
        <v>41</v>
      </c>
      <c r="E624" s="291">
        <v>142.39</v>
      </c>
      <c r="F624" s="202">
        <v>27</v>
      </c>
      <c r="G624" s="194"/>
      <c r="H624" s="203" t="s">
        <v>1095</v>
      </c>
      <c r="I624" s="203" t="s">
        <v>1252</v>
      </c>
      <c r="J624" s="191" t="s">
        <v>2664</v>
      </c>
      <c r="K624" s="203" t="s">
        <v>1393</v>
      </c>
      <c r="L624" s="236"/>
      <c r="M624" s="203" t="s">
        <v>1370</v>
      </c>
      <c r="N624" s="203"/>
    </row>
    <row r="625" s="160" customFormat="1" ht="21" customHeight="1" spans="1:14">
      <c r="A625" s="191"/>
      <c r="B625" s="270" t="s">
        <v>2670</v>
      </c>
      <c r="C625" s="191" t="s">
        <v>1423</v>
      </c>
      <c r="D625" s="40" t="s">
        <v>41</v>
      </c>
      <c r="E625" s="291">
        <v>142.39</v>
      </c>
      <c r="F625" s="202">
        <v>7.6</v>
      </c>
      <c r="G625" s="194"/>
      <c r="H625" s="203" t="s">
        <v>1095</v>
      </c>
      <c r="I625" s="203" t="s">
        <v>1252</v>
      </c>
      <c r="J625" s="191" t="s">
        <v>2664</v>
      </c>
      <c r="K625" s="203" t="s">
        <v>1394</v>
      </c>
      <c r="L625" s="236"/>
      <c r="M625" s="203" t="s">
        <v>1370</v>
      </c>
      <c r="N625" s="203"/>
    </row>
    <row r="626" s="160" customFormat="1" ht="21" customHeight="1" spans="1:14">
      <c r="A626" s="191"/>
      <c r="B626" s="270" t="s">
        <v>2670</v>
      </c>
      <c r="C626" s="191" t="s">
        <v>1423</v>
      </c>
      <c r="D626" s="40" t="s">
        <v>41</v>
      </c>
      <c r="E626" s="291">
        <v>142.39</v>
      </c>
      <c r="F626" s="202">
        <v>40</v>
      </c>
      <c r="G626" s="194"/>
      <c r="H626" s="203" t="s">
        <v>1095</v>
      </c>
      <c r="I626" s="203" t="s">
        <v>1252</v>
      </c>
      <c r="J626" s="191" t="s">
        <v>2664</v>
      </c>
      <c r="K626" s="203" t="s">
        <v>1395</v>
      </c>
      <c r="L626" s="236"/>
      <c r="M626" s="203" t="s">
        <v>1370</v>
      </c>
      <c r="N626" s="203"/>
    </row>
    <row r="627" s="160" customFormat="1" ht="21" customHeight="1" spans="1:14">
      <c r="A627" s="191"/>
      <c r="B627" s="270" t="s">
        <v>2670</v>
      </c>
      <c r="C627" s="191" t="s">
        <v>1423</v>
      </c>
      <c r="D627" s="40" t="s">
        <v>41</v>
      </c>
      <c r="E627" s="291">
        <v>142.39</v>
      </c>
      <c r="F627" s="202">
        <v>21</v>
      </c>
      <c r="G627" s="194"/>
      <c r="H627" s="203" t="s">
        <v>1095</v>
      </c>
      <c r="I627" s="203" t="s">
        <v>1252</v>
      </c>
      <c r="J627" s="191" t="s">
        <v>2664</v>
      </c>
      <c r="K627" s="203" t="s">
        <v>1396</v>
      </c>
      <c r="L627" s="236"/>
      <c r="M627" s="203" t="s">
        <v>1370</v>
      </c>
      <c r="N627" s="203"/>
    </row>
    <row r="628" s="160" customFormat="1" ht="21" customHeight="1" spans="1:14">
      <c r="A628" s="191"/>
      <c r="B628" s="270" t="s">
        <v>2670</v>
      </c>
      <c r="C628" s="191" t="s">
        <v>1423</v>
      </c>
      <c r="D628" s="40" t="s">
        <v>41</v>
      </c>
      <c r="E628" s="291">
        <v>142.39</v>
      </c>
      <c r="F628" s="202">
        <v>39</v>
      </c>
      <c r="G628" s="194"/>
      <c r="H628" s="203" t="s">
        <v>1095</v>
      </c>
      <c r="I628" s="203" t="s">
        <v>1252</v>
      </c>
      <c r="J628" s="191" t="s">
        <v>2664</v>
      </c>
      <c r="K628" s="203" t="s">
        <v>1397</v>
      </c>
      <c r="L628" s="236"/>
      <c r="M628" s="203" t="s">
        <v>1370</v>
      </c>
      <c r="N628" s="203"/>
    </row>
    <row r="629" s="160" customFormat="1" ht="21" customHeight="1" spans="1:14">
      <c r="A629" s="191"/>
      <c r="B629" s="270" t="s">
        <v>2670</v>
      </c>
      <c r="C629" s="191" t="s">
        <v>1423</v>
      </c>
      <c r="D629" s="40" t="s">
        <v>41</v>
      </c>
      <c r="E629" s="291">
        <v>142.39</v>
      </c>
      <c r="F629" s="202">
        <v>24</v>
      </c>
      <c r="G629" s="194"/>
      <c r="H629" s="203" t="s">
        <v>1095</v>
      </c>
      <c r="I629" s="203" t="s">
        <v>1252</v>
      </c>
      <c r="J629" s="191" t="s">
        <v>2664</v>
      </c>
      <c r="K629" s="203" t="s">
        <v>1398</v>
      </c>
      <c r="L629" s="236"/>
      <c r="M629" s="203" t="s">
        <v>1370</v>
      </c>
      <c r="N629" s="203"/>
    </row>
    <row r="630" s="160" customFormat="1" ht="21" customHeight="1" spans="1:14">
      <c r="A630" s="191"/>
      <c r="B630" s="270" t="s">
        <v>2670</v>
      </c>
      <c r="C630" s="191" t="s">
        <v>1423</v>
      </c>
      <c r="D630" s="40" t="s">
        <v>41</v>
      </c>
      <c r="E630" s="291">
        <v>142.39</v>
      </c>
      <c r="F630" s="202">
        <v>21</v>
      </c>
      <c r="G630" s="194"/>
      <c r="H630" s="203" t="s">
        <v>1095</v>
      </c>
      <c r="I630" s="203" t="s">
        <v>1252</v>
      </c>
      <c r="J630" s="191" t="s">
        <v>2664</v>
      </c>
      <c r="K630" s="203" t="s">
        <v>1399</v>
      </c>
      <c r="L630" s="236"/>
      <c r="M630" s="203" t="s">
        <v>1370</v>
      </c>
      <c r="N630" s="203"/>
    </row>
    <row r="631" s="160" customFormat="1" ht="21" customHeight="1" spans="1:14">
      <c r="A631" s="191"/>
      <c r="B631" s="270" t="s">
        <v>2670</v>
      </c>
      <c r="C631" s="191" t="s">
        <v>1423</v>
      </c>
      <c r="D631" s="40" t="s">
        <v>41</v>
      </c>
      <c r="E631" s="291">
        <v>142.39</v>
      </c>
      <c r="F631" s="202">
        <v>19</v>
      </c>
      <c r="G631" s="194"/>
      <c r="H631" s="203" t="s">
        <v>1095</v>
      </c>
      <c r="I631" s="203" t="s">
        <v>1252</v>
      </c>
      <c r="J631" s="191" t="s">
        <v>2664</v>
      </c>
      <c r="K631" s="203" t="s">
        <v>1400</v>
      </c>
      <c r="L631" s="236"/>
      <c r="M631" s="203" t="s">
        <v>1370</v>
      </c>
      <c r="N631" s="203"/>
    </row>
    <row r="632" s="160" customFormat="1" ht="21" customHeight="1" spans="1:14">
      <c r="A632" s="191"/>
      <c r="B632" s="270" t="s">
        <v>2670</v>
      </c>
      <c r="C632" s="191" t="s">
        <v>1423</v>
      </c>
      <c r="D632" s="40" t="s">
        <v>41</v>
      </c>
      <c r="E632" s="291">
        <v>142.39</v>
      </c>
      <c r="F632" s="202">
        <v>10.6</v>
      </c>
      <c r="G632" s="194"/>
      <c r="H632" s="203" t="s">
        <v>1095</v>
      </c>
      <c r="I632" s="203" t="s">
        <v>1252</v>
      </c>
      <c r="J632" s="191" t="s">
        <v>2664</v>
      </c>
      <c r="K632" s="203" t="s">
        <v>1401</v>
      </c>
      <c r="L632" s="236"/>
      <c r="M632" s="203" t="s">
        <v>1370</v>
      </c>
      <c r="N632" s="203"/>
    </row>
    <row r="633" s="160" customFormat="1" ht="21" customHeight="1" spans="1:14">
      <c r="A633" s="191"/>
      <c r="B633" s="270" t="s">
        <v>2670</v>
      </c>
      <c r="C633" s="191" t="s">
        <v>1423</v>
      </c>
      <c r="D633" s="40" t="s">
        <v>41</v>
      </c>
      <c r="E633" s="291">
        <v>142.39</v>
      </c>
      <c r="F633" s="202">
        <v>12</v>
      </c>
      <c r="G633" s="194"/>
      <c r="H633" s="203" t="s">
        <v>1095</v>
      </c>
      <c r="I633" s="203" t="s">
        <v>1252</v>
      </c>
      <c r="J633" s="191" t="s">
        <v>2664</v>
      </c>
      <c r="K633" s="203" t="s">
        <v>1402</v>
      </c>
      <c r="L633" s="236"/>
      <c r="M633" s="203" t="s">
        <v>1370</v>
      </c>
      <c r="N633" s="203"/>
    </row>
    <row r="634" s="160" customFormat="1" ht="21" customHeight="1" spans="1:14">
      <c r="A634" s="191"/>
      <c r="B634" s="270" t="s">
        <v>2670</v>
      </c>
      <c r="C634" s="191" t="s">
        <v>1423</v>
      </c>
      <c r="D634" s="40" t="s">
        <v>41</v>
      </c>
      <c r="E634" s="291">
        <v>142.39</v>
      </c>
      <c r="F634" s="202">
        <v>31.6</v>
      </c>
      <c r="G634" s="194"/>
      <c r="H634" s="203" t="s">
        <v>1095</v>
      </c>
      <c r="I634" s="203" t="s">
        <v>1252</v>
      </c>
      <c r="J634" s="191" t="s">
        <v>2664</v>
      </c>
      <c r="K634" s="203" t="s">
        <v>1403</v>
      </c>
      <c r="L634" s="236"/>
      <c r="M634" s="203" t="s">
        <v>1370</v>
      </c>
      <c r="N634" s="203"/>
    </row>
    <row r="635" s="160" customFormat="1" ht="21" customHeight="1" spans="1:14">
      <c r="A635" s="191"/>
      <c r="B635" s="270" t="s">
        <v>2670</v>
      </c>
      <c r="C635" s="191" t="s">
        <v>1423</v>
      </c>
      <c r="D635" s="40" t="s">
        <v>41</v>
      </c>
      <c r="E635" s="291">
        <v>142.39</v>
      </c>
      <c r="F635" s="202">
        <v>18</v>
      </c>
      <c r="G635" s="194"/>
      <c r="H635" s="203" t="s">
        <v>1095</v>
      </c>
      <c r="I635" s="203" t="s">
        <v>1252</v>
      </c>
      <c r="J635" s="191" t="s">
        <v>2664</v>
      </c>
      <c r="K635" s="203" t="s">
        <v>1404</v>
      </c>
      <c r="L635" s="236"/>
      <c r="M635" s="203" t="s">
        <v>1370</v>
      </c>
      <c r="N635" s="203"/>
    </row>
    <row r="636" s="160" customFormat="1" ht="21" customHeight="1" spans="1:14">
      <c r="A636" s="191"/>
      <c r="B636" s="270" t="s">
        <v>2670</v>
      </c>
      <c r="C636" s="191" t="s">
        <v>1423</v>
      </c>
      <c r="D636" s="40" t="s">
        <v>41</v>
      </c>
      <c r="E636" s="291">
        <v>142.39</v>
      </c>
      <c r="F636" s="202">
        <v>25.6</v>
      </c>
      <c r="G636" s="194"/>
      <c r="H636" s="203" t="s">
        <v>1095</v>
      </c>
      <c r="I636" s="203" t="s">
        <v>1252</v>
      </c>
      <c r="J636" s="191" t="s">
        <v>2664</v>
      </c>
      <c r="K636" s="203" t="s">
        <v>1405</v>
      </c>
      <c r="L636" s="236"/>
      <c r="M636" s="203" t="s">
        <v>1370</v>
      </c>
      <c r="N636" s="203"/>
    </row>
    <row r="637" s="160" customFormat="1" ht="21" customHeight="1" spans="1:14">
      <c r="A637" s="191"/>
      <c r="B637" s="270" t="s">
        <v>2670</v>
      </c>
      <c r="C637" s="191" t="s">
        <v>1423</v>
      </c>
      <c r="D637" s="40" t="s">
        <v>41</v>
      </c>
      <c r="E637" s="291">
        <v>142.39</v>
      </c>
      <c r="F637" s="202">
        <v>133.2</v>
      </c>
      <c r="G637" s="194"/>
      <c r="H637" s="203" t="s">
        <v>1095</v>
      </c>
      <c r="I637" s="203" t="s">
        <v>1252</v>
      </c>
      <c r="J637" s="191" t="s">
        <v>2664</v>
      </c>
      <c r="K637" s="203" t="s">
        <v>1406</v>
      </c>
      <c r="L637" s="236"/>
      <c r="M637" s="203" t="s">
        <v>1370</v>
      </c>
      <c r="N637" s="203"/>
    </row>
    <row r="638" s="160" customFormat="1" ht="21" customHeight="1" spans="1:14">
      <c r="A638" s="191"/>
      <c r="B638" s="270" t="s">
        <v>2670</v>
      </c>
      <c r="C638" s="191" t="s">
        <v>1423</v>
      </c>
      <c r="D638" s="40" t="s">
        <v>41</v>
      </c>
      <c r="E638" s="291">
        <v>142.39</v>
      </c>
      <c r="F638" s="202">
        <v>118.6</v>
      </c>
      <c r="G638" s="194"/>
      <c r="H638" s="203" t="s">
        <v>1095</v>
      </c>
      <c r="I638" s="203" t="s">
        <v>1252</v>
      </c>
      <c r="J638" s="191" t="s">
        <v>2664</v>
      </c>
      <c r="K638" s="203" t="s">
        <v>1354</v>
      </c>
      <c r="L638" s="236"/>
      <c r="M638" s="203" t="s">
        <v>1370</v>
      </c>
      <c r="N638" s="203"/>
    </row>
    <row r="639" s="160" customFormat="1" ht="21" customHeight="1" spans="1:14">
      <c r="A639" s="191"/>
      <c r="B639" s="270" t="s">
        <v>2670</v>
      </c>
      <c r="C639" s="191" t="s">
        <v>1423</v>
      </c>
      <c r="D639" s="40" t="s">
        <v>41</v>
      </c>
      <c r="E639" s="291">
        <v>142.39</v>
      </c>
      <c r="F639" s="202">
        <v>9</v>
      </c>
      <c r="G639" s="194"/>
      <c r="H639" s="203" t="s">
        <v>1095</v>
      </c>
      <c r="I639" s="203" t="s">
        <v>1252</v>
      </c>
      <c r="J639" s="191" t="s">
        <v>2664</v>
      </c>
      <c r="K639" s="203" t="s">
        <v>1407</v>
      </c>
      <c r="L639" s="236"/>
      <c r="M639" s="203" t="s">
        <v>1370</v>
      </c>
      <c r="N639" s="203"/>
    </row>
    <row r="640" s="160" customFormat="1" ht="21" customHeight="1" spans="1:14">
      <c r="A640" s="191"/>
      <c r="B640" s="270" t="s">
        <v>2670</v>
      </c>
      <c r="C640" s="191" t="s">
        <v>1423</v>
      </c>
      <c r="D640" s="40" t="s">
        <v>41</v>
      </c>
      <c r="E640" s="291">
        <v>142.39</v>
      </c>
      <c r="F640" s="202">
        <v>16.6</v>
      </c>
      <c r="G640" s="194"/>
      <c r="H640" s="203" t="s">
        <v>1095</v>
      </c>
      <c r="I640" s="203" t="s">
        <v>1252</v>
      </c>
      <c r="J640" s="191" t="s">
        <v>2664</v>
      </c>
      <c r="K640" s="203" t="s">
        <v>1408</v>
      </c>
      <c r="L640" s="236"/>
      <c r="M640" s="203" t="s">
        <v>1370</v>
      </c>
      <c r="N640" s="203"/>
    </row>
    <row r="641" s="160" customFormat="1" ht="21" customHeight="1" spans="1:14">
      <c r="A641" s="191"/>
      <c r="B641" s="270" t="s">
        <v>2670</v>
      </c>
      <c r="C641" s="191" t="s">
        <v>1423</v>
      </c>
      <c r="D641" s="40" t="s">
        <v>41</v>
      </c>
      <c r="E641" s="291">
        <v>142.39</v>
      </c>
      <c r="F641" s="202">
        <v>15</v>
      </c>
      <c r="G641" s="194"/>
      <c r="H641" s="203" t="s">
        <v>1095</v>
      </c>
      <c r="I641" s="203" t="s">
        <v>1252</v>
      </c>
      <c r="J641" s="191" t="s">
        <v>2664</v>
      </c>
      <c r="K641" s="203" t="s">
        <v>1409</v>
      </c>
      <c r="L641" s="236"/>
      <c r="M641" s="203" t="s">
        <v>1370</v>
      </c>
      <c r="N641" s="203"/>
    </row>
    <row r="642" s="160" customFormat="1" ht="21" customHeight="1" spans="1:14">
      <c r="A642" s="191"/>
      <c r="B642" s="270" t="s">
        <v>2670</v>
      </c>
      <c r="C642" s="191" t="s">
        <v>1423</v>
      </c>
      <c r="D642" s="40" t="s">
        <v>41</v>
      </c>
      <c r="E642" s="291">
        <v>142.39</v>
      </c>
      <c r="F642" s="202">
        <v>38.4</v>
      </c>
      <c r="G642" s="194"/>
      <c r="H642" s="203" t="s">
        <v>1095</v>
      </c>
      <c r="I642" s="203" t="s">
        <v>1252</v>
      </c>
      <c r="J642" s="191" t="s">
        <v>2664</v>
      </c>
      <c r="K642" s="203" t="s">
        <v>1355</v>
      </c>
      <c r="L642" s="236"/>
      <c r="M642" s="203" t="s">
        <v>1370</v>
      </c>
      <c r="N642" s="203"/>
    </row>
    <row r="643" s="160" customFormat="1" ht="21" customHeight="1" spans="1:14">
      <c r="A643" s="191"/>
      <c r="B643" s="270" t="s">
        <v>2670</v>
      </c>
      <c r="C643" s="191" t="s">
        <v>1423</v>
      </c>
      <c r="D643" s="40" t="s">
        <v>41</v>
      </c>
      <c r="E643" s="291">
        <v>142.39</v>
      </c>
      <c r="F643" s="202">
        <v>16.6</v>
      </c>
      <c r="G643" s="194"/>
      <c r="H643" s="203" t="s">
        <v>1095</v>
      </c>
      <c r="I643" s="203" t="s">
        <v>1252</v>
      </c>
      <c r="J643" s="191" t="s">
        <v>2664</v>
      </c>
      <c r="K643" s="203" t="s">
        <v>1410</v>
      </c>
      <c r="L643" s="236"/>
      <c r="M643" s="203" t="s">
        <v>1370</v>
      </c>
      <c r="N643" s="203"/>
    </row>
    <row r="644" s="160" customFormat="1" ht="21" customHeight="1" spans="1:14">
      <c r="A644" s="191"/>
      <c r="B644" s="270" t="s">
        <v>2670</v>
      </c>
      <c r="C644" s="191" t="s">
        <v>1423</v>
      </c>
      <c r="D644" s="40" t="s">
        <v>41</v>
      </c>
      <c r="E644" s="291">
        <v>142.39</v>
      </c>
      <c r="F644" s="202">
        <v>7.6</v>
      </c>
      <c r="G644" s="194"/>
      <c r="H644" s="203" t="s">
        <v>1095</v>
      </c>
      <c r="I644" s="203" t="s">
        <v>1252</v>
      </c>
      <c r="J644" s="191" t="s">
        <v>2664</v>
      </c>
      <c r="K644" s="203" t="s">
        <v>1411</v>
      </c>
      <c r="L644" s="236"/>
      <c r="M644" s="203" t="s">
        <v>1370</v>
      </c>
      <c r="N644" s="203"/>
    </row>
    <row r="645" s="160" customFormat="1" ht="21" customHeight="1" spans="1:14">
      <c r="A645" s="191"/>
      <c r="B645" s="270" t="s">
        <v>2670</v>
      </c>
      <c r="C645" s="191" t="s">
        <v>1423</v>
      </c>
      <c r="D645" s="40" t="s">
        <v>41</v>
      </c>
      <c r="E645" s="291">
        <v>142.39</v>
      </c>
      <c r="F645" s="202">
        <v>24</v>
      </c>
      <c r="G645" s="194"/>
      <c r="H645" s="203" t="s">
        <v>1095</v>
      </c>
      <c r="I645" s="203" t="s">
        <v>1252</v>
      </c>
      <c r="J645" s="191" t="s">
        <v>2664</v>
      </c>
      <c r="K645" s="203" t="s">
        <v>1412</v>
      </c>
      <c r="L645" s="236"/>
      <c r="M645" s="203" t="s">
        <v>1370</v>
      </c>
      <c r="N645" s="203"/>
    </row>
    <row r="646" s="160" customFormat="1" ht="21" customHeight="1" spans="1:14">
      <c r="A646" s="191"/>
      <c r="B646" s="270" t="s">
        <v>2670</v>
      </c>
      <c r="C646" s="191" t="s">
        <v>1423</v>
      </c>
      <c r="D646" s="40" t="s">
        <v>41</v>
      </c>
      <c r="E646" s="291">
        <v>142.39</v>
      </c>
      <c r="F646" s="202">
        <v>6</v>
      </c>
      <c r="G646" s="194"/>
      <c r="H646" s="203" t="s">
        <v>1095</v>
      </c>
      <c r="I646" s="203" t="s">
        <v>1252</v>
      </c>
      <c r="J646" s="191" t="s">
        <v>2664</v>
      </c>
      <c r="K646" s="203" t="s">
        <v>1413</v>
      </c>
      <c r="L646" s="236"/>
      <c r="M646" s="203" t="s">
        <v>1370</v>
      </c>
      <c r="N646" s="203"/>
    </row>
    <row r="647" s="160" customFormat="1" ht="21" customHeight="1" spans="1:14">
      <c r="A647" s="191"/>
      <c r="B647" s="270" t="s">
        <v>2670</v>
      </c>
      <c r="C647" s="191" t="s">
        <v>1423</v>
      </c>
      <c r="D647" s="40" t="s">
        <v>41</v>
      </c>
      <c r="E647" s="291">
        <v>142.39</v>
      </c>
      <c r="F647" s="202">
        <v>17.6</v>
      </c>
      <c r="G647" s="194"/>
      <c r="H647" s="203" t="s">
        <v>1095</v>
      </c>
      <c r="I647" s="203" t="s">
        <v>1252</v>
      </c>
      <c r="J647" s="191" t="s">
        <v>2664</v>
      </c>
      <c r="K647" s="203" t="s">
        <v>1414</v>
      </c>
      <c r="L647" s="236"/>
      <c r="M647" s="203" t="s">
        <v>1370</v>
      </c>
      <c r="N647" s="203"/>
    </row>
    <row r="648" s="160" customFormat="1" ht="21" customHeight="1" spans="1:14">
      <c r="A648" s="191"/>
      <c r="B648" s="270" t="s">
        <v>2670</v>
      </c>
      <c r="C648" s="191" t="s">
        <v>1423</v>
      </c>
      <c r="D648" s="40" t="s">
        <v>41</v>
      </c>
      <c r="E648" s="291">
        <v>142.39</v>
      </c>
      <c r="F648" s="202">
        <v>111.6</v>
      </c>
      <c r="G648" s="194"/>
      <c r="H648" s="203" t="s">
        <v>1095</v>
      </c>
      <c r="I648" s="203" t="s">
        <v>1252</v>
      </c>
      <c r="J648" s="191" t="s">
        <v>2664</v>
      </c>
      <c r="K648" s="203" t="s">
        <v>1356</v>
      </c>
      <c r="L648" s="236"/>
      <c r="M648" s="203" t="s">
        <v>1370</v>
      </c>
      <c r="N648" s="203"/>
    </row>
    <row r="649" s="160" customFormat="1" ht="21" customHeight="1" spans="1:14">
      <c r="A649" s="191"/>
      <c r="B649" s="270" t="s">
        <v>2670</v>
      </c>
      <c r="C649" s="191" t="s">
        <v>1423</v>
      </c>
      <c r="D649" s="40" t="s">
        <v>41</v>
      </c>
      <c r="E649" s="291">
        <v>142.39</v>
      </c>
      <c r="F649" s="202">
        <v>12</v>
      </c>
      <c r="G649" s="194"/>
      <c r="H649" s="203" t="s">
        <v>1095</v>
      </c>
      <c r="I649" s="203" t="s">
        <v>1252</v>
      </c>
      <c r="J649" s="191" t="s">
        <v>2664</v>
      </c>
      <c r="K649" s="203" t="s">
        <v>1415</v>
      </c>
      <c r="L649" s="236"/>
      <c r="M649" s="203" t="s">
        <v>1370</v>
      </c>
      <c r="N649" s="203"/>
    </row>
    <row r="650" s="160" customFormat="1" ht="21" customHeight="1" spans="1:14">
      <c r="A650" s="191"/>
      <c r="B650" s="270" t="s">
        <v>2670</v>
      </c>
      <c r="C650" s="191" t="s">
        <v>1423</v>
      </c>
      <c r="D650" s="40" t="s">
        <v>41</v>
      </c>
      <c r="E650" s="291">
        <v>142.39</v>
      </c>
      <c r="F650" s="202">
        <v>19.6</v>
      </c>
      <c r="G650" s="194"/>
      <c r="H650" s="203" t="s">
        <v>1095</v>
      </c>
      <c r="I650" s="203" t="s">
        <v>1252</v>
      </c>
      <c r="J650" s="191" t="s">
        <v>2664</v>
      </c>
      <c r="K650" s="203" t="s">
        <v>1416</v>
      </c>
      <c r="L650" s="236"/>
      <c r="M650" s="203" t="s">
        <v>1370</v>
      </c>
      <c r="N650" s="203"/>
    </row>
    <row r="651" s="160" customFormat="1" ht="21" customHeight="1" spans="1:14">
      <c r="A651" s="191"/>
      <c r="B651" s="270" t="s">
        <v>2670</v>
      </c>
      <c r="C651" s="191" t="s">
        <v>1423</v>
      </c>
      <c r="D651" s="40" t="s">
        <v>41</v>
      </c>
      <c r="E651" s="291">
        <v>142.39</v>
      </c>
      <c r="F651" s="202">
        <v>28.6</v>
      </c>
      <c r="G651" s="194"/>
      <c r="H651" s="203" t="s">
        <v>1095</v>
      </c>
      <c r="I651" s="203" t="s">
        <v>1252</v>
      </c>
      <c r="J651" s="191" t="s">
        <v>2664</v>
      </c>
      <c r="K651" s="203" t="s">
        <v>1357</v>
      </c>
      <c r="L651" s="236"/>
      <c r="M651" s="203" t="s">
        <v>1370</v>
      </c>
      <c r="N651" s="203"/>
    </row>
    <row r="652" s="160" customFormat="1" ht="21" customHeight="1" spans="1:14">
      <c r="A652" s="191"/>
      <c r="B652" s="270" t="s">
        <v>2670</v>
      </c>
      <c r="C652" s="191" t="s">
        <v>1423</v>
      </c>
      <c r="D652" s="40" t="s">
        <v>41</v>
      </c>
      <c r="E652" s="291">
        <v>142.39</v>
      </c>
      <c r="F652" s="202">
        <v>19</v>
      </c>
      <c r="G652" s="194"/>
      <c r="H652" s="203" t="s">
        <v>1095</v>
      </c>
      <c r="I652" s="203" t="s">
        <v>1252</v>
      </c>
      <c r="J652" s="191" t="s">
        <v>2664</v>
      </c>
      <c r="K652" s="203" t="s">
        <v>1417</v>
      </c>
      <c r="L652" s="236"/>
      <c r="M652" s="203" t="s">
        <v>1370</v>
      </c>
      <c r="N652" s="203"/>
    </row>
    <row r="653" s="160" customFormat="1" ht="21" customHeight="1" spans="1:14">
      <c r="A653" s="191"/>
      <c r="B653" s="270" t="s">
        <v>2670</v>
      </c>
      <c r="C653" s="191" t="s">
        <v>1423</v>
      </c>
      <c r="D653" s="40" t="s">
        <v>41</v>
      </c>
      <c r="E653" s="291">
        <v>142.39</v>
      </c>
      <c r="F653" s="202">
        <v>14.8</v>
      </c>
      <c r="G653" s="194"/>
      <c r="H653" s="203" t="s">
        <v>1095</v>
      </c>
      <c r="I653" s="203" t="s">
        <v>1252</v>
      </c>
      <c r="J653" s="191" t="s">
        <v>2664</v>
      </c>
      <c r="K653" s="203" t="s">
        <v>1418</v>
      </c>
      <c r="L653" s="236"/>
      <c r="M653" s="203" t="s">
        <v>1370</v>
      </c>
      <c r="N653" s="203"/>
    </row>
    <row r="654" s="160" customFormat="1" ht="21" customHeight="1" spans="1:14">
      <c r="A654" s="191"/>
      <c r="B654" s="270" t="s">
        <v>2670</v>
      </c>
      <c r="C654" s="191" t="s">
        <v>1423</v>
      </c>
      <c r="D654" s="40" t="s">
        <v>41</v>
      </c>
      <c r="E654" s="291">
        <v>142.39</v>
      </c>
      <c r="F654" s="202">
        <v>37.6</v>
      </c>
      <c r="G654" s="194"/>
      <c r="H654" s="203" t="s">
        <v>1095</v>
      </c>
      <c r="I654" s="203" t="s">
        <v>1252</v>
      </c>
      <c r="J654" s="191" t="s">
        <v>2664</v>
      </c>
      <c r="K654" s="203" t="s">
        <v>1419</v>
      </c>
      <c r="L654" s="236"/>
      <c r="M654" s="203" t="s">
        <v>1370</v>
      </c>
      <c r="N654" s="203"/>
    </row>
    <row r="655" s="160" customFormat="1" ht="21" customHeight="1" spans="1:14">
      <c r="A655" s="191"/>
      <c r="B655" s="270" t="s">
        <v>2670</v>
      </c>
      <c r="C655" s="191" t="s">
        <v>1423</v>
      </c>
      <c r="D655" s="40" t="s">
        <v>41</v>
      </c>
      <c r="E655" s="291">
        <v>142.39</v>
      </c>
      <c r="F655" s="202">
        <v>7.6</v>
      </c>
      <c r="G655" s="194"/>
      <c r="H655" s="203" t="s">
        <v>1095</v>
      </c>
      <c r="I655" s="203" t="s">
        <v>1252</v>
      </c>
      <c r="J655" s="191" t="s">
        <v>2664</v>
      </c>
      <c r="K655" s="203" t="s">
        <v>1420</v>
      </c>
      <c r="L655" s="236"/>
      <c r="M655" s="203" t="s">
        <v>1370</v>
      </c>
      <c r="N655" s="203"/>
    </row>
    <row r="656" s="160" customFormat="1" ht="21" customHeight="1" spans="1:14">
      <c r="A656" s="191"/>
      <c r="B656" s="219" t="s">
        <v>138</v>
      </c>
      <c r="C656" s="220"/>
      <c r="D656" s="196"/>
      <c r="E656" s="197"/>
      <c r="F656" s="190">
        <f>SUM(F597:F655)</f>
        <v>1742.2</v>
      </c>
      <c r="G656" s="190"/>
      <c r="H656" s="203"/>
      <c r="I656" s="203"/>
      <c r="J656" s="203"/>
      <c r="K656" s="203"/>
      <c r="L656" s="236"/>
      <c r="M656" s="203"/>
      <c r="N656" s="203"/>
    </row>
    <row r="657" s="160" customFormat="1" ht="21" customHeight="1" spans="1:14">
      <c r="A657" s="191"/>
      <c r="B657" s="189" t="s">
        <v>2671</v>
      </c>
      <c r="C657" s="195" t="s">
        <v>2672</v>
      </c>
      <c r="D657" s="40"/>
      <c r="E657" s="67"/>
      <c r="F657" s="202"/>
      <c r="G657" s="194"/>
      <c r="H657" s="203"/>
      <c r="I657" s="203"/>
      <c r="J657" s="203"/>
      <c r="K657" s="203"/>
      <c r="L657" s="236"/>
      <c r="M657" s="203"/>
      <c r="N657" s="203"/>
    </row>
    <row r="658" s="160" customFormat="1" ht="21" customHeight="1" spans="1:14">
      <c r="A658" s="191"/>
      <c r="B658" s="203" t="s">
        <v>2673</v>
      </c>
      <c r="C658" s="191" t="s">
        <v>2674</v>
      </c>
      <c r="D658" s="40" t="s">
        <v>41</v>
      </c>
      <c r="E658" s="67"/>
      <c r="F658" s="202">
        <v>382.2</v>
      </c>
      <c r="G658" s="194"/>
      <c r="H658" s="203" t="s">
        <v>1095</v>
      </c>
      <c r="I658" s="203" t="s">
        <v>1115</v>
      </c>
      <c r="J658" s="191" t="s">
        <v>385</v>
      </c>
      <c r="K658" s="203" t="s">
        <v>1113</v>
      </c>
      <c r="L658" s="236" t="s">
        <v>1097</v>
      </c>
      <c r="M658" s="203" t="s">
        <v>1114</v>
      </c>
      <c r="N658" s="203"/>
    </row>
    <row r="659" s="160" customFormat="1" ht="21" customHeight="1" spans="1:14">
      <c r="A659" s="191"/>
      <c r="B659" s="203" t="s">
        <v>2673</v>
      </c>
      <c r="C659" s="191" t="s">
        <v>2674</v>
      </c>
      <c r="D659" s="40" t="s">
        <v>41</v>
      </c>
      <c r="E659" s="67"/>
      <c r="F659" s="202">
        <v>281.3</v>
      </c>
      <c r="G659" s="194"/>
      <c r="H659" s="203" t="s">
        <v>1095</v>
      </c>
      <c r="I659" s="203" t="s">
        <v>1115</v>
      </c>
      <c r="J659" s="191" t="s">
        <v>385</v>
      </c>
      <c r="K659" s="203" t="s">
        <v>1116</v>
      </c>
      <c r="L659" s="236" t="s">
        <v>1101</v>
      </c>
      <c r="M659" s="203" t="s">
        <v>1114</v>
      </c>
      <c r="N659" s="203"/>
    </row>
    <row r="660" s="160" customFormat="1" ht="21" customHeight="1" spans="1:14">
      <c r="A660" s="191"/>
      <c r="B660" s="219" t="s">
        <v>138</v>
      </c>
      <c r="C660" s="220"/>
      <c r="D660" s="196"/>
      <c r="E660" s="197"/>
      <c r="F660" s="190">
        <f>SUM(F658:F659)</f>
        <v>663.5</v>
      </c>
      <c r="G660" s="194"/>
      <c r="H660" s="203"/>
      <c r="I660" s="203"/>
      <c r="J660" s="203"/>
      <c r="K660" s="203"/>
      <c r="L660" s="236"/>
      <c r="M660" s="203"/>
      <c r="N660" s="203"/>
    </row>
    <row r="661" s="160" customFormat="1" ht="21" customHeight="1" spans="1:14">
      <c r="A661" s="191"/>
      <c r="B661" s="203" t="s">
        <v>2675</v>
      </c>
      <c r="C661" s="191" t="s">
        <v>2676</v>
      </c>
      <c r="D661" s="40" t="s">
        <v>41</v>
      </c>
      <c r="E661" s="67"/>
      <c r="F661" s="202">
        <v>156</v>
      </c>
      <c r="G661" s="194"/>
      <c r="H661" s="203" t="s">
        <v>1095</v>
      </c>
      <c r="I661" s="203" t="s">
        <v>1115</v>
      </c>
      <c r="J661" s="191" t="s">
        <v>399</v>
      </c>
      <c r="K661" s="203" t="s">
        <v>1113</v>
      </c>
      <c r="L661" s="236" t="s">
        <v>1097</v>
      </c>
      <c r="M661" s="203" t="s">
        <v>1114</v>
      </c>
      <c r="N661" s="203"/>
    </row>
    <row r="662" s="160" customFormat="1" ht="21" customHeight="1" spans="1:14">
      <c r="A662" s="191"/>
      <c r="B662" s="203" t="s">
        <v>2675</v>
      </c>
      <c r="C662" s="191" t="s">
        <v>2676</v>
      </c>
      <c r="D662" s="40" t="s">
        <v>41</v>
      </c>
      <c r="E662" s="67"/>
      <c r="F662" s="202">
        <v>223</v>
      </c>
      <c r="G662" s="194"/>
      <c r="H662" s="203" t="s">
        <v>1095</v>
      </c>
      <c r="I662" s="203" t="s">
        <v>1115</v>
      </c>
      <c r="J662" s="191" t="s">
        <v>399</v>
      </c>
      <c r="K662" s="203" t="s">
        <v>1116</v>
      </c>
      <c r="L662" s="236" t="s">
        <v>1101</v>
      </c>
      <c r="M662" s="203" t="s">
        <v>1114</v>
      </c>
      <c r="N662" s="203"/>
    </row>
    <row r="663" s="160" customFormat="1" ht="21" customHeight="1" spans="1:14">
      <c r="A663" s="191"/>
      <c r="B663" s="219" t="s">
        <v>138</v>
      </c>
      <c r="C663" s="220"/>
      <c r="D663" s="196"/>
      <c r="E663" s="197"/>
      <c r="F663" s="190">
        <f>SUM(F661:F662)</f>
        <v>379</v>
      </c>
      <c r="G663" s="194"/>
      <c r="H663" s="203"/>
      <c r="I663" s="203"/>
      <c r="J663" s="203"/>
      <c r="K663" s="203"/>
      <c r="L663" s="236"/>
      <c r="M663" s="203"/>
      <c r="N663" s="203"/>
    </row>
    <row r="664" s="160" customFormat="1" ht="21" customHeight="1" spans="1:14">
      <c r="A664" s="191"/>
      <c r="B664" s="203" t="s">
        <v>2677</v>
      </c>
      <c r="C664" s="191" t="s">
        <v>2678</v>
      </c>
      <c r="D664" s="40" t="s">
        <v>41</v>
      </c>
      <c r="E664" s="67"/>
      <c r="F664" s="292">
        <v>54495</v>
      </c>
      <c r="G664" s="194"/>
      <c r="H664" s="203" t="s">
        <v>1095</v>
      </c>
      <c r="I664" s="203" t="s">
        <v>1115</v>
      </c>
      <c r="J664" s="191" t="s">
        <v>2679</v>
      </c>
      <c r="K664" s="203" t="s">
        <v>1113</v>
      </c>
      <c r="L664" s="236" t="s">
        <v>1097</v>
      </c>
      <c r="M664" s="203" t="s">
        <v>1114</v>
      </c>
      <c r="N664" s="203"/>
    </row>
    <row r="665" s="160" customFormat="1" ht="21" customHeight="1" spans="1:14">
      <c r="A665" s="191"/>
      <c r="B665" s="203" t="s">
        <v>2677</v>
      </c>
      <c r="C665" s="191" t="s">
        <v>2678</v>
      </c>
      <c r="D665" s="40" t="s">
        <v>41</v>
      </c>
      <c r="E665" s="67"/>
      <c r="F665" s="264"/>
      <c r="G665" s="194"/>
      <c r="H665" s="203" t="s">
        <v>1095</v>
      </c>
      <c r="I665" s="203" t="s">
        <v>1115</v>
      </c>
      <c r="J665" s="191" t="s">
        <v>2679</v>
      </c>
      <c r="K665" s="203" t="s">
        <v>1116</v>
      </c>
      <c r="L665" s="236" t="s">
        <v>1101</v>
      </c>
      <c r="M665" s="203" t="s">
        <v>1114</v>
      </c>
      <c r="N665" s="203"/>
    </row>
    <row r="666" s="160" customFormat="1" ht="21" customHeight="1" spans="1:14">
      <c r="A666" s="191"/>
      <c r="B666" s="219" t="s">
        <v>138</v>
      </c>
      <c r="C666" s="220"/>
      <c r="D666" s="196"/>
      <c r="E666" s="197"/>
      <c r="F666" s="190">
        <f>SUM(F664:F665)</f>
        <v>54495</v>
      </c>
      <c r="G666" s="194"/>
      <c r="H666" s="203"/>
      <c r="I666" s="203"/>
      <c r="J666" s="203"/>
      <c r="K666" s="203"/>
      <c r="L666" s="236"/>
      <c r="M666" s="203"/>
      <c r="N666" s="203"/>
    </row>
    <row r="667" s="160" customFormat="1" ht="21" customHeight="1" spans="1:14">
      <c r="A667" s="191"/>
      <c r="B667" s="200">
        <v>207</v>
      </c>
      <c r="C667" s="201" t="s">
        <v>351</v>
      </c>
      <c r="D667" s="40"/>
      <c r="E667" s="67"/>
      <c r="F667" s="202"/>
      <c r="G667" s="194"/>
      <c r="H667" s="203"/>
      <c r="I667" s="203"/>
      <c r="J667" s="203"/>
      <c r="K667" s="203"/>
      <c r="L667" s="236"/>
      <c r="M667" s="203"/>
      <c r="N667" s="203"/>
    </row>
    <row r="668" s="160" customFormat="1" ht="21" customHeight="1" spans="1:14">
      <c r="A668" s="191"/>
      <c r="B668" s="200" t="s">
        <v>352</v>
      </c>
      <c r="C668" s="201" t="s">
        <v>353</v>
      </c>
      <c r="D668" s="40"/>
      <c r="E668" s="67"/>
      <c r="F668" s="202"/>
      <c r="G668" s="194"/>
      <c r="H668" s="203"/>
      <c r="I668" s="203"/>
      <c r="J668" s="191"/>
      <c r="K668" s="203"/>
      <c r="L668" s="236"/>
      <c r="M668" s="203"/>
      <c r="N668" s="203"/>
    </row>
    <row r="669" s="160" customFormat="1" ht="21" customHeight="1" spans="1:14">
      <c r="A669" s="191"/>
      <c r="B669" s="218" t="s">
        <v>354</v>
      </c>
      <c r="C669" s="293" t="s">
        <v>1427</v>
      </c>
      <c r="D669" s="40" t="s">
        <v>41</v>
      </c>
      <c r="E669" s="67"/>
      <c r="F669" s="202">
        <v>29.52</v>
      </c>
      <c r="G669" s="194"/>
      <c r="H669" s="203" t="s">
        <v>1095</v>
      </c>
      <c r="I669" s="203" t="s">
        <v>1428</v>
      </c>
      <c r="J669" s="191" t="s">
        <v>353</v>
      </c>
      <c r="K669" s="203" t="s">
        <v>1429</v>
      </c>
      <c r="L669" s="236" t="s">
        <v>1279</v>
      </c>
      <c r="M669" s="203" t="s">
        <v>1430</v>
      </c>
      <c r="N669" s="203" t="s">
        <v>1431</v>
      </c>
    </row>
    <row r="670" s="160" customFormat="1" ht="21" customHeight="1" spans="1:14">
      <c r="A670" s="191"/>
      <c r="B670" s="218" t="s">
        <v>354</v>
      </c>
      <c r="C670" s="293" t="s">
        <v>1427</v>
      </c>
      <c r="D670" s="40" t="s">
        <v>41</v>
      </c>
      <c r="E670" s="67"/>
      <c r="F670" s="202">
        <v>46.13</v>
      </c>
      <c r="G670" s="194"/>
      <c r="H670" s="203" t="s">
        <v>1095</v>
      </c>
      <c r="I670" s="203" t="s">
        <v>1428</v>
      </c>
      <c r="J670" s="191" t="s">
        <v>353</v>
      </c>
      <c r="K670" s="203" t="s">
        <v>1432</v>
      </c>
      <c r="L670" s="236" t="s">
        <v>1279</v>
      </c>
      <c r="M670" s="203" t="s">
        <v>1430</v>
      </c>
      <c r="N670" s="203" t="s">
        <v>1431</v>
      </c>
    </row>
    <row r="671" s="160" customFormat="1" ht="21" customHeight="1" spans="1:14">
      <c r="A671" s="191"/>
      <c r="B671" s="218" t="s">
        <v>354</v>
      </c>
      <c r="C671" s="293" t="s">
        <v>1427</v>
      </c>
      <c r="D671" s="40" t="s">
        <v>41</v>
      </c>
      <c r="E671" s="67"/>
      <c r="F671" s="202">
        <v>111.93</v>
      </c>
      <c r="G671" s="194"/>
      <c r="H671" s="203" t="s">
        <v>1095</v>
      </c>
      <c r="I671" s="203" t="s">
        <v>1428</v>
      </c>
      <c r="J671" s="191" t="s">
        <v>353</v>
      </c>
      <c r="K671" s="203" t="s">
        <v>1433</v>
      </c>
      <c r="L671" s="236" t="s">
        <v>1279</v>
      </c>
      <c r="M671" s="203" t="s">
        <v>1430</v>
      </c>
      <c r="N671" s="203" t="s">
        <v>1431</v>
      </c>
    </row>
    <row r="672" s="160" customFormat="1" ht="21" customHeight="1" spans="1:14">
      <c r="A672" s="191"/>
      <c r="B672" s="218" t="s">
        <v>354</v>
      </c>
      <c r="C672" s="293" t="s">
        <v>1427</v>
      </c>
      <c r="D672" s="40" t="s">
        <v>41</v>
      </c>
      <c r="E672" s="67"/>
      <c r="F672" s="202">
        <v>42.92</v>
      </c>
      <c r="G672" s="194"/>
      <c r="H672" s="203" t="s">
        <v>1095</v>
      </c>
      <c r="I672" s="203" t="s">
        <v>1428</v>
      </c>
      <c r="J672" s="191" t="s">
        <v>353</v>
      </c>
      <c r="K672" s="203" t="s">
        <v>1511</v>
      </c>
      <c r="L672" s="236" t="s">
        <v>1279</v>
      </c>
      <c r="M672" s="203" t="s">
        <v>1430</v>
      </c>
      <c r="N672" s="203" t="s">
        <v>1512</v>
      </c>
    </row>
    <row r="673" s="160" customFormat="1" ht="21" customHeight="1" spans="1:14">
      <c r="A673" s="191"/>
      <c r="B673" s="218" t="s">
        <v>354</v>
      </c>
      <c r="C673" s="293" t="s">
        <v>1427</v>
      </c>
      <c r="D673" s="40" t="s">
        <v>41</v>
      </c>
      <c r="E673" s="67"/>
      <c r="F673" s="202">
        <v>33.21</v>
      </c>
      <c r="G673" s="194"/>
      <c r="H673" s="203" t="s">
        <v>1095</v>
      </c>
      <c r="I673" s="203" t="s">
        <v>1428</v>
      </c>
      <c r="J673" s="191" t="s">
        <v>353</v>
      </c>
      <c r="K673" s="203" t="s">
        <v>1434</v>
      </c>
      <c r="L673" s="236" t="s">
        <v>1279</v>
      </c>
      <c r="M673" s="203" t="s">
        <v>1430</v>
      </c>
      <c r="N673" s="203" t="s">
        <v>1431</v>
      </c>
    </row>
    <row r="674" s="160" customFormat="1" ht="21" customHeight="1" spans="1:14">
      <c r="A674" s="191"/>
      <c r="B674" s="218" t="s">
        <v>354</v>
      </c>
      <c r="C674" s="293" t="s">
        <v>1427</v>
      </c>
      <c r="D674" s="40" t="s">
        <v>41</v>
      </c>
      <c r="E674" s="67"/>
      <c r="F674" s="202">
        <v>24.42</v>
      </c>
      <c r="G674" s="194"/>
      <c r="H674" s="203" t="s">
        <v>1095</v>
      </c>
      <c r="I674" s="203" t="s">
        <v>1428</v>
      </c>
      <c r="J674" s="191" t="s">
        <v>353</v>
      </c>
      <c r="K674" s="203" t="s">
        <v>1513</v>
      </c>
      <c r="L674" s="236" t="s">
        <v>1279</v>
      </c>
      <c r="M674" s="203" t="s">
        <v>1430</v>
      </c>
      <c r="N674" s="203" t="s">
        <v>1512</v>
      </c>
    </row>
    <row r="675" s="160" customFormat="1" ht="21" customHeight="1" spans="1:14">
      <c r="A675" s="191"/>
      <c r="B675" s="218" t="s">
        <v>354</v>
      </c>
      <c r="C675" s="293" t="s">
        <v>1427</v>
      </c>
      <c r="D675" s="40" t="s">
        <v>41</v>
      </c>
      <c r="E675" s="67"/>
      <c r="F675" s="202">
        <v>76.26</v>
      </c>
      <c r="G675" s="194"/>
      <c r="H675" s="203" t="s">
        <v>1095</v>
      </c>
      <c r="I675" s="203" t="s">
        <v>1428</v>
      </c>
      <c r="J675" s="191" t="s">
        <v>353</v>
      </c>
      <c r="K675" s="203" t="s">
        <v>1435</v>
      </c>
      <c r="L675" s="236" t="s">
        <v>1279</v>
      </c>
      <c r="M675" s="203" t="s">
        <v>1430</v>
      </c>
      <c r="N675" s="203" t="s">
        <v>1431</v>
      </c>
    </row>
    <row r="676" s="160" customFormat="1" ht="21" customHeight="1" spans="1:14">
      <c r="A676" s="191"/>
      <c r="B676" s="218" t="s">
        <v>354</v>
      </c>
      <c r="C676" s="293" t="s">
        <v>1427</v>
      </c>
      <c r="D676" s="40" t="s">
        <v>41</v>
      </c>
      <c r="E676" s="67"/>
      <c r="F676" s="202">
        <v>36.9</v>
      </c>
      <c r="G676" s="194"/>
      <c r="H676" s="203" t="s">
        <v>1095</v>
      </c>
      <c r="I676" s="203" t="s">
        <v>1428</v>
      </c>
      <c r="J676" s="191" t="s">
        <v>353</v>
      </c>
      <c r="K676" s="203" t="s">
        <v>1436</v>
      </c>
      <c r="L676" s="236" t="s">
        <v>1279</v>
      </c>
      <c r="M676" s="203" t="s">
        <v>1430</v>
      </c>
      <c r="N676" s="203" t="s">
        <v>1431</v>
      </c>
    </row>
    <row r="677" s="160" customFormat="1" ht="21" customHeight="1" spans="1:14">
      <c r="A677" s="191"/>
      <c r="B677" s="218" t="s">
        <v>354</v>
      </c>
      <c r="C677" s="293" t="s">
        <v>1427</v>
      </c>
      <c r="D677" s="40" t="s">
        <v>41</v>
      </c>
      <c r="E677" s="67"/>
      <c r="F677" s="202">
        <v>63.35</v>
      </c>
      <c r="G677" s="194"/>
      <c r="H677" s="203" t="s">
        <v>1095</v>
      </c>
      <c r="I677" s="203" t="s">
        <v>1428</v>
      </c>
      <c r="J677" s="191" t="s">
        <v>353</v>
      </c>
      <c r="K677" s="203" t="s">
        <v>1437</v>
      </c>
      <c r="L677" s="236" t="s">
        <v>1279</v>
      </c>
      <c r="M677" s="203" t="s">
        <v>1430</v>
      </c>
      <c r="N677" s="203" t="s">
        <v>1431</v>
      </c>
    </row>
    <row r="678" s="160" customFormat="1" ht="21" customHeight="1" spans="1:14">
      <c r="A678" s="191"/>
      <c r="B678" s="218" t="s">
        <v>354</v>
      </c>
      <c r="C678" s="293" t="s">
        <v>1427</v>
      </c>
      <c r="D678" s="40" t="s">
        <v>41</v>
      </c>
      <c r="E678" s="67"/>
      <c r="F678" s="202">
        <v>52.28</v>
      </c>
      <c r="G678" s="194"/>
      <c r="H678" s="203" t="s">
        <v>1095</v>
      </c>
      <c r="I678" s="203" t="s">
        <v>1428</v>
      </c>
      <c r="J678" s="191" t="s">
        <v>353</v>
      </c>
      <c r="K678" s="203" t="s">
        <v>1438</v>
      </c>
      <c r="L678" s="236" t="s">
        <v>1279</v>
      </c>
      <c r="M678" s="203" t="s">
        <v>1430</v>
      </c>
      <c r="N678" s="203" t="s">
        <v>1431</v>
      </c>
    </row>
    <row r="679" s="160" customFormat="1" ht="21" customHeight="1" spans="1:14">
      <c r="A679" s="191"/>
      <c r="B679" s="218" t="s">
        <v>354</v>
      </c>
      <c r="C679" s="293" t="s">
        <v>1427</v>
      </c>
      <c r="D679" s="40" t="s">
        <v>41</v>
      </c>
      <c r="E679" s="67"/>
      <c r="F679" s="202">
        <v>20.3</v>
      </c>
      <c r="G679" s="194"/>
      <c r="H679" s="203" t="s">
        <v>1095</v>
      </c>
      <c r="I679" s="203" t="s">
        <v>1428</v>
      </c>
      <c r="J679" s="191" t="s">
        <v>353</v>
      </c>
      <c r="K679" s="203" t="s">
        <v>1439</v>
      </c>
      <c r="L679" s="236" t="s">
        <v>1279</v>
      </c>
      <c r="M679" s="203" t="s">
        <v>1430</v>
      </c>
      <c r="N679" s="203" t="s">
        <v>1431</v>
      </c>
    </row>
    <row r="680" s="160" customFormat="1" ht="21" customHeight="1" spans="1:14">
      <c r="A680" s="191"/>
      <c r="B680" s="218" t="s">
        <v>354</v>
      </c>
      <c r="C680" s="293" t="s">
        <v>1427</v>
      </c>
      <c r="D680" s="40" t="s">
        <v>41</v>
      </c>
      <c r="E680" s="67"/>
      <c r="F680" s="202">
        <v>11.1</v>
      </c>
      <c r="G680" s="194"/>
      <c r="H680" s="203" t="s">
        <v>1095</v>
      </c>
      <c r="I680" s="203" t="s">
        <v>1428</v>
      </c>
      <c r="J680" s="191" t="s">
        <v>353</v>
      </c>
      <c r="K680" s="203" t="s">
        <v>1514</v>
      </c>
      <c r="L680" s="236" t="s">
        <v>1279</v>
      </c>
      <c r="M680" s="203" t="s">
        <v>1430</v>
      </c>
      <c r="N680" s="203" t="s">
        <v>1512</v>
      </c>
    </row>
    <row r="681" s="160" customFormat="1" ht="21" customHeight="1" spans="1:14">
      <c r="A681" s="191"/>
      <c r="B681" s="218" t="s">
        <v>354</v>
      </c>
      <c r="C681" s="293" t="s">
        <v>1427</v>
      </c>
      <c r="D681" s="40" t="s">
        <v>41</v>
      </c>
      <c r="E681" s="67"/>
      <c r="F681" s="202">
        <v>44.28</v>
      </c>
      <c r="G681" s="194"/>
      <c r="H681" s="203" t="s">
        <v>1095</v>
      </c>
      <c r="I681" s="203" t="s">
        <v>1428</v>
      </c>
      <c r="J681" s="191" t="s">
        <v>353</v>
      </c>
      <c r="K681" s="203" t="s">
        <v>1440</v>
      </c>
      <c r="L681" s="236" t="s">
        <v>1284</v>
      </c>
      <c r="M681" s="203" t="s">
        <v>1430</v>
      </c>
      <c r="N681" s="203" t="s">
        <v>1431</v>
      </c>
    </row>
    <row r="682" s="160" customFormat="1" ht="21" customHeight="1" spans="1:14">
      <c r="A682" s="191"/>
      <c r="B682" s="218" t="s">
        <v>354</v>
      </c>
      <c r="C682" s="293" t="s">
        <v>1427</v>
      </c>
      <c r="D682" s="40" t="s">
        <v>41</v>
      </c>
      <c r="E682" s="67"/>
      <c r="F682" s="202">
        <v>19.07</v>
      </c>
      <c r="G682" s="194"/>
      <c r="H682" s="203" t="s">
        <v>1095</v>
      </c>
      <c r="I682" s="203" t="s">
        <v>1428</v>
      </c>
      <c r="J682" s="191" t="s">
        <v>353</v>
      </c>
      <c r="K682" s="203" t="s">
        <v>1441</v>
      </c>
      <c r="L682" s="236" t="s">
        <v>1279</v>
      </c>
      <c r="M682" s="203" t="s">
        <v>1430</v>
      </c>
      <c r="N682" s="203" t="s">
        <v>1431</v>
      </c>
    </row>
    <row r="683" s="160" customFormat="1" ht="21" customHeight="1" spans="1:14">
      <c r="A683" s="191"/>
      <c r="B683" s="218" t="s">
        <v>354</v>
      </c>
      <c r="C683" s="293" t="s">
        <v>1427</v>
      </c>
      <c r="D683" s="40" t="s">
        <v>41</v>
      </c>
      <c r="E683" s="67"/>
      <c r="F683" s="202">
        <v>17.39</v>
      </c>
      <c r="G683" s="194"/>
      <c r="H683" s="203" t="s">
        <v>1095</v>
      </c>
      <c r="I683" s="203" t="s">
        <v>1428</v>
      </c>
      <c r="J683" s="191" t="s">
        <v>353</v>
      </c>
      <c r="K683" s="203" t="s">
        <v>1515</v>
      </c>
      <c r="L683" s="236" t="s">
        <v>1284</v>
      </c>
      <c r="M683" s="203" t="s">
        <v>1430</v>
      </c>
      <c r="N683" s="203" t="s">
        <v>1512</v>
      </c>
    </row>
    <row r="684" s="160" customFormat="1" ht="21" customHeight="1" spans="1:14">
      <c r="A684" s="191"/>
      <c r="B684" s="218" t="s">
        <v>354</v>
      </c>
      <c r="C684" s="293" t="s">
        <v>1427</v>
      </c>
      <c r="D684" s="40" t="s">
        <v>41</v>
      </c>
      <c r="E684" s="67"/>
      <c r="F684" s="202">
        <v>56.89</v>
      </c>
      <c r="G684" s="194"/>
      <c r="H684" s="203" t="s">
        <v>1095</v>
      </c>
      <c r="I684" s="203" t="s">
        <v>1428</v>
      </c>
      <c r="J684" s="191" t="s">
        <v>353</v>
      </c>
      <c r="K684" s="203" t="s">
        <v>1442</v>
      </c>
      <c r="L684" s="236" t="s">
        <v>1279</v>
      </c>
      <c r="M684" s="203" t="s">
        <v>1430</v>
      </c>
      <c r="N684" s="203" t="s">
        <v>1431</v>
      </c>
    </row>
    <row r="685" s="160" customFormat="1" ht="21" customHeight="1" spans="1:14">
      <c r="A685" s="191"/>
      <c r="B685" s="218" t="s">
        <v>354</v>
      </c>
      <c r="C685" s="293" t="s">
        <v>1427</v>
      </c>
      <c r="D685" s="40" t="s">
        <v>41</v>
      </c>
      <c r="E685" s="67"/>
      <c r="F685" s="202">
        <v>8</v>
      </c>
      <c r="G685" s="194"/>
      <c r="H685" s="203" t="s">
        <v>1095</v>
      </c>
      <c r="I685" s="203" t="s">
        <v>1428</v>
      </c>
      <c r="J685" s="191" t="s">
        <v>353</v>
      </c>
      <c r="K685" s="203" t="s">
        <v>1443</v>
      </c>
      <c r="L685" s="236" t="s">
        <v>1284</v>
      </c>
      <c r="M685" s="203" t="s">
        <v>1430</v>
      </c>
      <c r="N685" s="203" t="s">
        <v>1431</v>
      </c>
    </row>
    <row r="686" s="160" customFormat="1" ht="21" customHeight="1" spans="1:14">
      <c r="A686" s="191"/>
      <c r="B686" s="218" t="s">
        <v>354</v>
      </c>
      <c r="C686" s="293" t="s">
        <v>1427</v>
      </c>
      <c r="D686" s="40" t="s">
        <v>41</v>
      </c>
      <c r="E686" s="67"/>
      <c r="F686" s="202">
        <v>52.89</v>
      </c>
      <c r="G686" s="194"/>
      <c r="H686" s="203" t="s">
        <v>1095</v>
      </c>
      <c r="I686" s="203" t="s">
        <v>1428</v>
      </c>
      <c r="J686" s="191" t="s">
        <v>353</v>
      </c>
      <c r="K686" s="203" t="s">
        <v>1444</v>
      </c>
      <c r="L686" s="236" t="s">
        <v>1279</v>
      </c>
      <c r="M686" s="203" t="s">
        <v>1430</v>
      </c>
      <c r="N686" s="203" t="s">
        <v>1431</v>
      </c>
    </row>
    <row r="687" s="160" customFormat="1" ht="21" customHeight="1" spans="1:14">
      <c r="A687" s="191"/>
      <c r="B687" s="218" t="s">
        <v>354</v>
      </c>
      <c r="C687" s="293" t="s">
        <v>1427</v>
      </c>
      <c r="D687" s="40" t="s">
        <v>41</v>
      </c>
      <c r="E687" s="67"/>
      <c r="F687" s="202">
        <v>23.37</v>
      </c>
      <c r="G687" s="194"/>
      <c r="H687" s="203" t="s">
        <v>1095</v>
      </c>
      <c r="I687" s="203" t="s">
        <v>1428</v>
      </c>
      <c r="J687" s="191" t="s">
        <v>353</v>
      </c>
      <c r="K687" s="203" t="s">
        <v>1445</v>
      </c>
      <c r="L687" s="236" t="s">
        <v>1284</v>
      </c>
      <c r="M687" s="203" t="s">
        <v>1430</v>
      </c>
      <c r="N687" s="203" t="s">
        <v>1431</v>
      </c>
    </row>
    <row r="688" s="160" customFormat="1" ht="21" customHeight="1" spans="1:14">
      <c r="A688" s="191"/>
      <c r="B688" s="218" t="s">
        <v>354</v>
      </c>
      <c r="C688" s="293" t="s">
        <v>1427</v>
      </c>
      <c r="D688" s="40" t="s">
        <v>41</v>
      </c>
      <c r="E688" s="67"/>
      <c r="F688" s="202">
        <v>15.99</v>
      </c>
      <c r="G688" s="194"/>
      <c r="H688" s="203" t="s">
        <v>1095</v>
      </c>
      <c r="I688" s="203" t="s">
        <v>1428</v>
      </c>
      <c r="J688" s="191" t="s">
        <v>353</v>
      </c>
      <c r="K688" s="203" t="s">
        <v>1446</v>
      </c>
      <c r="L688" s="236" t="s">
        <v>1279</v>
      </c>
      <c r="M688" s="203" t="s">
        <v>1430</v>
      </c>
      <c r="N688" s="203" t="s">
        <v>1431</v>
      </c>
    </row>
    <row r="689" s="160" customFormat="1" ht="21" customHeight="1" spans="1:14">
      <c r="A689" s="191"/>
      <c r="B689" s="218" t="s">
        <v>354</v>
      </c>
      <c r="C689" s="293" t="s">
        <v>1427</v>
      </c>
      <c r="D689" s="40" t="s">
        <v>41</v>
      </c>
      <c r="E689" s="67"/>
      <c r="F689" s="202">
        <v>61.5</v>
      </c>
      <c r="G689" s="194"/>
      <c r="H689" s="203" t="s">
        <v>1095</v>
      </c>
      <c r="I689" s="203" t="s">
        <v>1428</v>
      </c>
      <c r="J689" s="191" t="s">
        <v>353</v>
      </c>
      <c r="K689" s="203" t="s">
        <v>1447</v>
      </c>
      <c r="L689" s="236" t="s">
        <v>1284</v>
      </c>
      <c r="M689" s="203" t="s">
        <v>1430</v>
      </c>
      <c r="N689" s="203" t="s">
        <v>1431</v>
      </c>
    </row>
    <row r="690" s="160" customFormat="1" ht="21" customHeight="1" spans="1:14">
      <c r="A690" s="191"/>
      <c r="B690" s="218" t="s">
        <v>354</v>
      </c>
      <c r="C690" s="293" t="s">
        <v>1427</v>
      </c>
      <c r="D690" s="40" t="s">
        <v>41</v>
      </c>
      <c r="E690" s="67"/>
      <c r="F690" s="202">
        <v>27.75</v>
      </c>
      <c r="G690" s="194"/>
      <c r="H690" s="203" t="s">
        <v>1095</v>
      </c>
      <c r="I690" s="203" t="s">
        <v>1428</v>
      </c>
      <c r="J690" s="191" t="s">
        <v>353</v>
      </c>
      <c r="K690" s="203" t="s">
        <v>1516</v>
      </c>
      <c r="L690" s="236" t="s">
        <v>1284</v>
      </c>
      <c r="M690" s="203" t="s">
        <v>1430</v>
      </c>
      <c r="N690" s="203" t="s">
        <v>1512</v>
      </c>
    </row>
    <row r="691" s="160" customFormat="1" ht="21" customHeight="1" spans="1:14">
      <c r="A691" s="191"/>
      <c r="B691" s="218" t="s">
        <v>354</v>
      </c>
      <c r="C691" s="293" t="s">
        <v>1427</v>
      </c>
      <c r="D691" s="40" t="s">
        <v>41</v>
      </c>
      <c r="E691" s="67"/>
      <c r="F691" s="202">
        <v>147.6</v>
      </c>
      <c r="G691" s="194"/>
      <c r="H691" s="203" t="s">
        <v>1095</v>
      </c>
      <c r="I691" s="203" t="s">
        <v>1428</v>
      </c>
      <c r="J691" s="191" t="s">
        <v>353</v>
      </c>
      <c r="K691" s="203" t="s">
        <v>1448</v>
      </c>
      <c r="L691" s="236" t="s">
        <v>1284</v>
      </c>
      <c r="M691" s="203" t="s">
        <v>1430</v>
      </c>
      <c r="N691" s="203" t="s">
        <v>1431</v>
      </c>
    </row>
    <row r="692" s="160" customFormat="1" ht="21" customHeight="1" spans="1:14">
      <c r="A692" s="191"/>
      <c r="B692" s="218" t="s">
        <v>354</v>
      </c>
      <c r="C692" s="293" t="s">
        <v>1427</v>
      </c>
      <c r="D692" s="40" t="s">
        <v>41</v>
      </c>
      <c r="E692" s="67"/>
      <c r="F692" s="202">
        <v>16.61</v>
      </c>
      <c r="G692" s="194"/>
      <c r="H692" s="203" t="s">
        <v>1095</v>
      </c>
      <c r="I692" s="203" t="s">
        <v>1428</v>
      </c>
      <c r="J692" s="191" t="s">
        <v>353</v>
      </c>
      <c r="K692" s="203" t="s">
        <v>1449</v>
      </c>
      <c r="L692" s="236" t="s">
        <v>1279</v>
      </c>
      <c r="M692" s="203" t="s">
        <v>1430</v>
      </c>
      <c r="N692" s="203" t="s">
        <v>1431</v>
      </c>
    </row>
    <row r="693" s="160" customFormat="1" ht="21" customHeight="1" spans="1:14">
      <c r="A693" s="191"/>
      <c r="B693" s="218" t="s">
        <v>354</v>
      </c>
      <c r="C693" s="293" t="s">
        <v>1427</v>
      </c>
      <c r="D693" s="40" t="s">
        <v>41</v>
      </c>
      <c r="E693" s="67"/>
      <c r="F693" s="202">
        <v>12.3</v>
      </c>
      <c r="G693" s="194"/>
      <c r="H693" s="203" t="s">
        <v>1095</v>
      </c>
      <c r="I693" s="203" t="s">
        <v>1428</v>
      </c>
      <c r="J693" s="191" t="s">
        <v>353</v>
      </c>
      <c r="K693" s="203" t="s">
        <v>1450</v>
      </c>
      <c r="L693" s="236" t="s">
        <v>1279</v>
      </c>
      <c r="M693" s="203" t="s">
        <v>1430</v>
      </c>
      <c r="N693" s="203" t="s">
        <v>1431</v>
      </c>
    </row>
    <row r="694" s="160" customFormat="1" ht="21" customHeight="1" spans="1:14">
      <c r="A694" s="191"/>
      <c r="B694" s="218" t="s">
        <v>354</v>
      </c>
      <c r="C694" s="293" t="s">
        <v>1427</v>
      </c>
      <c r="D694" s="40" t="s">
        <v>41</v>
      </c>
      <c r="E694" s="67"/>
      <c r="F694" s="202">
        <v>46.13</v>
      </c>
      <c r="G694" s="194"/>
      <c r="H694" s="203" t="s">
        <v>1095</v>
      </c>
      <c r="I694" s="203" t="s">
        <v>1428</v>
      </c>
      <c r="J694" s="191" t="s">
        <v>353</v>
      </c>
      <c r="K694" s="203" t="s">
        <v>1451</v>
      </c>
      <c r="L694" s="236" t="s">
        <v>1279</v>
      </c>
      <c r="M694" s="203" t="s">
        <v>1430</v>
      </c>
      <c r="N694" s="203" t="s">
        <v>1431</v>
      </c>
    </row>
    <row r="695" s="160" customFormat="1" ht="21" customHeight="1" spans="1:14">
      <c r="A695" s="191"/>
      <c r="B695" s="218" t="s">
        <v>354</v>
      </c>
      <c r="C695" s="293" t="s">
        <v>1427</v>
      </c>
      <c r="D695" s="40" t="s">
        <v>41</v>
      </c>
      <c r="E695" s="67"/>
      <c r="F695" s="202">
        <v>8</v>
      </c>
      <c r="G695" s="194"/>
      <c r="H695" s="203" t="s">
        <v>1095</v>
      </c>
      <c r="I695" s="203" t="s">
        <v>1428</v>
      </c>
      <c r="J695" s="191" t="s">
        <v>353</v>
      </c>
      <c r="K695" s="203" t="s">
        <v>1452</v>
      </c>
      <c r="L695" s="236" t="s">
        <v>1284</v>
      </c>
      <c r="M695" s="203" t="s">
        <v>1430</v>
      </c>
      <c r="N695" s="203" t="s">
        <v>1431</v>
      </c>
    </row>
    <row r="696" s="160" customFormat="1" ht="21" customHeight="1" spans="1:14">
      <c r="A696" s="191"/>
      <c r="B696" s="218" t="s">
        <v>354</v>
      </c>
      <c r="C696" s="293" t="s">
        <v>1427</v>
      </c>
      <c r="D696" s="40" t="s">
        <v>41</v>
      </c>
      <c r="E696" s="67"/>
      <c r="F696" s="202">
        <v>47.97</v>
      </c>
      <c r="G696" s="194"/>
      <c r="H696" s="203" t="s">
        <v>1095</v>
      </c>
      <c r="I696" s="203" t="s">
        <v>1428</v>
      </c>
      <c r="J696" s="191" t="s">
        <v>353</v>
      </c>
      <c r="K696" s="203" t="s">
        <v>1453</v>
      </c>
      <c r="L696" s="236" t="s">
        <v>1279</v>
      </c>
      <c r="M696" s="203" t="s">
        <v>1430</v>
      </c>
      <c r="N696" s="203" t="s">
        <v>1431</v>
      </c>
    </row>
    <row r="697" s="160" customFormat="1" ht="21" customHeight="1" spans="1:14">
      <c r="A697" s="191"/>
      <c r="B697" s="218" t="s">
        <v>354</v>
      </c>
      <c r="C697" s="293" t="s">
        <v>1427</v>
      </c>
      <c r="D697" s="40" t="s">
        <v>41</v>
      </c>
      <c r="E697" s="67"/>
      <c r="F697" s="202">
        <v>65.81</v>
      </c>
      <c r="G697" s="194"/>
      <c r="H697" s="203" t="s">
        <v>1095</v>
      </c>
      <c r="I697" s="203" t="s">
        <v>1428</v>
      </c>
      <c r="J697" s="191" t="s">
        <v>353</v>
      </c>
      <c r="K697" s="203" t="s">
        <v>1454</v>
      </c>
      <c r="L697" s="236" t="s">
        <v>1284</v>
      </c>
      <c r="M697" s="203" t="s">
        <v>1430</v>
      </c>
      <c r="N697" s="203" t="s">
        <v>1431</v>
      </c>
    </row>
    <row r="698" s="160" customFormat="1" ht="21" customHeight="1" spans="1:14">
      <c r="A698" s="191"/>
      <c r="B698" s="218" t="s">
        <v>354</v>
      </c>
      <c r="C698" s="293" t="s">
        <v>1427</v>
      </c>
      <c r="D698" s="40" t="s">
        <v>41</v>
      </c>
      <c r="E698" s="67"/>
      <c r="F698" s="202">
        <v>13.69</v>
      </c>
      <c r="G698" s="194"/>
      <c r="H698" s="203" t="s">
        <v>1095</v>
      </c>
      <c r="I698" s="203" t="s">
        <v>1428</v>
      </c>
      <c r="J698" s="191" t="s">
        <v>353</v>
      </c>
      <c r="K698" s="203" t="s">
        <v>1517</v>
      </c>
      <c r="L698" s="236" t="s">
        <v>1284</v>
      </c>
      <c r="M698" s="203" t="s">
        <v>1430</v>
      </c>
      <c r="N698" s="203" t="s">
        <v>1512</v>
      </c>
    </row>
    <row r="699" s="160" customFormat="1" ht="21" customHeight="1" spans="1:14">
      <c r="A699" s="191"/>
      <c r="B699" s="218" t="s">
        <v>354</v>
      </c>
      <c r="C699" s="293" t="s">
        <v>1427</v>
      </c>
      <c r="D699" s="40" t="s">
        <v>41</v>
      </c>
      <c r="E699" s="67"/>
      <c r="F699" s="202">
        <v>82.51</v>
      </c>
      <c r="G699" s="194"/>
      <c r="H699" s="203" t="s">
        <v>1095</v>
      </c>
      <c r="I699" s="203" t="s">
        <v>1428</v>
      </c>
      <c r="J699" s="191" t="s">
        <v>353</v>
      </c>
      <c r="K699" s="203" t="s">
        <v>1518</v>
      </c>
      <c r="L699" s="236" t="s">
        <v>1284</v>
      </c>
      <c r="M699" s="203" t="s">
        <v>1430</v>
      </c>
      <c r="N699" s="203" t="s">
        <v>1512</v>
      </c>
    </row>
    <row r="700" s="160" customFormat="1" ht="21" customHeight="1" spans="1:14">
      <c r="A700" s="191"/>
      <c r="B700" s="218" t="s">
        <v>354</v>
      </c>
      <c r="C700" s="293" t="s">
        <v>1427</v>
      </c>
      <c r="D700" s="40" t="s">
        <v>41</v>
      </c>
      <c r="E700" s="67"/>
      <c r="F700" s="202">
        <v>166.67</v>
      </c>
      <c r="G700" s="194"/>
      <c r="H700" s="203" t="s">
        <v>1095</v>
      </c>
      <c r="I700" s="203" t="s">
        <v>1428</v>
      </c>
      <c r="J700" s="191" t="s">
        <v>353</v>
      </c>
      <c r="K700" s="203" t="s">
        <v>1455</v>
      </c>
      <c r="L700" s="236" t="s">
        <v>1284</v>
      </c>
      <c r="M700" s="203" t="s">
        <v>1430</v>
      </c>
      <c r="N700" s="203" t="s">
        <v>1431</v>
      </c>
    </row>
    <row r="701" s="160" customFormat="1" ht="21" customHeight="1" spans="1:14">
      <c r="A701" s="191"/>
      <c r="B701" s="218" t="s">
        <v>354</v>
      </c>
      <c r="C701" s="293" t="s">
        <v>1427</v>
      </c>
      <c r="D701" s="40" t="s">
        <v>41</v>
      </c>
      <c r="E701" s="67"/>
      <c r="F701" s="202">
        <v>30.14</v>
      </c>
      <c r="G701" s="194"/>
      <c r="H701" s="203" t="s">
        <v>1095</v>
      </c>
      <c r="I701" s="203" t="s">
        <v>1428</v>
      </c>
      <c r="J701" s="191" t="s">
        <v>353</v>
      </c>
      <c r="K701" s="203" t="s">
        <v>1456</v>
      </c>
      <c r="L701" s="236" t="s">
        <v>1279</v>
      </c>
      <c r="M701" s="203" t="s">
        <v>1430</v>
      </c>
      <c r="N701" s="203" t="s">
        <v>1431</v>
      </c>
    </row>
    <row r="702" s="160" customFormat="1" ht="21" customHeight="1" spans="1:14">
      <c r="A702" s="191"/>
      <c r="B702" s="218" t="s">
        <v>354</v>
      </c>
      <c r="C702" s="293" t="s">
        <v>1427</v>
      </c>
      <c r="D702" s="40" t="s">
        <v>41</v>
      </c>
      <c r="E702" s="67"/>
      <c r="F702" s="202">
        <v>5.55</v>
      </c>
      <c r="G702" s="194"/>
      <c r="H702" s="203" t="s">
        <v>1095</v>
      </c>
      <c r="I702" s="203" t="s">
        <v>1428</v>
      </c>
      <c r="J702" s="191" t="s">
        <v>353</v>
      </c>
      <c r="K702" s="203" t="s">
        <v>1519</v>
      </c>
      <c r="L702" s="236" t="s">
        <v>1284</v>
      </c>
      <c r="M702" s="203" t="s">
        <v>1430</v>
      </c>
      <c r="N702" s="203" t="s">
        <v>1512</v>
      </c>
    </row>
    <row r="703" s="160" customFormat="1" ht="21" customHeight="1" spans="1:14">
      <c r="A703" s="191"/>
      <c r="B703" s="218" t="s">
        <v>354</v>
      </c>
      <c r="C703" s="293" t="s">
        <v>1427</v>
      </c>
      <c r="D703" s="40" t="s">
        <v>41</v>
      </c>
      <c r="E703" s="67"/>
      <c r="F703" s="202">
        <v>6.29</v>
      </c>
      <c r="G703" s="194"/>
      <c r="H703" s="203" t="s">
        <v>1095</v>
      </c>
      <c r="I703" s="203" t="s">
        <v>1428</v>
      </c>
      <c r="J703" s="191" t="s">
        <v>353</v>
      </c>
      <c r="K703" s="203" t="s">
        <v>1520</v>
      </c>
      <c r="L703" s="236" t="s">
        <v>1284</v>
      </c>
      <c r="M703" s="203" t="s">
        <v>1430</v>
      </c>
      <c r="N703" s="203" t="s">
        <v>1512</v>
      </c>
    </row>
    <row r="704" s="160" customFormat="1" ht="21" customHeight="1" spans="1:14">
      <c r="A704" s="191"/>
      <c r="B704" s="218" t="s">
        <v>354</v>
      </c>
      <c r="C704" s="293" t="s">
        <v>1427</v>
      </c>
      <c r="D704" s="40" t="s">
        <v>41</v>
      </c>
      <c r="E704" s="67"/>
      <c r="F704" s="202">
        <v>10.36</v>
      </c>
      <c r="G704" s="194"/>
      <c r="H704" s="203" t="s">
        <v>1095</v>
      </c>
      <c r="I704" s="203" t="s">
        <v>1428</v>
      </c>
      <c r="J704" s="191" t="s">
        <v>353</v>
      </c>
      <c r="K704" s="203" t="s">
        <v>1521</v>
      </c>
      <c r="L704" s="236" t="s">
        <v>1284</v>
      </c>
      <c r="M704" s="203" t="s">
        <v>1430</v>
      </c>
      <c r="N704" s="203" t="s">
        <v>1512</v>
      </c>
    </row>
    <row r="705" s="160" customFormat="1" ht="21" customHeight="1" spans="1:14">
      <c r="A705" s="191"/>
      <c r="B705" s="218" t="s">
        <v>354</v>
      </c>
      <c r="C705" s="293" t="s">
        <v>1427</v>
      </c>
      <c r="D705" s="40" t="s">
        <v>41</v>
      </c>
      <c r="E705" s="67"/>
      <c r="F705" s="202">
        <v>24.91</v>
      </c>
      <c r="G705" s="194"/>
      <c r="H705" s="203" t="s">
        <v>1095</v>
      </c>
      <c r="I705" s="203" t="s">
        <v>1428</v>
      </c>
      <c r="J705" s="191" t="s">
        <v>353</v>
      </c>
      <c r="K705" s="203" t="s">
        <v>1457</v>
      </c>
      <c r="L705" s="236" t="s">
        <v>1279</v>
      </c>
      <c r="M705" s="203" t="s">
        <v>1430</v>
      </c>
      <c r="N705" s="203" t="s">
        <v>1431</v>
      </c>
    </row>
    <row r="706" s="160" customFormat="1" ht="21" customHeight="1" spans="1:14">
      <c r="A706" s="191"/>
      <c r="B706" s="218" t="s">
        <v>354</v>
      </c>
      <c r="C706" s="293" t="s">
        <v>1427</v>
      </c>
      <c r="D706" s="40" t="s">
        <v>41</v>
      </c>
      <c r="E706" s="67"/>
      <c r="F706" s="202">
        <v>17.22</v>
      </c>
      <c r="G706" s="194"/>
      <c r="H706" s="203" t="s">
        <v>1095</v>
      </c>
      <c r="I706" s="203" t="s">
        <v>1428</v>
      </c>
      <c r="J706" s="191" t="s">
        <v>353</v>
      </c>
      <c r="K706" s="203" t="s">
        <v>1458</v>
      </c>
      <c r="L706" s="236" t="s">
        <v>1284</v>
      </c>
      <c r="M706" s="203" t="s">
        <v>1430</v>
      </c>
      <c r="N706" s="203" t="s">
        <v>1431</v>
      </c>
    </row>
    <row r="707" s="160" customFormat="1" ht="21" customHeight="1" spans="1:14">
      <c r="A707" s="191"/>
      <c r="B707" s="218" t="s">
        <v>354</v>
      </c>
      <c r="C707" s="293" t="s">
        <v>1427</v>
      </c>
      <c r="D707" s="40" t="s">
        <v>41</v>
      </c>
      <c r="E707" s="67"/>
      <c r="F707" s="202">
        <v>19.68</v>
      </c>
      <c r="G707" s="194"/>
      <c r="H707" s="203" t="s">
        <v>1095</v>
      </c>
      <c r="I707" s="203" t="s">
        <v>1428</v>
      </c>
      <c r="J707" s="191" t="s">
        <v>353</v>
      </c>
      <c r="K707" s="203" t="s">
        <v>1459</v>
      </c>
      <c r="L707" s="236" t="s">
        <v>1284</v>
      </c>
      <c r="M707" s="203" t="s">
        <v>1430</v>
      </c>
      <c r="N707" s="203" t="s">
        <v>1431</v>
      </c>
    </row>
    <row r="708" s="160" customFormat="1" ht="21" customHeight="1" spans="1:14">
      <c r="A708" s="191"/>
      <c r="B708" s="218" t="s">
        <v>354</v>
      </c>
      <c r="C708" s="293" t="s">
        <v>1427</v>
      </c>
      <c r="D708" s="40" t="s">
        <v>41</v>
      </c>
      <c r="E708" s="67"/>
      <c r="F708" s="202">
        <v>28.86</v>
      </c>
      <c r="G708" s="194"/>
      <c r="H708" s="203" t="s">
        <v>1095</v>
      </c>
      <c r="I708" s="203" t="s">
        <v>1428</v>
      </c>
      <c r="J708" s="191" t="s">
        <v>353</v>
      </c>
      <c r="K708" s="203" t="s">
        <v>1522</v>
      </c>
      <c r="L708" s="236" t="s">
        <v>1284</v>
      </c>
      <c r="M708" s="203" t="s">
        <v>1430</v>
      </c>
      <c r="N708" s="203" t="s">
        <v>1512</v>
      </c>
    </row>
    <row r="709" s="160" customFormat="1" ht="21" customHeight="1" spans="1:14">
      <c r="A709" s="191"/>
      <c r="B709" s="218" t="s">
        <v>354</v>
      </c>
      <c r="C709" s="293" t="s">
        <v>1427</v>
      </c>
      <c r="D709" s="40" t="s">
        <v>41</v>
      </c>
      <c r="E709" s="67"/>
      <c r="F709" s="202">
        <v>12.3</v>
      </c>
      <c r="G709" s="194"/>
      <c r="H709" s="203" t="s">
        <v>1095</v>
      </c>
      <c r="I709" s="203" t="s">
        <v>1428</v>
      </c>
      <c r="J709" s="191" t="s">
        <v>353</v>
      </c>
      <c r="K709" s="203" t="s">
        <v>1460</v>
      </c>
      <c r="L709" s="236" t="s">
        <v>1284</v>
      </c>
      <c r="M709" s="203" t="s">
        <v>1430</v>
      </c>
      <c r="N709" s="203" t="s">
        <v>1431</v>
      </c>
    </row>
    <row r="710" s="160" customFormat="1" ht="21" customHeight="1" spans="1:14">
      <c r="A710" s="191"/>
      <c r="B710" s="218" t="s">
        <v>354</v>
      </c>
      <c r="C710" s="293" t="s">
        <v>1427</v>
      </c>
      <c r="D710" s="40" t="s">
        <v>41</v>
      </c>
      <c r="E710" s="67"/>
      <c r="F710" s="202">
        <v>6.15</v>
      </c>
      <c r="G710" s="194"/>
      <c r="H710" s="203" t="s">
        <v>1095</v>
      </c>
      <c r="I710" s="203" t="s">
        <v>1428</v>
      </c>
      <c r="J710" s="191" t="s">
        <v>353</v>
      </c>
      <c r="K710" s="203" t="s">
        <v>1461</v>
      </c>
      <c r="L710" s="236" t="s">
        <v>1284</v>
      </c>
      <c r="M710" s="203" t="s">
        <v>1430</v>
      </c>
      <c r="N710" s="203" t="s">
        <v>1431</v>
      </c>
    </row>
    <row r="711" s="160" customFormat="1" ht="21" customHeight="1" spans="1:14">
      <c r="A711" s="191"/>
      <c r="B711" s="218" t="s">
        <v>354</v>
      </c>
      <c r="C711" s="293" t="s">
        <v>1427</v>
      </c>
      <c r="D711" s="40" t="s">
        <v>41</v>
      </c>
      <c r="E711" s="67"/>
      <c r="F711" s="202">
        <v>9.99</v>
      </c>
      <c r="G711" s="194"/>
      <c r="H711" s="203" t="s">
        <v>1095</v>
      </c>
      <c r="I711" s="203" t="s">
        <v>1428</v>
      </c>
      <c r="J711" s="191" t="s">
        <v>353</v>
      </c>
      <c r="K711" s="203" t="s">
        <v>1523</v>
      </c>
      <c r="L711" s="236" t="s">
        <v>1284</v>
      </c>
      <c r="M711" s="203" t="s">
        <v>1430</v>
      </c>
      <c r="N711" s="203" t="s">
        <v>1512</v>
      </c>
    </row>
    <row r="712" s="160" customFormat="1" ht="21" customHeight="1" spans="1:14">
      <c r="A712" s="191"/>
      <c r="B712" s="218" t="s">
        <v>354</v>
      </c>
      <c r="C712" s="293" t="s">
        <v>1427</v>
      </c>
      <c r="D712" s="40" t="s">
        <v>41</v>
      </c>
      <c r="E712" s="67"/>
      <c r="F712" s="202">
        <v>11.07</v>
      </c>
      <c r="G712" s="194"/>
      <c r="H712" s="203" t="s">
        <v>1095</v>
      </c>
      <c r="I712" s="203" t="s">
        <v>1428</v>
      </c>
      <c r="J712" s="191" t="s">
        <v>353</v>
      </c>
      <c r="K712" s="203" t="s">
        <v>1462</v>
      </c>
      <c r="L712" s="236" t="s">
        <v>1284</v>
      </c>
      <c r="M712" s="203" t="s">
        <v>1430</v>
      </c>
      <c r="N712" s="203" t="s">
        <v>1431</v>
      </c>
    </row>
    <row r="713" s="160" customFormat="1" ht="21" customHeight="1" spans="1:14">
      <c r="A713" s="191"/>
      <c r="B713" s="218" t="s">
        <v>354</v>
      </c>
      <c r="C713" s="293" t="s">
        <v>1427</v>
      </c>
      <c r="D713" s="40" t="s">
        <v>41</v>
      </c>
      <c r="E713" s="67"/>
      <c r="F713" s="202">
        <v>15.91</v>
      </c>
      <c r="G713" s="194"/>
      <c r="H713" s="203" t="s">
        <v>1095</v>
      </c>
      <c r="I713" s="203" t="s">
        <v>1428</v>
      </c>
      <c r="J713" s="191" t="s">
        <v>353</v>
      </c>
      <c r="K713" s="203" t="s">
        <v>1524</v>
      </c>
      <c r="L713" s="236" t="s">
        <v>1284</v>
      </c>
      <c r="M713" s="203" t="s">
        <v>1430</v>
      </c>
      <c r="N713" s="203" t="s">
        <v>1512</v>
      </c>
    </row>
    <row r="714" s="160" customFormat="1" ht="21" customHeight="1" spans="1:14">
      <c r="A714" s="191"/>
      <c r="B714" s="218" t="s">
        <v>354</v>
      </c>
      <c r="C714" s="293" t="s">
        <v>1427</v>
      </c>
      <c r="D714" s="40" t="s">
        <v>41</v>
      </c>
      <c r="E714" s="67"/>
      <c r="F714" s="202">
        <v>23.37</v>
      </c>
      <c r="G714" s="194"/>
      <c r="H714" s="203" t="s">
        <v>1095</v>
      </c>
      <c r="I714" s="203" t="s">
        <v>1428</v>
      </c>
      <c r="J714" s="191" t="s">
        <v>353</v>
      </c>
      <c r="K714" s="203" t="s">
        <v>1525</v>
      </c>
      <c r="L714" s="236" t="s">
        <v>1284</v>
      </c>
      <c r="M714" s="203" t="s">
        <v>1430</v>
      </c>
      <c r="N714" s="203" t="s">
        <v>1512</v>
      </c>
    </row>
    <row r="715" s="160" customFormat="1" ht="21" customHeight="1" spans="1:14">
      <c r="A715" s="191"/>
      <c r="B715" s="218" t="s">
        <v>354</v>
      </c>
      <c r="C715" s="293" t="s">
        <v>1427</v>
      </c>
      <c r="D715" s="40" t="s">
        <v>41</v>
      </c>
      <c r="E715" s="67"/>
      <c r="F715" s="202">
        <v>9.23</v>
      </c>
      <c r="G715" s="194"/>
      <c r="H715" s="203" t="s">
        <v>1095</v>
      </c>
      <c r="I715" s="203" t="s">
        <v>1428</v>
      </c>
      <c r="J715" s="191" t="s">
        <v>353</v>
      </c>
      <c r="K715" s="203" t="s">
        <v>1463</v>
      </c>
      <c r="L715" s="236" t="s">
        <v>1284</v>
      </c>
      <c r="M715" s="203" t="s">
        <v>1430</v>
      </c>
      <c r="N715" s="203" t="s">
        <v>1431</v>
      </c>
    </row>
    <row r="716" s="160" customFormat="1" ht="21" customHeight="1" spans="1:14">
      <c r="A716" s="191"/>
      <c r="B716" s="218" t="s">
        <v>354</v>
      </c>
      <c r="C716" s="293" t="s">
        <v>1427</v>
      </c>
      <c r="D716" s="40" t="s">
        <v>41</v>
      </c>
      <c r="E716" s="67"/>
      <c r="F716" s="202">
        <v>9.23</v>
      </c>
      <c r="G716" s="194"/>
      <c r="H716" s="203" t="s">
        <v>1095</v>
      </c>
      <c r="I716" s="203" t="s">
        <v>1428</v>
      </c>
      <c r="J716" s="191" t="s">
        <v>353</v>
      </c>
      <c r="K716" s="203" t="s">
        <v>1464</v>
      </c>
      <c r="L716" s="236" t="s">
        <v>1284</v>
      </c>
      <c r="M716" s="203" t="s">
        <v>1430</v>
      </c>
      <c r="N716" s="203" t="s">
        <v>1431</v>
      </c>
    </row>
    <row r="717" s="160" customFormat="1" ht="21" customHeight="1" spans="1:14">
      <c r="A717" s="191"/>
      <c r="B717" s="218" t="s">
        <v>354</v>
      </c>
      <c r="C717" s="293" t="s">
        <v>1427</v>
      </c>
      <c r="D717" s="40" t="s">
        <v>41</v>
      </c>
      <c r="E717" s="67"/>
      <c r="F717" s="202">
        <v>43.05</v>
      </c>
      <c r="G717" s="194"/>
      <c r="H717" s="203" t="s">
        <v>1095</v>
      </c>
      <c r="I717" s="203" t="s">
        <v>1428</v>
      </c>
      <c r="J717" s="191" t="s">
        <v>353</v>
      </c>
      <c r="K717" s="203" t="s">
        <v>1526</v>
      </c>
      <c r="L717" s="236" t="s">
        <v>1284</v>
      </c>
      <c r="M717" s="203" t="s">
        <v>1430</v>
      </c>
      <c r="N717" s="203" t="s">
        <v>1512</v>
      </c>
    </row>
    <row r="718" s="160" customFormat="1" ht="21" customHeight="1" spans="1:14">
      <c r="A718" s="191"/>
      <c r="B718" s="218" t="s">
        <v>354</v>
      </c>
      <c r="C718" s="293" t="s">
        <v>1427</v>
      </c>
      <c r="D718" s="40" t="s">
        <v>41</v>
      </c>
      <c r="E718" s="67"/>
      <c r="F718" s="202">
        <v>25.83</v>
      </c>
      <c r="G718" s="194"/>
      <c r="H718" s="203" t="s">
        <v>1095</v>
      </c>
      <c r="I718" s="203" t="s">
        <v>1428</v>
      </c>
      <c r="J718" s="191" t="s">
        <v>353</v>
      </c>
      <c r="K718" s="203" t="s">
        <v>1465</v>
      </c>
      <c r="L718" s="236" t="s">
        <v>1284</v>
      </c>
      <c r="M718" s="203" t="s">
        <v>1430</v>
      </c>
      <c r="N718" s="203" t="s">
        <v>1431</v>
      </c>
    </row>
    <row r="719" s="160" customFormat="1" ht="21" customHeight="1" spans="1:14">
      <c r="A719" s="191"/>
      <c r="B719" s="218" t="s">
        <v>354</v>
      </c>
      <c r="C719" s="293" t="s">
        <v>1427</v>
      </c>
      <c r="D719" s="40" t="s">
        <v>41</v>
      </c>
      <c r="E719" s="67"/>
      <c r="F719" s="202">
        <v>35.52</v>
      </c>
      <c r="G719" s="194"/>
      <c r="H719" s="203" t="s">
        <v>1095</v>
      </c>
      <c r="I719" s="203" t="s">
        <v>1428</v>
      </c>
      <c r="J719" s="191" t="s">
        <v>353</v>
      </c>
      <c r="K719" s="203" t="s">
        <v>1527</v>
      </c>
      <c r="L719" s="236" t="s">
        <v>1284</v>
      </c>
      <c r="M719" s="203" t="s">
        <v>1430</v>
      </c>
      <c r="N719" s="203" t="s">
        <v>1512</v>
      </c>
    </row>
    <row r="720" s="160" customFormat="1" ht="21" customHeight="1" spans="1:14">
      <c r="A720" s="191"/>
      <c r="B720" s="218" t="s">
        <v>354</v>
      </c>
      <c r="C720" s="293" t="s">
        <v>1427</v>
      </c>
      <c r="D720" s="40" t="s">
        <v>41</v>
      </c>
      <c r="E720" s="67"/>
      <c r="F720" s="202">
        <v>28.91</v>
      </c>
      <c r="G720" s="194"/>
      <c r="H720" s="203" t="s">
        <v>1095</v>
      </c>
      <c r="I720" s="203" t="s">
        <v>1428</v>
      </c>
      <c r="J720" s="191" t="s">
        <v>353</v>
      </c>
      <c r="K720" s="203" t="s">
        <v>1466</v>
      </c>
      <c r="L720" s="236" t="s">
        <v>1279</v>
      </c>
      <c r="M720" s="203" t="s">
        <v>1430</v>
      </c>
      <c r="N720" s="203" t="s">
        <v>1431</v>
      </c>
    </row>
    <row r="721" s="160" customFormat="1" ht="21" customHeight="1" spans="1:14">
      <c r="A721" s="191"/>
      <c r="B721" s="218" t="s">
        <v>354</v>
      </c>
      <c r="C721" s="293" t="s">
        <v>1427</v>
      </c>
      <c r="D721" s="40" t="s">
        <v>41</v>
      </c>
      <c r="E721" s="67"/>
      <c r="F721" s="202">
        <v>8.61</v>
      </c>
      <c r="G721" s="194"/>
      <c r="H721" s="203" t="s">
        <v>1095</v>
      </c>
      <c r="I721" s="203" t="s">
        <v>1428</v>
      </c>
      <c r="J721" s="191" t="s">
        <v>353</v>
      </c>
      <c r="K721" s="203" t="s">
        <v>1528</v>
      </c>
      <c r="L721" s="236" t="s">
        <v>1284</v>
      </c>
      <c r="M721" s="203" t="s">
        <v>1430</v>
      </c>
      <c r="N721" s="203" t="s">
        <v>1512</v>
      </c>
    </row>
    <row r="722" s="160" customFormat="1" ht="21" customHeight="1" spans="1:14">
      <c r="A722" s="191"/>
      <c r="B722" s="218" t="s">
        <v>354</v>
      </c>
      <c r="C722" s="293" t="s">
        <v>1427</v>
      </c>
      <c r="D722" s="40" t="s">
        <v>41</v>
      </c>
      <c r="E722" s="67"/>
      <c r="F722" s="202">
        <v>143.93</v>
      </c>
      <c r="G722" s="194"/>
      <c r="H722" s="203" t="s">
        <v>1095</v>
      </c>
      <c r="I722" s="203" t="s">
        <v>1428</v>
      </c>
      <c r="J722" s="191" t="s">
        <v>353</v>
      </c>
      <c r="K722" s="203" t="s">
        <v>1467</v>
      </c>
      <c r="L722" s="236" t="s">
        <v>1284</v>
      </c>
      <c r="M722" s="203" t="s">
        <v>1430</v>
      </c>
      <c r="N722" s="203" t="s">
        <v>1431</v>
      </c>
    </row>
    <row r="723" s="160" customFormat="1" ht="21" customHeight="1" spans="1:14">
      <c r="A723" s="191"/>
      <c r="B723" s="218" t="s">
        <v>354</v>
      </c>
      <c r="C723" s="293" t="s">
        <v>1427</v>
      </c>
      <c r="D723" s="40" t="s">
        <v>41</v>
      </c>
      <c r="E723" s="67"/>
      <c r="F723" s="202">
        <v>68.27</v>
      </c>
      <c r="G723" s="194"/>
      <c r="H723" s="203" t="s">
        <v>1095</v>
      </c>
      <c r="I723" s="203" t="s">
        <v>1428</v>
      </c>
      <c r="J723" s="191" t="s">
        <v>353</v>
      </c>
      <c r="K723" s="203" t="s">
        <v>1468</v>
      </c>
      <c r="L723" s="236" t="s">
        <v>1279</v>
      </c>
      <c r="M723" s="203" t="s">
        <v>1430</v>
      </c>
      <c r="N723" s="203" t="s">
        <v>1431</v>
      </c>
    </row>
    <row r="724" s="160" customFormat="1" ht="21" customHeight="1" spans="1:14">
      <c r="A724" s="191"/>
      <c r="B724" s="218" t="s">
        <v>354</v>
      </c>
      <c r="C724" s="293" t="s">
        <v>1427</v>
      </c>
      <c r="D724" s="40" t="s">
        <v>41</v>
      </c>
      <c r="E724" s="67"/>
      <c r="F724" s="202">
        <v>17.76</v>
      </c>
      <c r="G724" s="194"/>
      <c r="H724" s="203" t="s">
        <v>1095</v>
      </c>
      <c r="I724" s="203" t="s">
        <v>1428</v>
      </c>
      <c r="J724" s="191" t="s">
        <v>353</v>
      </c>
      <c r="K724" s="203" t="s">
        <v>1469</v>
      </c>
      <c r="L724" s="236" t="s">
        <v>1284</v>
      </c>
      <c r="M724" s="203" t="s">
        <v>1430</v>
      </c>
      <c r="N724" s="203" t="s">
        <v>1431</v>
      </c>
    </row>
    <row r="725" s="160" customFormat="1" ht="21" customHeight="1" spans="1:14">
      <c r="A725" s="191"/>
      <c r="B725" s="218" t="s">
        <v>354</v>
      </c>
      <c r="C725" s="293" t="s">
        <v>1427</v>
      </c>
      <c r="D725" s="40" t="s">
        <v>41</v>
      </c>
      <c r="E725" s="67"/>
      <c r="F725" s="202">
        <v>7.38</v>
      </c>
      <c r="G725" s="194"/>
      <c r="H725" s="203" t="s">
        <v>1095</v>
      </c>
      <c r="I725" s="203" t="s">
        <v>1428</v>
      </c>
      <c r="J725" s="191" t="s">
        <v>353</v>
      </c>
      <c r="K725" s="203" t="s">
        <v>1529</v>
      </c>
      <c r="L725" s="236" t="s">
        <v>1284</v>
      </c>
      <c r="M725" s="203" t="s">
        <v>1430</v>
      </c>
      <c r="N725" s="203" t="s">
        <v>1512</v>
      </c>
    </row>
    <row r="726" s="160" customFormat="1" ht="21" customHeight="1" spans="1:14">
      <c r="A726" s="191"/>
      <c r="B726" s="218" t="s">
        <v>354</v>
      </c>
      <c r="C726" s="293" t="s">
        <v>1427</v>
      </c>
      <c r="D726" s="40" t="s">
        <v>41</v>
      </c>
      <c r="E726" s="67"/>
      <c r="F726" s="202">
        <v>7.77</v>
      </c>
      <c r="G726" s="194"/>
      <c r="H726" s="203" t="s">
        <v>1095</v>
      </c>
      <c r="I726" s="203" t="s">
        <v>1428</v>
      </c>
      <c r="J726" s="191" t="s">
        <v>353</v>
      </c>
      <c r="K726" s="203" t="s">
        <v>1470</v>
      </c>
      <c r="L726" s="236" t="s">
        <v>1284</v>
      </c>
      <c r="M726" s="203" t="s">
        <v>1430</v>
      </c>
      <c r="N726" s="203" t="s">
        <v>1431</v>
      </c>
    </row>
    <row r="727" s="160" customFormat="1" ht="21" customHeight="1" spans="1:14">
      <c r="A727" s="191"/>
      <c r="B727" s="218" t="s">
        <v>354</v>
      </c>
      <c r="C727" s="293" t="s">
        <v>1427</v>
      </c>
      <c r="D727" s="40" t="s">
        <v>41</v>
      </c>
      <c r="E727" s="67"/>
      <c r="F727" s="202">
        <v>16.61</v>
      </c>
      <c r="G727" s="194"/>
      <c r="H727" s="203" t="s">
        <v>1095</v>
      </c>
      <c r="I727" s="203" t="s">
        <v>1428</v>
      </c>
      <c r="J727" s="191" t="s">
        <v>353</v>
      </c>
      <c r="K727" s="203" t="s">
        <v>1530</v>
      </c>
      <c r="L727" s="236" t="s">
        <v>1284</v>
      </c>
      <c r="M727" s="203" t="s">
        <v>1430</v>
      </c>
      <c r="N727" s="203" t="s">
        <v>1512</v>
      </c>
    </row>
    <row r="728" s="160" customFormat="1" ht="21" customHeight="1" spans="1:14">
      <c r="A728" s="191"/>
      <c r="B728" s="218" t="s">
        <v>354</v>
      </c>
      <c r="C728" s="293" t="s">
        <v>1427</v>
      </c>
      <c r="D728" s="40" t="s">
        <v>41</v>
      </c>
      <c r="E728" s="67"/>
      <c r="F728" s="202">
        <v>161.75</v>
      </c>
      <c r="G728" s="194"/>
      <c r="H728" s="203" t="s">
        <v>1095</v>
      </c>
      <c r="I728" s="203" t="s">
        <v>1428</v>
      </c>
      <c r="J728" s="191" t="s">
        <v>353</v>
      </c>
      <c r="K728" s="203" t="s">
        <v>1471</v>
      </c>
      <c r="L728" s="236" t="s">
        <v>1284</v>
      </c>
      <c r="M728" s="203" t="s">
        <v>1430</v>
      </c>
      <c r="N728" s="203" t="s">
        <v>1431</v>
      </c>
    </row>
    <row r="729" s="160" customFormat="1" ht="21" customHeight="1" spans="1:14">
      <c r="A729" s="191"/>
      <c r="B729" s="218" t="s">
        <v>354</v>
      </c>
      <c r="C729" s="293" t="s">
        <v>1427</v>
      </c>
      <c r="D729" s="40" t="s">
        <v>41</v>
      </c>
      <c r="E729" s="67"/>
      <c r="F729" s="202">
        <v>151.91</v>
      </c>
      <c r="G729" s="194"/>
      <c r="H729" s="203" t="s">
        <v>1095</v>
      </c>
      <c r="I729" s="203" t="s">
        <v>1428</v>
      </c>
      <c r="J729" s="191" t="s">
        <v>353</v>
      </c>
      <c r="K729" s="203" t="s">
        <v>1472</v>
      </c>
      <c r="L729" s="236" t="s">
        <v>1279</v>
      </c>
      <c r="M729" s="203" t="s">
        <v>1430</v>
      </c>
      <c r="N729" s="203" t="s">
        <v>1431</v>
      </c>
    </row>
    <row r="730" s="160" customFormat="1" ht="21" customHeight="1" spans="1:14">
      <c r="A730" s="191"/>
      <c r="B730" s="218" t="s">
        <v>354</v>
      </c>
      <c r="C730" s="293" t="s">
        <v>1427</v>
      </c>
      <c r="D730" s="40" t="s">
        <v>41</v>
      </c>
      <c r="E730" s="67"/>
      <c r="F730" s="202">
        <v>19.68</v>
      </c>
      <c r="G730" s="194"/>
      <c r="H730" s="203" t="s">
        <v>1095</v>
      </c>
      <c r="I730" s="203" t="s">
        <v>1428</v>
      </c>
      <c r="J730" s="191" t="s">
        <v>353</v>
      </c>
      <c r="K730" s="203" t="s">
        <v>1531</v>
      </c>
      <c r="L730" s="236" t="s">
        <v>1284</v>
      </c>
      <c r="M730" s="203" t="s">
        <v>1430</v>
      </c>
      <c r="N730" s="203" t="s">
        <v>1512</v>
      </c>
    </row>
    <row r="731" s="160" customFormat="1" ht="21" customHeight="1" spans="1:14">
      <c r="A731" s="191"/>
      <c r="B731" s="218" t="s">
        <v>354</v>
      </c>
      <c r="C731" s="293" t="s">
        <v>1427</v>
      </c>
      <c r="D731" s="40" t="s">
        <v>41</v>
      </c>
      <c r="E731" s="67"/>
      <c r="F731" s="202">
        <v>166.05</v>
      </c>
      <c r="G731" s="194"/>
      <c r="H731" s="203" t="s">
        <v>1095</v>
      </c>
      <c r="I731" s="203" t="s">
        <v>1428</v>
      </c>
      <c r="J731" s="191" t="s">
        <v>353</v>
      </c>
      <c r="K731" s="203" t="s">
        <v>1473</v>
      </c>
      <c r="L731" s="236" t="s">
        <v>1284</v>
      </c>
      <c r="M731" s="203" t="s">
        <v>1430</v>
      </c>
      <c r="N731" s="203" t="s">
        <v>1431</v>
      </c>
    </row>
    <row r="732" s="160" customFormat="1" ht="21" customHeight="1" spans="1:14">
      <c r="A732" s="191"/>
      <c r="B732" s="218" t="s">
        <v>354</v>
      </c>
      <c r="C732" s="293" t="s">
        <v>1427</v>
      </c>
      <c r="D732" s="40" t="s">
        <v>41</v>
      </c>
      <c r="E732" s="67"/>
      <c r="F732" s="202">
        <v>28.29</v>
      </c>
      <c r="G732" s="194"/>
      <c r="H732" s="203" t="s">
        <v>1095</v>
      </c>
      <c r="I732" s="203" t="s">
        <v>1428</v>
      </c>
      <c r="J732" s="191" t="s">
        <v>353</v>
      </c>
      <c r="K732" s="203" t="s">
        <v>1474</v>
      </c>
      <c r="L732" s="236" t="s">
        <v>1279</v>
      </c>
      <c r="M732" s="203" t="s">
        <v>1430</v>
      </c>
      <c r="N732" s="203" t="s">
        <v>1431</v>
      </c>
    </row>
    <row r="733" s="160" customFormat="1" ht="21" customHeight="1" spans="1:14">
      <c r="A733" s="191"/>
      <c r="B733" s="218" t="s">
        <v>354</v>
      </c>
      <c r="C733" s="293" t="s">
        <v>1427</v>
      </c>
      <c r="D733" s="40" t="s">
        <v>41</v>
      </c>
      <c r="E733" s="67"/>
      <c r="F733" s="202">
        <v>6.77</v>
      </c>
      <c r="G733" s="194"/>
      <c r="H733" s="203" t="s">
        <v>1095</v>
      </c>
      <c r="I733" s="203" t="s">
        <v>1428</v>
      </c>
      <c r="J733" s="191" t="s">
        <v>353</v>
      </c>
      <c r="K733" s="203" t="s">
        <v>1532</v>
      </c>
      <c r="L733" s="236" t="s">
        <v>1284</v>
      </c>
      <c r="M733" s="203" t="s">
        <v>1430</v>
      </c>
      <c r="N733" s="203" t="s">
        <v>1512</v>
      </c>
    </row>
    <row r="734" s="160" customFormat="1" ht="21" customHeight="1" spans="1:14">
      <c r="A734" s="191"/>
      <c r="B734" s="218" t="s">
        <v>354</v>
      </c>
      <c r="C734" s="293" t="s">
        <v>1427</v>
      </c>
      <c r="D734" s="40" t="s">
        <v>41</v>
      </c>
      <c r="E734" s="67"/>
      <c r="F734" s="202">
        <v>4.81</v>
      </c>
      <c r="G734" s="194"/>
      <c r="H734" s="203" t="s">
        <v>1095</v>
      </c>
      <c r="I734" s="203" t="s">
        <v>1428</v>
      </c>
      <c r="J734" s="191" t="s">
        <v>353</v>
      </c>
      <c r="K734" s="203" t="s">
        <v>1475</v>
      </c>
      <c r="L734" s="236" t="s">
        <v>1284</v>
      </c>
      <c r="M734" s="203" t="s">
        <v>1430</v>
      </c>
      <c r="N734" s="203" t="s">
        <v>1431</v>
      </c>
    </row>
    <row r="735" s="160" customFormat="1" ht="21" customHeight="1" spans="1:14">
      <c r="A735" s="191"/>
      <c r="B735" s="218" t="s">
        <v>354</v>
      </c>
      <c r="C735" s="293" t="s">
        <v>1427</v>
      </c>
      <c r="D735" s="40" t="s">
        <v>41</v>
      </c>
      <c r="E735" s="67"/>
      <c r="F735" s="202">
        <v>33.83</v>
      </c>
      <c r="G735" s="194"/>
      <c r="H735" s="203" t="s">
        <v>1095</v>
      </c>
      <c r="I735" s="203" t="s">
        <v>1428</v>
      </c>
      <c r="J735" s="191" t="s">
        <v>353</v>
      </c>
      <c r="K735" s="203" t="s">
        <v>1533</v>
      </c>
      <c r="L735" s="236" t="s">
        <v>1284</v>
      </c>
      <c r="M735" s="203" t="s">
        <v>1430</v>
      </c>
      <c r="N735" s="203" t="s">
        <v>1512</v>
      </c>
    </row>
    <row r="736" s="160" customFormat="1" ht="21" customHeight="1" spans="1:14">
      <c r="A736" s="191"/>
      <c r="B736" s="218" t="s">
        <v>354</v>
      </c>
      <c r="C736" s="293" t="s">
        <v>1427</v>
      </c>
      <c r="D736" s="40" t="s">
        <v>41</v>
      </c>
      <c r="E736" s="67"/>
      <c r="F736" s="202">
        <v>25.83</v>
      </c>
      <c r="G736" s="194"/>
      <c r="H736" s="203" t="s">
        <v>1095</v>
      </c>
      <c r="I736" s="203" t="s">
        <v>1428</v>
      </c>
      <c r="J736" s="191" t="s">
        <v>353</v>
      </c>
      <c r="K736" s="203" t="s">
        <v>1476</v>
      </c>
      <c r="L736" s="236" t="s">
        <v>1279</v>
      </c>
      <c r="M736" s="203" t="s">
        <v>1430</v>
      </c>
      <c r="N736" s="203" t="s">
        <v>1431</v>
      </c>
    </row>
    <row r="737" s="160" customFormat="1" ht="21" customHeight="1" spans="1:14">
      <c r="A737" s="191"/>
      <c r="B737" s="218" t="s">
        <v>354</v>
      </c>
      <c r="C737" s="293" t="s">
        <v>1427</v>
      </c>
      <c r="D737" s="40" t="s">
        <v>41</v>
      </c>
      <c r="E737" s="67"/>
      <c r="F737" s="202">
        <v>24.6</v>
      </c>
      <c r="G737" s="194"/>
      <c r="H737" s="203" t="s">
        <v>1095</v>
      </c>
      <c r="I737" s="203" t="s">
        <v>1428</v>
      </c>
      <c r="J737" s="191" t="s">
        <v>353</v>
      </c>
      <c r="K737" s="203" t="s">
        <v>1477</v>
      </c>
      <c r="L737" s="236" t="s">
        <v>1279</v>
      </c>
      <c r="M737" s="203" t="s">
        <v>1430</v>
      </c>
      <c r="N737" s="203" t="s">
        <v>1431</v>
      </c>
    </row>
    <row r="738" s="160" customFormat="1" ht="21" customHeight="1" spans="1:14">
      <c r="A738" s="191"/>
      <c r="B738" s="218" t="s">
        <v>354</v>
      </c>
      <c r="C738" s="293" t="s">
        <v>1427</v>
      </c>
      <c r="D738" s="40" t="s">
        <v>41</v>
      </c>
      <c r="E738" s="67"/>
      <c r="F738" s="202">
        <v>86.1</v>
      </c>
      <c r="G738" s="194"/>
      <c r="H738" s="203" t="s">
        <v>1095</v>
      </c>
      <c r="I738" s="203" t="s">
        <v>1428</v>
      </c>
      <c r="J738" s="191" t="s">
        <v>353</v>
      </c>
      <c r="K738" s="203" t="s">
        <v>1478</v>
      </c>
      <c r="L738" s="236" t="s">
        <v>1284</v>
      </c>
      <c r="M738" s="203" t="s">
        <v>1430</v>
      </c>
      <c r="N738" s="203" t="s">
        <v>1431</v>
      </c>
    </row>
    <row r="739" s="160" customFormat="1" ht="21" customHeight="1" spans="1:14">
      <c r="A739" s="191"/>
      <c r="B739" s="218" t="s">
        <v>354</v>
      </c>
      <c r="C739" s="293" t="s">
        <v>1427</v>
      </c>
      <c r="D739" s="40" t="s">
        <v>41</v>
      </c>
      <c r="E739" s="67"/>
      <c r="F739" s="202">
        <v>55.35</v>
      </c>
      <c r="G739" s="194"/>
      <c r="H739" s="203" t="s">
        <v>1095</v>
      </c>
      <c r="I739" s="203" t="s">
        <v>1428</v>
      </c>
      <c r="J739" s="191" t="s">
        <v>353</v>
      </c>
      <c r="K739" s="203" t="s">
        <v>1479</v>
      </c>
      <c r="L739" s="236" t="s">
        <v>1279</v>
      </c>
      <c r="M739" s="203" t="s">
        <v>1430</v>
      </c>
      <c r="N739" s="203" t="s">
        <v>1431</v>
      </c>
    </row>
    <row r="740" s="160" customFormat="1" ht="21" customHeight="1" spans="1:14">
      <c r="A740" s="191"/>
      <c r="B740" s="218" t="s">
        <v>354</v>
      </c>
      <c r="C740" s="293" t="s">
        <v>1427</v>
      </c>
      <c r="D740" s="40" t="s">
        <v>41</v>
      </c>
      <c r="E740" s="67"/>
      <c r="F740" s="202">
        <v>43.05</v>
      </c>
      <c r="G740" s="194"/>
      <c r="H740" s="203" t="s">
        <v>1095</v>
      </c>
      <c r="I740" s="203" t="s">
        <v>1428</v>
      </c>
      <c r="J740" s="191" t="s">
        <v>353</v>
      </c>
      <c r="K740" s="203" t="s">
        <v>1480</v>
      </c>
      <c r="L740" s="236" t="s">
        <v>1284</v>
      </c>
      <c r="M740" s="203" t="s">
        <v>1430</v>
      </c>
      <c r="N740" s="203" t="s">
        <v>1431</v>
      </c>
    </row>
    <row r="741" s="160" customFormat="1" ht="21" customHeight="1" spans="1:14">
      <c r="A741" s="191"/>
      <c r="B741" s="218" t="s">
        <v>354</v>
      </c>
      <c r="C741" s="293" t="s">
        <v>1427</v>
      </c>
      <c r="D741" s="40" t="s">
        <v>41</v>
      </c>
      <c r="E741" s="67"/>
      <c r="F741" s="202">
        <v>27.68</v>
      </c>
      <c r="G741" s="194"/>
      <c r="H741" s="203" t="s">
        <v>1095</v>
      </c>
      <c r="I741" s="203" t="s">
        <v>1428</v>
      </c>
      <c r="J741" s="191" t="s">
        <v>353</v>
      </c>
      <c r="K741" s="203" t="s">
        <v>1481</v>
      </c>
      <c r="L741" s="236" t="s">
        <v>1284</v>
      </c>
      <c r="M741" s="203" t="s">
        <v>1430</v>
      </c>
      <c r="N741" s="203" t="s">
        <v>1431</v>
      </c>
    </row>
    <row r="742" s="160" customFormat="1" ht="21" customHeight="1" spans="1:14">
      <c r="A742" s="191"/>
      <c r="B742" s="218" t="s">
        <v>354</v>
      </c>
      <c r="C742" s="293" t="s">
        <v>1427</v>
      </c>
      <c r="D742" s="40" t="s">
        <v>41</v>
      </c>
      <c r="E742" s="67"/>
      <c r="F742" s="202">
        <v>18.87</v>
      </c>
      <c r="G742" s="194"/>
      <c r="H742" s="203" t="s">
        <v>1095</v>
      </c>
      <c r="I742" s="203" t="s">
        <v>1428</v>
      </c>
      <c r="J742" s="191" t="s">
        <v>353</v>
      </c>
      <c r="K742" s="203" t="s">
        <v>1534</v>
      </c>
      <c r="L742" s="236" t="s">
        <v>1284</v>
      </c>
      <c r="M742" s="203" t="s">
        <v>1430</v>
      </c>
      <c r="N742" s="203" t="s">
        <v>1512</v>
      </c>
    </row>
    <row r="743" s="160" customFormat="1" ht="21" customHeight="1" spans="1:14">
      <c r="A743" s="191"/>
      <c r="B743" s="218" t="s">
        <v>354</v>
      </c>
      <c r="C743" s="293" t="s">
        <v>1427</v>
      </c>
      <c r="D743" s="40" t="s">
        <v>41</v>
      </c>
      <c r="E743" s="67"/>
      <c r="F743" s="202">
        <v>36.29</v>
      </c>
      <c r="G743" s="194"/>
      <c r="H743" s="203" t="s">
        <v>1095</v>
      </c>
      <c r="I743" s="203" t="s">
        <v>1428</v>
      </c>
      <c r="J743" s="191" t="s">
        <v>353</v>
      </c>
      <c r="K743" s="203" t="s">
        <v>1482</v>
      </c>
      <c r="L743" s="236" t="s">
        <v>1284</v>
      </c>
      <c r="M743" s="203" t="s">
        <v>1430</v>
      </c>
      <c r="N743" s="203" t="s">
        <v>1431</v>
      </c>
    </row>
    <row r="744" s="160" customFormat="1" ht="21" customHeight="1" spans="1:14">
      <c r="A744" s="191"/>
      <c r="B744" s="218" t="s">
        <v>354</v>
      </c>
      <c r="C744" s="293" t="s">
        <v>1427</v>
      </c>
      <c r="D744" s="40" t="s">
        <v>41</v>
      </c>
      <c r="E744" s="67"/>
      <c r="F744" s="202">
        <v>14.43</v>
      </c>
      <c r="G744" s="194"/>
      <c r="H744" s="203" t="s">
        <v>1095</v>
      </c>
      <c r="I744" s="203" t="s">
        <v>1428</v>
      </c>
      <c r="J744" s="191" t="s">
        <v>353</v>
      </c>
      <c r="K744" s="203" t="s">
        <v>1483</v>
      </c>
      <c r="L744" s="236" t="s">
        <v>1279</v>
      </c>
      <c r="M744" s="203" t="s">
        <v>1430</v>
      </c>
      <c r="N744" s="203" t="s">
        <v>1431</v>
      </c>
    </row>
    <row r="745" s="160" customFormat="1" ht="21" customHeight="1" spans="1:14">
      <c r="A745" s="191"/>
      <c r="B745" s="218" t="s">
        <v>354</v>
      </c>
      <c r="C745" s="293" t="s">
        <v>1427</v>
      </c>
      <c r="D745" s="40" t="s">
        <v>41</v>
      </c>
      <c r="E745" s="67"/>
      <c r="F745" s="202">
        <v>107.63</v>
      </c>
      <c r="G745" s="194"/>
      <c r="H745" s="203" t="s">
        <v>1095</v>
      </c>
      <c r="I745" s="203" t="s">
        <v>1428</v>
      </c>
      <c r="J745" s="191" t="s">
        <v>353</v>
      </c>
      <c r="K745" s="203" t="s">
        <v>1484</v>
      </c>
      <c r="L745" s="236" t="s">
        <v>1284</v>
      </c>
      <c r="M745" s="203" t="s">
        <v>1430</v>
      </c>
      <c r="N745" s="203" t="s">
        <v>1431</v>
      </c>
    </row>
    <row r="746" s="160" customFormat="1" ht="21" customHeight="1" spans="1:14">
      <c r="A746" s="191"/>
      <c r="B746" s="218" t="s">
        <v>354</v>
      </c>
      <c r="C746" s="293" t="s">
        <v>1427</v>
      </c>
      <c r="D746" s="40" t="s">
        <v>41</v>
      </c>
      <c r="E746" s="67"/>
      <c r="F746" s="202">
        <v>48.59</v>
      </c>
      <c r="G746" s="194"/>
      <c r="H746" s="203" t="s">
        <v>1095</v>
      </c>
      <c r="I746" s="203" t="s">
        <v>1428</v>
      </c>
      <c r="J746" s="191" t="s">
        <v>353</v>
      </c>
      <c r="K746" s="203" t="s">
        <v>1485</v>
      </c>
      <c r="L746" s="236" t="s">
        <v>1279</v>
      </c>
      <c r="M746" s="203" t="s">
        <v>1430</v>
      </c>
      <c r="N746" s="203" t="s">
        <v>1431</v>
      </c>
    </row>
    <row r="747" s="160" customFormat="1" ht="21" customHeight="1" spans="1:14">
      <c r="A747" s="191"/>
      <c r="B747" s="218" t="s">
        <v>354</v>
      </c>
      <c r="C747" s="293" t="s">
        <v>1427</v>
      </c>
      <c r="D747" s="40" t="s">
        <v>41</v>
      </c>
      <c r="E747" s="67"/>
      <c r="F747" s="202">
        <v>32.6</v>
      </c>
      <c r="G747" s="194"/>
      <c r="H747" s="203" t="s">
        <v>1095</v>
      </c>
      <c r="I747" s="203" t="s">
        <v>1428</v>
      </c>
      <c r="J747" s="191" t="s">
        <v>353</v>
      </c>
      <c r="K747" s="203" t="s">
        <v>1486</v>
      </c>
      <c r="L747" s="236" t="s">
        <v>1284</v>
      </c>
      <c r="M747" s="203" t="s">
        <v>1430</v>
      </c>
      <c r="N747" s="203" t="s">
        <v>1431</v>
      </c>
    </row>
    <row r="748" s="160" customFormat="1" ht="21" customHeight="1" spans="1:14">
      <c r="A748" s="191"/>
      <c r="B748" s="218" t="s">
        <v>354</v>
      </c>
      <c r="C748" s="293" t="s">
        <v>1427</v>
      </c>
      <c r="D748" s="40" t="s">
        <v>41</v>
      </c>
      <c r="E748" s="67"/>
      <c r="F748" s="202">
        <v>14.15</v>
      </c>
      <c r="G748" s="194"/>
      <c r="H748" s="203" t="s">
        <v>1095</v>
      </c>
      <c r="I748" s="203" t="s">
        <v>1428</v>
      </c>
      <c r="J748" s="191" t="s">
        <v>353</v>
      </c>
      <c r="K748" s="203" t="s">
        <v>1535</v>
      </c>
      <c r="L748" s="236" t="s">
        <v>1284</v>
      </c>
      <c r="M748" s="203" t="s">
        <v>1430</v>
      </c>
      <c r="N748" s="203" t="s">
        <v>1512</v>
      </c>
    </row>
    <row r="749" s="160" customFormat="1" ht="21" customHeight="1" spans="1:14">
      <c r="A749" s="191"/>
      <c r="B749" s="218" t="s">
        <v>354</v>
      </c>
      <c r="C749" s="293" t="s">
        <v>1427</v>
      </c>
      <c r="D749" s="40" t="s">
        <v>41</v>
      </c>
      <c r="E749" s="67"/>
      <c r="F749" s="202">
        <v>42.18</v>
      </c>
      <c r="G749" s="194"/>
      <c r="H749" s="203" t="s">
        <v>1095</v>
      </c>
      <c r="I749" s="203" t="s">
        <v>1428</v>
      </c>
      <c r="J749" s="191" t="s">
        <v>353</v>
      </c>
      <c r="K749" s="203" t="s">
        <v>1487</v>
      </c>
      <c r="L749" s="236" t="s">
        <v>1284</v>
      </c>
      <c r="M749" s="203" t="s">
        <v>1430</v>
      </c>
      <c r="N749" s="203" t="s">
        <v>1431</v>
      </c>
    </row>
    <row r="750" s="160" customFormat="1" ht="21" customHeight="1" spans="1:14">
      <c r="A750" s="191"/>
      <c r="B750" s="218" t="s">
        <v>354</v>
      </c>
      <c r="C750" s="293" t="s">
        <v>1427</v>
      </c>
      <c r="D750" s="40" t="s">
        <v>41</v>
      </c>
      <c r="E750" s="67"/>
      <c r="F750" s="202">
        <v>6.15</v>
      </c>
      <c r="G750" s="194"/>
      <c r="H750" s="203" t="s">
        <v>1095</v>
      </c>
      <c r="I750" s="203" t="s">
        <v>1428</v>
      </c>
      <c r="J750" s="191" t="s">
        <v>353</v>
      </c>
      <c r="K750" s="203" t="s">
        <v>1488</v>
      </c>
      <c r="L750" s="236" t="s">
        <v>1284</v>
      </c>
      <c r="M750" s="203" t="s">
        <v>1430</v>
      </c>
      <c r="N750" s="203" t="s">
        <v>1431</v>
      </c>
    </row>
    <row r="751" s="160" customFormat="1" ht="21" customHeight="1" spans="1:14">
      <c r="A751" s="191"/>
      <c r="B751" s="218" t="s">
        <v>354</v>
      </c>
      <c r="C751" s="293" t="s">
        <v>1427</v>
      </c>
      <c r="D751" s="40" t="s">
        <v>41</v>
      </c>
      <c r="E751" s="67"/>
      <c r="F751" s="202">
        <v>460.02</v>
      </c>
      <c r="G751" s="194"/>
      <c r="H751" s="203" t="s">
        <v>1095</v>
      </c>
      <c r="I751" s="203" t="s">
        <v>1428</v>
      </c>
      <c r="J751" s="191" t="s">
        <v>353</v>
      </c>
      <c r="K751" s="203" t="s">
        <v>1489</v>
      </c>
      <c r="L751" s="236" t="s">
        <v>1284</v>
      </c>
      <c r="M751" s="203" t="s">
        <v>1430</v>
      </c>
      <c r="N751" s="203" t="s">
        <v>1431</v>
      </c>
    </row>
    <row r="752" s="160" customFormat="1" ht="21" customHeight="1" spans="1:14">
      <c r="A752" s="191"/>
      <c r="B752" s="218" t="s">
        <v>354</v>
      </c>
      <c r="C752" s="293" t="s">
        <v>1427</v>
      </c>
      <c r="D752" s="40" t="s">
        <v>41</v>
      </c>
      <c r="E752" s="67"/>
      <c r="F752" s="202">
        <v>15.99</v>
      </c>
      <c r="G752" s="194"/>
      <c r="H752" s="203" t="s">
        <v>1095</v>
      </c>
      <c r="I752" s="203" t="s">
        <v>1428</v>
      </c>
      <c r="J752" s="191" t="s">
        <v>353</v>
      </c>
      <c r="K752" s="203" t="s">
        <v>1536</v>
      </c>
      <c r="L752" s="236" t="s">
        <v>1284</v>
      </c>
      <c r="M752" s="203" t="s">
        <v>1430</v>
      </c>
      <c r="N752" s="203" t="s">
        <v>1512</v>
      </c>
    </row>
    <row r="753" s="160" customFormat="1" ht="21" customHeight="1" spans="1:14">
      <c r="A753" s="191"/>
      <c r="B753" s="218" t="s">
        <v>354</v>
      </c>
      <c r="C753" s="293" t="s">
        <v>1427</v>
      </c>
      <c r="D753" s="40" t="s">
        <v>41</v>
      </c>
      <c r="E753" s="67"/>
      <c r="F753" s="202">
        <v>63.96</v>
      </c>
      <c r="G753" s="194"/>
      <c r="H753" s="203" t="s">
        <v>1095</v>
      </c>
      <c r="I753" s="203" t="s">
        <v>1428</v>
      </c>
      <c r="J753" s="191" t="s">
        <v>353</v>
      </c>
      <c r="K753" s="203" t="s">
        <v>1490</v>
      </c>
      <c r="L753" s="236" t="s">
        <v>1279</v>
      </c>
      <c r="M753" s="203" t="s">
        <v>1430</v>
      </c>
      <c r="N753" s="203" t="s">
        <v>1431</v>
      </c>
    </row>
    <row r="754" s="160" customFormat="1" ht="21" customHeight="1" spans="1:14">
      <c r="A754" s="191"/>
      <c r="B754" s="218" t="s">
        <v>354</v>
      </c>
      <c r="C754" s="293" t="s">
        <v>1427</v>
      </c>
      <c r="D754" s="40" t="s">
        <v>41</v>
      </c>
      <c r="E754" s="67"/>
      <c r="F754" s="202">
        <v>58.43</v>
      </c>
      <c r="G754" s="194"/>
      <c r="H754" s="203" t="s">
        <v>1095</v>
      </c>
      <c r="I754" s="203" t="s">
        <v>1428</v>
      </c>
      <c r="J754" s="191" t="s">
        <v>353</v>
      </c>
      <c r="K754" s="203" t="s">
        <v>1491</v>
      </c>
      <c r="L754" s="236" t="s">
        <v>1284</v>
      </c>
      <c r="M754" s="203" t="s">
        <v>1430</v>
      </c>
      <c r="N754" s="203" t="s">
        <v>1431</v>
      </c>
    </row>
    <row r="755" s="160" customFormat="1" ht="21" customHeight="1" spans="1:14">
      <c r="A755" s="191"/>
      <c r="B755" s="218" t="s">
        <v>354</v>
      </c>
      <c r="C755" s="293" t="s">
        <v>1427</v>
      </c>
      <c r="D755" s="40" t="s">
        <v>41</v>
      </c>
      <c r="E755" s="67"/>
      <c r="F755" s="202">
        <v>59.66</v>
      </c>
      <c r="G755" s="194"/>
      <c r="H755" s="203" t="s">
        <v>1095</v>
      </c>
      <c r="I755" s="203" t="s">
        <v>1428</v>
      </c>
      <c r="J755" s="191" t="s">
        <v>353</v>
      </c>
      <c r="K755" s="203" t="s">
        <v>1492</v>
      </c>
      <c r="L755" s="236" t="s">
        <v>1279</v>
      </c>
      <c r="M755" s="203" t="s">
        <v>1430</v>
      </c>
      <c r="N755" s="203" t="s">
        <v>1431</v>
      </c>
    </row>
    <row r="756" s="160" customFormat="1" ht="21" customHeight="1" spans="1:14">
      <c r="A756" s="191"/>
      <c r="B756" s="218" t="s">
        <v>354</v>
      </c>
      <c r="C756" s="293" t="s">
        <v>1427</v>
      </c>
      <c r="D756" s="40" t="s">
        <v>41</v>
      </c>
      <c r="E756" s="67"/>
      <c r="F756" s="202">
        <v>250.31</v>
      </c>
      <c r="G756" s="194"/>
      <c r="H756" s="203" t="s">
        <v>1095</v>
      </c>
      <c r="I756" s="203" t="s">
        <v>1428</v>
      </c>
      <c r="J756" s="191" t="s">
        <v>353</v>
      </c>
      <c r="K756" s="203" t="s">
        <v>1493</v>
      </c>
      <c r="L756" s="236" t="s">
        <v>1284</v>
      </c>
      <c r="M756" s="203" t="s">
        <v>1430</v>
      </c>
      <c r="N756" s="203" t="s">
        <v>1431</v>
      </c>
    </row>
    <row r="757" s="160" customFormat="1" ht="21" customHeight="1" spans="1:14">
      <c r="A757" s="191"/>
      <c r="B757" s="218" t="s">
        <v>354</v>
      </c>
      <c r="C757" s="293" t="s">
        <v>1427</v>
      </c>
      <c r="D757" s="40" t="s">
        <v>41</v>
      </c>
      <c r="E757" s="67"/>
      <c r="F757" s="202">
        <v>100.55</v>
      </c>
      <c r="G757" s="194"/>
      <c r="H757" s="203" t="s">
        <v>1095</v>
      </c>
      <c r="I757" s="203" t="s">
        <v>1428</v>
      </c>
      <c r="J757" s="191" t="s">
        <v>353</v>
      </c>
      <c r="K757" s="203" t="s">
        <v>1494</v>
      </c>
      <c r="L757" s="236" t="s">
        <v>1284</v>
      </c>
      <c r="M757" s="203" t="s">
        <v>1430</v>
      </c>
      <c r="N757" s="203" t="s">
        <v>1431</v>
      </c>
    </row>
    <row r="758" s="160" customFormat="1" ht="21" customHeight="1" spans="1:14">
      <c r="A758" s="191"/>
      <c r="B758" s="218" t="s">
        <v>354</v>
      </c>
      <c r="C758" s="293" t="s">
        <v>1427</v>
      </c>
      <c r="D758" s="40" t="s">
        <v>41</v>
      </c>
      <c r="E758" s="67"/>
      <c r="F758" s="202">
        <v>29.21</v>
      </c>
      <c r="G758" s="194"/>
      <c r="H758" s="203" t="s">
        <v>1095</v>
      </c>
      <c r="I758" s="203" t="s">
        <v>1428</v>
      </c>
      <c r="J758" s="191" t="s">
        <v>353</v>
      </c>
      <c r="K758" s="203" t="s">
        <v>1537</v>
      </c>
      <c r="L758" s="236" t="s">
        <v>1284</v>
      </c>
      <c r="M758" s="203" t="s">
        <v>1430</v>
      </c>
      <c r="N758" s="203" t="s">
        <v>1512</v>
      </c>
    </row>
    <row r="759" s="160" customFormat="1" ht="21" customHeight="1" spans="1:14">
      <c r="A759" s="191"/>
      <c r="B759" s="218" t="s">
        <v>354</v>
      </c>
      <c r="C759" s="293" t="s">
        <v>1427</v>
      </c>
      <c r="D759" s="40" t="s">
        <v>41</v>
      </c>
      <c r="E759" s="67"/>
      <c r="F759" s="202">
        <v>35.98</v>
      </c>
      <c r="G759" s="194"/>
      <c r="H759" s="203" t="s">
        <v>1095</v>
      </c>
      <c r="I759" s="203" t="s">
        <v>1428</v>
      </c>
      <c r="J759" s="191" t="s">
        <v>353</v>
      </c>
      <c r="K759" s="203" t="s">
        <v>1495</v>
      </c>
      <c r="L759" s="236" t="s">
        <v>1284</v>
      </c>
      <c r="M759" s="203" t="s">
        <v>1430</v>
      </c>
      <c r="N759" s="203" t="s">
        <v>1431</v>
      </c>
    </row>
    <row r="760" s="160" customFormat="1" ht="21" customHeight="1" spans="1:14">
      <c r="A760" s="191"/>
      <c r="B760" s="218" t="s">
        <v>354</v>
      </c>
      <c r="C760" s="293" t="s">
        <v>1427</v>
      </c>
      <c r="D760" s="40" t="s">
        <v>41</v>
      </c>
      <c r="E760" s="67"/>
      <c r="F760" s="202">
        <v>8.3</v>
      </c>
      <c r="G760" s="194"/>
      <c r="H760" s="203" t="s">
        <v>1095</v>
      </c>
      <c r="I760" s="203" t="s">
        <v>1428</v>
      </c>
      <c r="J760" s="191" t="s">
        <v>353</v>
      </c>
      <c r="K760" s="203" t="s">
        <v>1538</v>
      </c>
      <c r="L760" s="236" t="s">
        <v>1284</v>
      </c>
      <c r="M760" s="203" t="s">
        <v>1430</v>
      </c>
      <c r="N760" s="203" t="s">
        <v>1512</v>
      </c>
    </row>
    <row r="761" s="160" customFormat="1" ht="21" customHeight="1" spans="1:14">
      <c r="A761" s="191"/>
      <c r="B761" s="218" t="s">
        <v>354</v>
      </c>
      <c r="C761" s="293" t="s">
        <v>1427</v>
      </c>
      <c r="D761" s="40" t="s">
        <v>41</v>
      </c>
      <c r="E761" s="67"/>
      <c r="F761" s="202">
        <v>2.59</v>
      </c>
      <c r="G761" s="194"/>
      <c r="H761" s="203" t="s">
        <v>1095</v>
      </c>
      <c r="I761" s="203" t="s">
        <v>1428</v>
      </c>
      <c r="J761" s="191" t="s">
        <v>353</v>
      </c>
      <c r="K761" s="203" t="s">
        <v>1496</v>
      </c>
      <c r="L761" s="236" t="s">
        <v>1284</v>
      </c>
      <c r="M761" s="203" t="s">
        <v>1430</v>
      </c>
      <c r="N761" s="203" t="s">
        <v>1431</v>
      </c>
    </row>
    <row r="762" s="160" customFormat="1" ht="21" customHeight="1" spans="1:14">
      <c r="A762" s="191"/>
      <c r="B762" s="218" t="s">
        <v>354</v>
      </c>
      <c r="C762" s="293" t="s">
        <v>1427</v>
      </c>
      <c r="D762" s="40" t="s">
        <v>41</v>
      </c>
      <c r="E762" s="67"/>
      <c r="F762" s="202">
        <v>17.22</v>
      </c>
      <c r="G762" s="194"/>
      <c r="H762" s="203" t="s">
        <v>1095</v>
      </c>
      <c r="I762" s="203" t="s">
        <v>1428</v>
      </c>
      <c r="J762" s="191" t="s">
        <v>353</v>
      </c>
      <c r="K762" s="203" t="s">
        <v>1539</v>
      </c>
      <c r="L762" s="236" t="s">
        <v>1284</v>
      </c>
      <c r="M762" s="203" t="s">
        <v>1430</v>
      </c>
      <c r="N762" s="203" t="s">
        <v>1512</v>
      </c>
    </row>
    <row r="763" s="160" customFormat="1" ht="21" customHeight="1" spans="1:14">
      <c r="A763" s="191"/>
      <c r="B763" s="218" t="s">
        <v>354</v>
      </c>
      <c r="C763" s="293" t="s">
        <v>1427</v>
      </c>
      <c r="D763" s="40" t="s">
        <v>41</v>
      </c>
      <c r="E763" s="67"/>
      <c r="F763" s="202">
        <v>18.76</v>
      </c>
      <c r="G763" s="194"/>
      <c r="H763" s="203" t="s">
        <v>1095</v>
      </c>
      <c r="I763" s="203" t="s">
        <v>1428</v>
      </c>
      <c r="J763" s="191" t="s">
        <v>353</v>
      </c>
      <c r="K763" s="203" t="s">
        <v>1497</v>
      </c>
      <c r="L763" s="236" t="s">
        <v>1284</v>
      </c>
      <c r="M763" s="203" t="s">
        <v>1430</v>
      </c>
      <c r="N763" s="203" t="s">
        <v>1431</v>
      </c>
    </row>
    <row r="764" s="160" customFormat="1" ht="21" customHeight="1" spans="1:14">
      <c r="A764" s="191"/>
      <c r="B764" s="218" t="s">
        <v>354</v>
      </c>
      <c r="C764" s="293" t="s">
        <v>1427</v>
      </c>
      <c r="D764" s="40" t="s">
        <v>41</v>
      </c>
      <c r="E764" s="67"/>
      <c r="F764" s="202">
        <v>70.73</v>
      </c>
      <c r="G764" s="194"/>
      <c r="H764" s="203" t="s">
        <v>1095</v>
      </c>
      <c r="I764" s="203" t="s">
        <v>1428</v>
      </c>
      <c r="J764" s="191" t="s">
        <v>353</v>
      </c>
      <c r="K764" s="203" t="s">
        <v>1498</v>
      </c>
      <c r="L764" s="236" t="s">
        <v>1279</v>
      </c>
      <c r="M764" s="203" t="s">
        <v>1430</v>
      </c>
      <c r="N764" s="203" t="s">
        <v>1431</v>
      </c>
    </row>
    <row r="765" s="160" customFormat="1" ht="21" customHeight="1" spans="1:14">
      <c r="A765" s="191"/>
      <c r="B765" s="218" t="s">
        <v>354</v>
      </c>
      <c r="C765" s="293" t="s">
        <v>1427</v>
      </c>
      <c r="D765" s="40" t="s">
        <v>41</v>
      </c>
      <c r="E765" s="67"/>
      <c r="F765" s="202">
        <v>15.91</v>
      </c>
      <c r="G765" s="194"/>
      <c r="H765" s="203" t="s">
        <v>1095</v>
      </c>
      <c r="I765" s="203" t="s">
        <v>1428</v>
      </c>
      <c r="J765" s="191" t="s">
        <v>353</v>
      </c>
      <c r="K765" s="203" t="s">
        <v>1499</v>
      </c>
      <c r="L765" s="236" t="s">
        <v>1284</v>
      </c>
      <c r="M765" s="203" t="s">
        <v>1430</v>
      </c>
      <c r="N765" s="203" t="s">
        <v>1431</v>
      </c>
    </row>
    <row r="766" s="160" customFormat="1" ht="21" customHeight="1" spans="1:14">
      <c r="A766" s="191"/>
      <c r="B766" s="218" t="s">
        <v>354</v>
      </c>
      <c r="C766" s="293" t="s">
        <v>1427</v>
      </c>
      <c r="D766" s="40" t="s">
        <v>41</v>
      </c>
      <c r="E766" s="67"/>
      <c r="F766" s="202">
        <v>42.44</v>
      </c>
      <c r="G766" s="194"/>
      <c r="H766" s="203" t="s">
        <v>1095</v>
      </c>
      <c r="I766" s="203" t="s">
        <v>1428</v>
      </c>
      <c r="J766" s="191" t="s">
        <v>353</v>
      </c>
      <c r="K766" s="203" t="s">
        <v>1500</v>
      </c>
      <c r="L766" s="236" t="s">
        <v>1279</v>
      </c>
      <c r="M766" s="203" t="s">
        <v>1430</v>
      </c>
      <c r="N766" s="203" t="s">
        <v>1431</v>
      </c>
    </row>
    <row r="767" s="160" customFormat="1" ht="21" customHeight="1" spans="1:14">
      <c r="A767" s="191"/>
      <c r="B767" s="218" t="s">
        <v>354</v>
      </c>
      <c r="C767" s="293" t="s">
        <v>1427</v>
      </c>
      <c r="D767" s="40" t="s">
        <v>41</v>
      </c>
      <c r="E767" s="67"/>
      <c r="F767" s="202">
        <v>38.13</v>
      </c>
      <c r="G767" s="194"/>
      <c r="H767" s="203" t="s">
        <v>1095</v>
      </c>
      <c r="I767" s="203" t="s">
        <v>1428</v>
      </c>
      <c r="J767" s="191" t="s">
        <v>353</v>
      </c>
      <c r="K767" s="203" t="s">
        <v>1501</v>
      </c>
      <c r="L767" s="236" t="s">
        <v>1279</v>
      </c>
      <c r="M767" s="203" t="s">
        <v>1430</v>
      </c>
      <c r="N767" s="203" t="s">
        <v>1431</v>
      </c>
    </row>
    <row r="768" s="160" customFormat="1" ht="21" customHeight="1" spans="1:14">
      <c r="A768" s="191"/>
      <c r="B768" s="218" t="s">
        <v>354</v>
      </c>
      <c r="C768" s="293" t="s">
        <v>1427</v>
      </c>
      <c r="D768" s="40" t="s">
        <v>41</v>
      </c>
      <c r="E768" s="67"/>
      <c r="F768" s="202">
        <v>13.53</v>
      </c>
      <c r="G768" s="194"/>
      <c r="H768" s="203" t="s">
        <v>1095</v>
      </c>
      <c r="I768" s="203" t="s">
        <v>1428</v>
      </c>
      <c r="J768" s="191" t="s">
        <v>353</v>
      </c>
      <c r="K768" s="203" t="s">
        <v>1540</v>
      </c>
      <c r="L768" s="236" t="s">
        <v>1284</v>
      </c>
      <c r="M768" s="203" t="s">
        <v>1430</v>
      </c>
      <c r="N768" s="203" t="s">
        <v>1512</v>
      </c>
    </row>
    <row r="769" s="160" customFormat="1" ht="21" customHeight="1" spans="1:14">
      <c r="A769" s="191"/>
      <c r="B769" s="218" t="s">
        <v>354</v>
      </c>
      <c r="C769" s="293" t="s">
        <v>1427</v>
      </c>
      <c r="D769" s="40" t="s">
        <v>41</v>
      </c>
      <c r="E769" s="67"/>
      <c r="F769" s="202">
        <v>126.08</v>
      </c>
      <c r="G769" s="194"/>
      <c r="H769" s="203" t="s">
        <v>1095</v>
      </c>
      <c r="I769" s="203" t="s">
        <v>1428</v>
      </c>
      <c r="J769" s="191" t="s">
        <v>353</v>
      </c>
      <c r="K769" s="203" t="s">
        <v>1502</v>
      </c>
      <c r="L769" s="236" t="s">
        <v>1284</v>
      </c>
      <c r="M769" s="203" t="s">
        <v>1430</v>
      </c>
      <c r="N769" s="203" t="s">
        <v>1431</v>
      </c>
    </row>
    <row r="770" s="160" customFormat="1" ht="21" customHeight="1" spans="1:14">
      <c r="A770" s="191"/>
      <c r="B770" s="218" t="s">
        <v>354</v>
      </c>
      <c r="C770" s="293" t="s">
        <v>1427</v>
      </c>
      <c r="D770" s="40" t="s">
        <v>41</v>
      </c>
      <c r="E770" s="67"/>
      <c r="F770" s="202">
        <v>40.59</v>
      </c>
      <c r="G770" s="194"/>
      <c r="H770" s="203" t="s">
        <v>1095</v>
      </c>
      <c r="I770" s="203" t="s">
        <v>1428</v>
      </c>
      <c r="J770" s="191" t="s">
        <v>353</v>
      </c>
      <c r="K770" s="203" t="s">
        <v>1503</v>
      </c>
      <c r="L770" s="236" t="s">
        <v>1279</v>
      </c>
      <c r="M770" s="203" t="s">
        <v>1430</v>
      </c>
      <c r="N770" s="203" t="s">
        <v>1431</v>
      </c>
    </row>
    <row r="771" s="160" customFormat="1" ht="21" customHeight="1" spans="1:14">
      <c r="A771" s="191"/>
      <c r="B771" s="218" t="s">
        <v>354</v>
      </c>
      <c r="C771" s="293" t="s">
        <v>1427</v>
      </c>
      <c r="D771" s="40" t="s">
        <v>41</v>
      </c>
      <c r="E771" s="67"/>
      <c r="F771" s="202">
        <v>40.59</v>
      </c>
      <c r="G771" s="194"/>
      <c r="H771" s="203" t="s">
        <v>1095</v>
      </c>
      <c r="I771" s="203" t="s">
        <v>1428</v>
      </c>
      <c r="J771" s="191" t="s">
        <v>353</v>
      </c>
      <c r="K771" s="203" t="s">
        <v>1503</v>
      </c>
      <c r="L771" s="236" t="s">
        <v>1284</v>
      </c>
      <c r="M771" s="203" t="s">
        <v>1430</v>
      </c>
      <c r="N771" s="203" t="s">
        <v>1431</v>
      </c>
    </row>
    <row r="772" s="160" customFormat="1" ht="21" customHeight="1" spans="1:14">
      <c r="A772" s="191"/>
      <c r="B772" s="218" t="s">
        <v>354</v>
      </c>
      <c r="C772" s="293" t="s">
        <v>1427</v>
      </c>
      <c r="D772" s="40" t="s">
        <v>41</v>
      </c>
      <c r="E772" s="67"/>
      <c r="F772" s="202">
        <v>20.35</v>
      </c>
      <c r="G772" s="194"/>
      <c r="H772" s="203" t="s">
        <v>1095</v>
      </c>
      <c r="I772" s="203" t="s">
        <v>1428</v>
      </c>
      <c r="J772" s="191" t="s">
        <v>353</v>
      </c>
      <c r="K772" s="203" t="s">
        <v>1541</v>
      </c>
      <c r="L772" s="236" t="s">
        <v>1284</v>
      </c>
      <c r="M772" s="203" t="s">
        <v>1430</v>
      </c>
      <c r="N772" s="203" t="s">
        <v>1512</v>
      </c>
    </row>
    <row r="773" s="160" customFormat="1" ht="21" customHeight="1" spans="1:14">
      <c r="A773" s="191"/>
      <c r="B773" s="218" t="s">
        <v>354</v>
      </c>
      <c r="C773" s="293" t="s">
        <v>1427</v>
      </c>
      <c r="D773" s="40" t="s">
        <v>41</v>
      </c>
      <c r="E773" s="67"/>
      <c r="F773" s="202">
        <v>39.98</v>
      </c>
      <c r="G773" s="194"/>
      <c r="H773" s="203" t="s">
        <v>1095</v>
      </c>
      <c r="I773" s="203" t="s">
        <v>1428</v>
      </c>
      <c r="J773" s="191" t="s">
        <v>353</v>
      </c>
      <c r="K773" s="203" t="s">
        <v>1504</v>
      </c>
      <c r="L773" s="236" t="s">
        <v>1284</v>
      </c>
      <c r="M773" s="203" t="s">
        <v>1430</v>
      </c>
      <c r="N773" s="203" t="s">
        <v>1431</v>
      </c>
    </row>
    <row r="774" s="160" customFormat="1" ht="21" customHeight="1" spans="1:14">
      <c r="A774" s="191"/>
      <c r="B774" s="218" t="s">
        <v>354</v>
      </c>
      <c r="C774" s="293" t="s">
        <v>1427</v>
      </c>
      <c r="D774" s="40" t="s">
        <v>41</v>
      </c>
      <c r="E774" s="67"/>
      <c r="F774" s="202">
        <v>76.88</v>
      </c>
      <c r="G774" s="194"/>
      <c r="H774" s="203" t="s">
        <v>1095</v>
      </c>
      <c r="I774" s="203" t="s">
        <v>1428</v>
      </c>
      <c r="J774" s="191" t="s">
        <v>353</v>
      </c>
      <c r="K774" s="203" t="s">
        <v>1505</v>
      </c>
      <c r="L774" s="236" t="s">
        <v>1284</v>
      </c>
      <c r="M774" s="203" t="s">
        <v>1430</v>
      </c>
      <c r="N774" s="203" t="s">
        <v>1431</v>
      </c>
    </row>
    <row r="775" s="160" customFormat="1" ht="21" customHeight="1" spans="1:14">
      <c r="A775" s="191"/>
      <c r="B775" s="218" t="s">
        <v>354</v>
      </c>
      <c r="C775" s="293" t="s">
        <v>1427</v>
      </c>
      <c r="D775" s="40" t="s">
        <v>41</v>
      </c>
      <c r="E775" s="67"/>
      <c r="F775" s="202">
        <v>101.48</v>
      </c>
      <c r="G775" s="194"/>
      <c r="H775" s="203" t="s">
        <v>1095</v>
      </c>
      <c r="I775" s="203" t="s">
        <v>1428</v>
      </c>
      <c r="J775" s="191" t="s">
        <v>353</v>
      </c>
      <c r="K775" s="203" t="s">
        <v>1506</v>
      </c>
      <c r="L775" s="236" t="s">
        <v>1284</v>
      </c>
      <c r="M775" s="203" t="s">
        <v>1430</v>
      </c>
      <c r="N775" s="203" t="s">
        <v>1431</v>
      </c>
    </row>
    <row r="776" s="160" customFormat="1" ht="21" customHeight="1" spans="1:14">
      <c r="A776" s="191"/>
      <c r="B776" s="218" t="s">
        <v>354</v>
      </c>
      <c r="C776" s="293" t="s">
        <v>1427</v>
      </c>
      <c r="D776" s="40" t="s">
        <v>41</v>
      </c>
      <c r="E776" s="67"/>
      <c r="F776" s="202">
        <v>38.85</v>
      </c>
      <c r="G776" s="194"/>
      <c r="H776" s="203" t="s">
        <v>1095</v>
      </c>
      <c r="I776" s="203" t="s">
        <v>1428</v>
      </c>
      <c r="J776" s="191" t="s">
        <v>353</v>
      </c>
      <c r="K776" s="203" t="s">
        <v>1507</v>
      </c>
      <c r="L776" s="236" t="s">
        <v>1279</v>
      </c>
      <c r="M776" s="203" t="s">
        <v>1430</v>
      </c>
      <c r="N776" s="203" t="s">
        <v>1431</v>
      </c>
    </row>
    <row r="777" s="160" customFormat="1" ht="21" customHeight="1" spans="1:14">
      <c r="A777" s="191"/>
      <c r="B777" s="218" t="s">
        <v>354</v>
      </c>
      <c r="C777" s="293" t="s">
        <v>1427</v>
      </c>
      <c r="D777" s="40" t="s">
        <v>41</v>
      </c>
      <c r="E777" s="67"/>
      <c r="F777" s="202">
        <v>52.28</v>
      </c>
      <c r="G777" s="194"/>
      <c r="H777" s="203" t="s">
        <v>1095</v>
      </c>
      <c r="I777" s="203" t="s">
        <v>1428</v>
      </c>
      <c r="J777" s="191" t="s">
        <v>353</v>
      </c>
      <c r="K777" s="203" t="s">
        <v>1508</v>
      </c>
      <c r="L777" s="236" t="s">
        <v>1284</v>
      </c>
      <c r="M777" s="203" t="s">
        <v>1430</v>
      </c>
      <c r="N777" s="203" t="s">
        <v>1431</v>
      </c>
    </row>
    <row r="778" s="160" customFormat="1" ht="21" customHeight="1" spans="1:14">
      <c r="A778" s="191"/>
      <c r="B778" s="219" t="s">
        <v>138</v>
      </c>
      <c r="C778" s="220"/>
      <c r="D778" s="196"/>
      <c r="E778" s="197"/>
      <c r="F778" s="190">
        <f>SUM(F669:F777)</f>
        <v>5122.03</v>
      </c>
      <c r="G778" s="194"/>
      <c r="H778" s="203"/>
      <c r="I778" s="203"/>
      <c r="J778" s="203"/>
      <c r="K778" s="203"/>
      <c r="L778" s="236"/>
      <c r="M778" s="203"/>
      <c r="N778" s="203"/>
    </row>
    <row r="779" s="160" customFormat="1" ht="21" customHeight="1" spans="1:14">
      <c r="A779" s="191"/>
      <c r="B779" s="218" t="s">
        <v>363</v>
      </c>
      <c r="C779" s="203" t="s">
        <v>2680</v>
      </c>
      <c r="D779" s="40" t="s">
        <v>112</v>
      </c>
      <c r="E779" s="67"/>
      <c r="F779" s="202">
        <v>287.5</v>
      </c>
      <c r="G779" s="194"/>
      <c r="H779" s="203" t="s">
        <v>1095</v>
      </c>
      <c r="I779" s="203" t="s">
        <v>1428</v>
      </c>
      <c r="J779" s="191" t="s">
        <v>1542</v>
      </c>
      <c r="K779" s="203" t="s">
        <v>1543</v>
      </c>
      <c r="L779" s="236" t="s">
        <v>1284</v>
      </c>
      <c r="M779" s="203" t="s">
        <v>1430</v>
      </c>
      <c r="N779" s="203" t="s">
        <v>1544</v>
      </c>
    </row>
    <row r="780" s="160" customFormat="1" ht="21" customHeight="1" spans="1:14">
      <c r="A780" s="191"/>
      <c r="B780" s="218" t="s">
        <v>363</v>
      </c>
      <c r="C780" s="203" t="s">
        <v>2680</v>
      </c>
      <c r="D780" s="40" t="s">
        <v>112</v>
      </c>
      <c r="E780" s="67"/>
      <c r="F780" s="202">
        <v>417.5</v>
      </c>
      <c r="G780" s="194"/>
      <c r="H780" s="203" t="s">
        <v>1095</v>
      </c>
      <c r="I780" s="203" t="s">
        <v>1428</v>
      </c>
      <c r="J780" s="191" t="s">
        <v>1542</v>
      </c>
      <c r="K780" s="203" t="s">
        <v>1545</v>
      </c>
      <c r="L780" s="236" t="s">
        <v>1279</v>
      </c>
      <c r="M780" s="203" t="s">
        <v>1430</v>
      </c>
      <c r="N780" s="203" t="s">
        <v>1544</v>
      </c>
    </row>
    <row r="781" s="160" customFormat="1" ht="21" customHeight="1" spans="1:14">
      <c r="A781" s="191"/>
      <c r="B781" s="218" t="s">
        <v>363</v>
      </c>
      <c r="C781" s="203" t="s">
        <v>2680</v>
      </c>
      <c r="D781" s="40" t="s">
        <v>112</v>
      </c>
      <c r="E781" s="67"/>
      <c r="F781" s="202">
        <v>70</v>
      </c>
      <c r="G781" s="194"/>
      <c r="H781" s="203" t="s">
        <v>1095</v>
      </c>
      <c r="I781" s="203" t="s">
        <v>1428</v>
      </c>
      <c r="J781" s="191" t="s">
        <v>1542</v>
      </c>
      <c r="K781" s="203" t="s">
        <v>1546</v>
      </c>
      <c r="L781" s="236" t="s">
        <v>1284</v>
      </c>
      <c r="M781" s="203" t="s">
        <v>1430</v>
      </c>
      <c r="N781" s="203" t="s">
        <v>1544</v>
      </c>
    </row>
    <row r="782" s="160" customFormat="1" ht="21" customHeight="1" spans="1:14">
      <c r="A782" s="191"/>
      <c r="B782" s="218" t="s">
        <v>363</v>
      </c>
      <c r="C782" s="203" t="s">
        <v>2680</v>
      </c>
      <c r="D782" s="40" t="s">
        <v>112</v>
      </c>
      <c r="E782" s="67"/>
      <c r="F782" s="202">
        <v>31</v>
      </c>
      <c r="G782" s="194"/>
      <c r="H782" s="203" t="s">
        <v>1095</v>
      </c>
      <c r="I782" s="203" t="s">
        <v>1428</v>
      </c>
      <c r="J782" s="191" t="s">
        <v>1542</v>
      </c>
      <c r="K782" s="203" t="s">
        <v>1552</v>
      </c>
      <c r="L782" s="236" t="s">
        <v>1279</v>
      </c>
      <c r="M782" s="203" t="s">
        <v>1430</v>
      </c>
      <c r="N782" s="203" t="s">
        <v>1544</v>
      </c>
    </row>
    <row r="783" s="160" customFormat="1" ht="21" customHeight="1" spans="1:14">
      <c r="A783" s="191"/>
      <c r="B783" s="218" t="s">
        <v>363</v>
      </c>
      <c r="C783" s="203" t="s">
        <v>2680</v>
      </c>
      <c r="D783" s="40" t="s">
        <v>112</v>
      </c>
      <c r="E783" s="67"/>
      <c r="F783" s="202">
        <v>28</v>
      </c>
      <c r="G783" s="194"/>
      <c r="H783" s="203" t="s">
        <v>1095</v>
      </c>
      <c r="I783" s="203" t="s">
        <v>1428</v>
      </c>
      <c r="J783" s="191" t="s">
        <v>1542</v>
      </c>
      <c r="K783" s="203" t="s">
        <v>1553</v>
      </c>
      <c r="L783" s="236" t="s">
        <v>1279</v>
      </c>
      <c r="M783" s="203" t="s">
        <v>1430</v>
      </c>
      <c r="N783" s="203" t="s">
        <v>1544</v>
      </c>
    </row>
    <row r="784" s="160" customFormat="1" ht="21" customHeight="1" spans="1:14">
      <c r="A784" s="191"/>
      <c r="B784" s="218" t="s">
        <v>363</v>
      </c>
      <c r="C784" s="203" t="s">
        <v>2680</v>
      </c>
      <c r="D784" s="40" t="s">
        <v>112</v>
      </c>
      <c r="E784" s="67"/>
      <c r="F784" s="192">
        <v>79</v>
      </c>
      <c r="G784" s="194"/>
      <c r="H784" s="203" t="s">
        <v>1095</v>
      </c>
      <c r="I784" s="203" t="s">
        <v>1428</v>
      </c>
      <c r="J784" s="191" t="s">
        <v>1542</v>
      </c>
      <c r="K784" s="203" t="s">
        <v>1554</v>
      </c>
      <c r="L784" s="236" t="s">
        <v>1284</v>
      </c>
      <c r="M784" s="203" t="s">
        <v>1430</v>
      </c>
      <c r="N784" s="203" t="s">
        <v>1544</v>
      </c>
    </row>
    <row r="785" s="160" customFormat="1" ht="21" customHeight="1" spans="1:14">
      <c r="A785" s="191"/>
      <c r="B785" s="218" t="s">
        <v>363</v>
      </c>
      <c r="C785" s="203" t="s">
        <v>2680</v>
      </c>
      <c r="D785" s="40" t="s">
        <v>112</v>
      </c>
      <c r="E785" s="67"/>
      <c r="F785" s="202">
        <v>44.5</v>
      </c>
      <c r="G785" s="194"/>
      <c r="H785" s="203" t="s">
        <v>1095</v>
      </c>
      <c r="I785" s="203" t="s">
        <v>1428</v>
      </c>
      <c r="J785" s="191" t="s">
        <v>1542</v>
      </c>
      <c r="K785" s="203" t="s">
        <v>1555</v>
      </c>
      <c r="L785" s="236" t="s">
        <v>1279</v>
      </c>
      <c r="M785" s="203" t="s">
        <v>1430</v>
      </c>
      <c r="N785" s="203" t="s">
        <v>1544</v>
      </c>
    </row>
    <row r="786" s="160" customFormat="1" ht="21" customHeight="1" spans="1:14">
      <c r="A786" s="191"/>
      <c r="B786" s="218" t="s">
        <v>363</v>
      </c>
      <c r="C786" s="203" t="s">
        <v>2680</v>
      </c>
      <c r="D786" s="40" t="s">
        <v>112</v>
      </c>
      <c r="E786" s="67"/>
      <c r="F786" s="192">
        <v>10</v>
      </c>
      <c r="G786" s="194"/>
      <c r="H786" s="203" t="s">
        <v>1095</v>
      </c>
      <c r="I786" s="203" t="s">
        <v>1428</v>
      </c>
      <c r="J786" s="191" t="s">
        <v>1542</v>
      </c>
      <c r="K786" s="203" t="s">
        <v>1556</v>
      </c>
      <c r="L786" s="236" t="s">
        <v>1284</v>
      </c>
      <c r="M786" s="203" t="s">
        <v>1430</v>
      </c>
      <c r="N786" s="203" t="s">
        <v>1544</v>
      </c>
    </row>
    <row r="787" s="160" customFormat="1" ht="21" customHeight="1" spans="1:14">
      <c r="A787" s="191"/>
      <c r="B787" s="218" t="s">
        <v>363</v>
      </c>
      <c r="C787" s="203" t="s">
        <v>2680</v>
      </c>
      <c r="D787" s="40" t="s">
        <v>112</v>
      </c>
      <c r="E787" s="67"/>
      <c r="F787" s="202">
        <v>33</v>
      </c>
      <c r="G787" s="194"/>
      <c r="H787" s="203" t="s">
        <v>1095</v>
      </c>
      <c r="I787" s="203" t="s">
        <v>1428</v>
      </c>
      <c r="J787" s="191" t="s">
        <v>1542</v>
      </c>
      <c r="K787" s="203" t="s">
        <v>1557</v>
      </c>
      <c r="L787" s="236" t="s">
        <v>1279</v>
      </c>
      <c r="M787" s="203" t="s">
        <v>1430</v>
      </c>
      <c r="N787" s="203" t="s">
        <v>1544</v>
      </c>
    </row>
    <row r="788" s="160" customFormat="1" ht="21" customHeight="1" spans="1:14">
      <c r="A788" s="191"/>
      <c r="B788" s="218" t="s">
        <v>363</v>
      </c>
      <c r="C788" s="203" t="s">
        <v>2680</v>
      </c>
      <c r="D788" s="40" t="s">
        <v>112</v>
      </c>
      <c r="E788" s="67"/>
      <c r="F788" s="192">
        <v>11</v>
      </c>
      <c r="G788" s="194"/>
      <c r="H788" s="203" t="s">
        <v>1095</v>
      </c>
      <c r="I788" s="203" t="s">
        <v>1428</v>
      </c>
      <c r="J788" s="191" t="s">
        <v>1542</v>
      </c>
      <c r="K788" s="203" t="s">
        <v>1558</v>
      </c>
      <c r="L788" s="236" t="s">
        <v>1284</v>
      </c>
      <c r="M788" s="203" t="s">
        <v>1430</v>
      </c>
      <c r="N788" s="203" t="s">
        <v>1544</v>
      </c>
    </row>
    <row r="789" s="160" customFormat="1" ht="21" customHeight="1" spans="1:14">
      <c r="A789" s="191"/>
      <c r="B789" s="218" t="s">
        <v>363</v>
      </c>
      <c r="C789" s="203" t="s">
        <v>2680</v>
      </c>
      <c r="D789" s="40" t="s">
        <v>112</v>
      </c>
      <c r="E789" s="67"/>
      <c r="F789" s="202">
        <v>20</v>
      </c>
      <c r="G789" s="194"/>
      <c r="H789" s="203" t="s">
        <v>1095</v>
      </c>
      <c r="I789" s="203" t="s">
        <v>1428</v>
      </c>
      <c r="J789" s="191" t="s">
        <v>1542</v>
      </c>
      <c r="K789" s="203" t="s">
        <v>1560</v>
      </c>
      <c r="L789" s="236" t="s">
        <v>1279</v>
      </c>
      <c r="M789" s="203" t="s">
        <v>1430</v>
      </c>
      <c r="N789" s="203" t="s">
        <v>1544</v>
      </c>
    </row>
    <row r="790" s="160" customFormat="1" ht="21" customHeight="1" spans="1:14">
      <c r="A790" s="191"/>
      <c r="B790" s="218" t="s">
        <v>363</v>
      </c>
      <c r="C790" s="203" t="s">
        <v>2680</v>
      </c>
      <c r="D790" s="40" t="s">
        <v>112</v>
      </c>
      <c r="E790" s="67"/>
      <c r="F790" s="192">
        <v>10</v>
      </c>
      <c r="G790" s="194"/>
      <c r="H790" s="203" t="s">
        <v>1095</v>
      </c>
      <c r="I790" s="203" t="s">
        <v>1428</v>
      </c>
      <c r="J790" s="191" t="s">
        <v>1542</v>
      </c>
      <c r="K790" s="203" t="s">
        <v>1561</v>
      </c>
      <c r="L790" s="236" t="s">
        <v>1284</v>
      </c>
      <c r="M790" s="203" t="s">
        <v>1430</v>
      </c>
      <c r="N790" s="203" t="s">
        <v>1544</v>
      </c>
    </row>
    <row r="791" s="160" customFormat="1" ht="21" customHeight="1" spans="1:14">
      <c r="A791" s="191"/>
      <c r="B791" s="218" t="s">
        <v>363</v>
      </c>
      <c r="C791" s="203" t="s">
        <v>2680</v>
      </c>
      <c r="D791" s="40" t="s">
        <v>112</v>
      </c>
      <c r="E791" s="67"/>
      <c r="F791" s="192">
        <v>21</v>
      </c>
      <c r="G791" s="194"/>
      <c r="H791" s="203" t="s">
        <v>1095</v>
      </c>
      <c r="I791" s="203" t="s">
        <v>1428</v>
      </c>
      <c r="J791" s="191" t="s">
        <v>1542</v>
      </c>
      <c r="K791" s="203" t="s">
        <v>1562</v>
      </c>
      <c r="L791" s="236" t="s">
        <v>1284</v>
      </c>
      <c r="M791" s="203" t="s">
        <v>1430</v>
      </c>
      <c r="N791" s="203" t="s">
        <v>1544</v>
      </c>
    </row>
    <row r="792" s="160" customFormat="1" ht="21" customHeight="1" spans="1:14">
      <c r="A792" s="191"/>
      <c r="B792" s="218" t="s">
        <v>363</v>
      </c>
      <c r="C792" s="203" t="s">
        <v>2680</v>
      </c>
      <c r="D792" s="40" t="s">
        <v>112</v>
      </c>
      <c r="E792" s="67"/>
      <c r="F792" s="202">
        <v>54</v>
      </c>
      <c r="G792" s="194"/>
      <c r="H792" s="203" t="s">
        <v>1095</v>
      </c>
      <c r="I792" s="203" t="s">
        <v>1428</v>
      </c>
      <c r="J792" s="191" t="s">
        <v>1542</v>
      </c>
      <c r="K792" s="203" t="s">
        <v>1563</v>
      </c>
      <c r="L792" s="236" t="s">
        <v>1279</v>
      </c>
      <c r="M792" s="203" t="s">
        <v>1430</v>
      </c>
      <c r="N792" s="203" t="s">
        <v>1544</v>
      </c>
    </row>
    <row r="793" s="160" customFormat="1" ht="21" customHeight="1" spans="1:14">
      <c r="A793" s="191"/>
      <c r="B793" s="218" t="s">
        <v>363</v>
      </c>
      <c r="C793" s="203" t="s">
        <v>2680</v>
      </c>
      <c r="D793" s="40" t="s">
        <v>112</v>
      </c>
      <c r="E793" s="67"/>
      <c r="F793" s="192">
        <v>10</v>
      </c>
      <c r="G793" s="194"/>
      <c r="H793" s="203" t="s">
        <v>1095</v>
      </c>
      <c r="I793" s="203" t="s">
        <v>1428</v>
      </c>
      <c r="J793" s="191" t="s">
        <v>1542</v>
      </c>
      <c r="K793" s="203" t="s">
        <v>1564</v>
      </c>
      <c r="L793" s="236" t="s">
        <v>1284</v>
      </c>
      <c r="M793" s="203" t="s">
        <v>1430</v>
      </c>
      <c r="N793" s="203" t="s">
        <v>1544</v>
      </c>
    </row>
    <row r="794" s="160" customFormat="1" ht="21" customHeight="1" spans="1:14">
      <c r="A794" s="191"/>
      <c r="B794" s="218" t="s">
        <v>363</v>
      </c>
      <c r="C794" s="203" t="s">
        <v>2680</v>
      </c>
      <c r="D794" s="40" t="s">
        <v>112</v>
      </c>
      <c r="E794" s="67"/>
      <c r="F794" s="202">
        <v>104</v>
      </c>
      <c r="G794" s="194"/>
      <c r="H794" s="203" t="s">
        <v>1095</v>
      </c>
      <c r="I794" s="203" t="s">
        <v>1428</v>
      </c>
      <c r="J794" s="191" t="s">
        <v>1542</v>
      </c>
      <c r="K794" s="203" t="s">
        <v>1565</v>
      </c>
      <c r="L794" s="236" t="s">
        <v>1279</v>
      </c>
      <c r="M794" s="203" t="s">
        <v>1430</v>
      </c>
      <c r="N794" s="203" t="s">
        <v>1544</v>
      </c>
    </row>
    <row r="795" s="160" customFormat="1" ht="21" customHeight="1" spans="1:14">
      <c r="A795" s="191"/>
      <c r="B795" s="218" t="s">
        <v>363</v>
      </c>
      <c r="C795" s="203" t="s">
        <v>2680</v>
      </c>
      <c r="D795" s="40" t="s">
        <v>112</v>
      </c>
      <c r="E795" s="67"/>
      <c r="F795" s="192">
        <v>49</v>
      </c>
      <c r="G795" s="194"/>
      <c r="H795" s="203" t="s">
        <v>1095</v>
      </c>
      <c r="I795" s="203" t="s">
        <v>1428</v>
      </c>
      <c r="J795" s="191" t="s">
        <v>1542</v>
      </c>
      <c r="K795" s="203" t="s">
        <v>1566</v>
      </c>
      <c r="L795" s="236" t="s">
        <v>1284</v>
      </c>
      <c r="M795" s="203" t="s">
        <v>1430</v>
      </c>
      <c r="N795" s="203" t="s">
        <v>1544</v>
      </c>
    </row>
    <row r="796" s="160" customFormat="1" ht="21" customHeight="1" spans="1:14">
      <c r="A796" s="191"/>
      <c r="B796" s="218" t="s">
        <v>363</v>
      </c>
      <c r="C796" s="203" t="s">
        <v>2680</v>
      </c>
      <c r="D796" s="40" t="s">
        <v>112</v>
      </c>
      <c r="E796" s="67"/>
      <c r="F796" s="192">
        <v>50</v>
      </c>
      <c r="G796" s="194"/>
      <c r="H796" s="203" t="s">
        <v>1095</v>
      </c>
      <c r="I796" s="203" t="s">
        <v>1428</v>
      </c>
      <c r="J796" s="191" t="s">
        <v>1542</v>
      </c>
      <c r="K796" s="203" t="s">
        <v>1567</v>
      </c>
      <c r="L796" s="236" t="s">
        <v>1284</v>
      </c>
      <c r="M796" s="203" t="s">
        <v>1430</v>
      </c>
      <c r="N796" s="203" t="s">
        <v>1544</v>
      </c>
    </row>
    <row r="797" s="160" customFormat="1" ht="21" customHeight="1" spans="1:14">
      <c r="A797" s="191"/>
      <c r="B797" s="218" t="s">
        <v>363</v>
      </c>
      <c r="C797" s="203" t="s">
        <v>2680</v>
      </c>
      <c r="D797" s="40" t="s">
        <v>112</v>
      </c>
      <c r="E797" s="67"/>
      <c r="F797" s="192">
        <v>11</v>
      </c>
      <c r="G797" s="194"/>
      <c r="H797" s="203" t="s">
        <v>1095</v>
      </c>
      <c r="I797" s="203" t="s">
        <v>1428</v>
      </c>
      <c r="J797" s="191" t="s">
        <v>1542</v>
      </c>
      <c r="K797" s="203" t="s">
        <v>1568</v>
      </c>
      <c r="L797" s="236" t="s">
        <v>1284</v>
      </c>
      <c r="M797" s="203" t="s">
        <v>1430</v>
      </c>
      <c r="N797" s="203" t="s">
        <v>1544</v>
      </c>
    </row>
    <row r="798" s="160" customFormat="1" ht="21" customHeight="1" spans="1:14">
      <c r="A798" s="191"/>
      <c r="B798" s="218" t="s">
        <v>363</v>
      </c>
      <c r="C798" s="203" t="s">
        <v>2680</v>
      </c>
      <c r="D798" s="40" t="s">
        <v>112</v>
      </c>
      <c r="E798" s="67"/>
      <c r="F798" s="192">
        <v>17</v>
      </c>
      <c r="G798" s="194"/>
      <c r="H798" s="203" t="s">
        <v>1095</v>
      </c>
      <c r="I798" s="203" t="s">
        <v>1428</v>
      </c>
      <c r="J798" s="191" t="s">
        <v>1542</v>
      </c>
      <c r="K798" s="203" t="s">
        <v>1569</v>
      </c>
      <c r="L798" s="236" t="s">
        <v>1284</v>
      </c>
      <c r="M798" s="203" t="s">
        <v>1430</v>
      </c>
      <c r="N798" s="203" t="s">
        <v>1544</v>
      </c>
    </row>
    <row r="799" s="160" customFormat="1" ht="21" customHeight="1" spans="1:14">
      <c r="A799" s="191"/>
      <c r="B799" s="218" t="s">
        <v>363</v>
      </c>
      <c r="C799" s="203" t="s">
        <v>2680</v>
      </c>
      <c r="D799" s="40" t="s">
        <v>112</v>
      </c>
      <c r="E799" s="67"/>
      <c r="F799" s="192">
        <v>447</v>
      </c>
      <c r="G799" s="194"/>
      <c r="H799" s="203" t="s">
        <v>1095</v>
      </c>
      <c r="I799" s="203" t="s">
        <v>1428</v>
      </c>
      <c r="J799" s="191" t="s">
        <v>1542</v>
      </c>
      <c r="K799" s="203" t="s">
        <v>1570</v>
      </c>
      <c r="L799" s="236" t="s">
        <v>1284</v>
      </c>
      <c r="M799" s="203" t="s">
        <v>1430</v>
      </c>
      <c r="N799" s="203" t="s">
        <v>1544</v>
      </c>
    </row>
    <row r="800" s="160" customFormat="1" ht="21" customHeight="1" spans="1:14">
      <c r="A800" s="191"/>
      <c r="B800" s="218" t="s">
        <v>363</v>
      </c>
      <c r="C800" s="203" t="s">
        <v>2680</v>
      </c>
      <c r="D800" s="40" t="s">
        <v>112</v>
      </c>
      <c r="E800" s="67"/>
      <c r="F800" s="202">
        <v>214</v>
      </c>
      <c r="G800" s="194"/>
      <c r="H800" s="203" t="s">
        <v>1095</v>
      </c>
      <c r="I800" s="203" t="s">
        <v>1428</v>
      </c>
      <c r="J800" s="191" t="s">
        <v>1542</v>
      </c>
      <c r="K800" s="203" t="s">
        <v>1571</v>
      </c>
      <c r="L800" s="236" t="s">
        <v>1279</v>
      </c>
      <c r="M800" s="203" t="s">
        <v>1430</v>
      </c>
      <c r="N800" s="203" t="s">
        <v>1544</v>
      </c>
    </row>
    <row r="801" s="160" customFormat="1" ht="21" customHeight="1" spans="1:14">
      <c r="A801" s="191"/>
      <c r="B801" s="218" t="s">
        <v>363</v>
      </c>
      <c r="C801" s="203" t="s">
        <v>2680</v>
      </c>
      <c r="D801" s="40" t="s">
        <v>112</v>
      </c>
      <c r="E801" s="67"/>
      <c r="F801" s="192">
        <v>400</v>
      </c>
      <c r="G801" s="194"/>
      <c r="H801" s="203" t="s">
        <v>1095</v>
      </c>
      <c r="I801" s="203" t="s">
        <v>1428</v>
      </c>
      <c r="J801" s="191" t="s">
        <v>1542</v>
      </c>
      <c r="K801" s="203" t="s">
        <v>1572</v>
      </c>
      <c r="L801" s="236" t="s">
        <v>1284</v>
      </c>
      <c r="M801" s="203" t="s">
        <v>1430</v>
      </c>
      <c r="N801" s="203" t="s">
        <v>1544</v>
      </c>
    </row>
    <row r="802" s="160" customFormat="1" ht="21" customHeight="1" spans="1:14">
      <c r="A802" s="191"/>
      <c r="B802" s="218" t="s">
        <v>363</v>
      </c>
      <c r="C802" s="203" t="s">
        <v>2680</v>
      </c>
      <c r="D802" s="40" t="s">
        <v>112</v>
      </c>
      <c r="E802" s="67"/>
      <c r="F802" s="202">
        <v>40</v>
      </c>
      <c r="G802" s="194"/>
      <c r="H802" s="203" t="s">
        <v>1095</v>
      </c>
      <c r="I802" s="203" t="s">
        <v>1428</v>
      </c>
      <c r="J802" s="191" t="s">
        <v>1542</v>
      </c>
      <c r="K802" s="203" t="s">
        <v>1573</v>
      </c>
      <c r="L802" s="236" t="s">
        <v>1279</v>
      </c>
      <c r="M802" s="203" t="s">
        <v>1430</v>
      </c>
      <c r="N802" s="203" t="s">
        <v>1544</v>
      </c>
    </row>
    <row r="803" s="160" customFormat="1" ht="21" customHeight="1" spans="1:14">
      <c r="A803" s="191"/>
      <c r="B803" s="218" t="s">
        <v>363</v>
      </c>
      <c r="C803" s="203" t="s">
        <v>2680</v>
      </c>
      <c r="D803" s="40" t="s">
        <v>112</v>
      </c>
      <c r="E803" s="67"/>
      <c r="F803" s="202">
        <v>100</v>
      </c>
      <c r="G803" s="194"/>
      <c r="H803" s="203" t="s">
        <v>1095</v>
      </c>
      <c r="I803" s="203" t="s">
        <v>1428</v>
      </c>
      <c r="J803" s="191" t="s">
        <v>1542</v>
      </c>
      <c r="K803" s="203" t="s">
        <v>1576</v>
      </c>
      <c r="L803" s="236" t="s">
        <v>1279</v>
      </c>
      <c r="M803" s="203" t="s">
        <v>1430</v>
      </c>
      <c r="N803" s="203" t="s">
        <v>1544</v>
      </c>
    </row>
    <row r="804" s="160" customFormat="1" ht="21" customHeight="1" spans="1:14">
      <c r="A804" s="191"/>
      <c r="B804" s="218" t="s">
        <v>363</v>
      </c>
      <c r="C804" s="203" t="s">
        <v>2680</v>
      </c>
      <c r="D804" s="40" t="s">
        <v>112</v>
      </c>
      <c r="E804" s="67"/>
      <c r="F804" s="202">
        <v>108</v>
      </c>
      <c r="G804" s="194"/>
      <c r="H804" s="203" t="s">
        <v>1095</v>
      </c>
      <c r="I804" s="203" t="s">
        <v>1428</v>
      </c>
      <c r="J804" s="191" t="s">
        <v>1542</v>
      </c>
      <c r="K804" s="203" t="s">
        <v>1577</v>
      </c>
      <c r="L804" s="236" t="s">
        <v>1279</v>
      </c>
      <c r="M804" s="203" t="s">
        <v>1430</v>
      </c>
      <c r="N804" s="203" t="s">
        <v>1544</v>
      </c>
    </row>
    <row r="805" s="160" customFormat="1" ht="21" customHeight="1" spans="1:14">
      <c r="A805" s="191"/>
      <c r="B805" s="218" t="s">
        <v>363</v>
      </c>
      <c r="C805" s="203" t="s">
        <v>2680</v>
      </c>
      <c r="D805" s="40" t="s">
        <v>112</v>
      </c>
      <c r="E805" s="67"/>
      <c r="F805" s="202">
        <v>40</v>
      </c>
      <c r="G805" s="194"/>
      <c r="H805" s="203" t="s">
        <v>1095</v>
      </c>
      <c r="I805" s="203" t="s">
        <v>1428</v>
      </c>
      <c r="J805" s="191" t="s">
        <v>1542</v>
      </c>
      <c r="K805" s="203" t="s">
        <v>1578</v>
      </c>
      <c r="L805" s="236" t="s">
        <v>1279</v>
      </c>
      <c r="M805" s="203" t="s">
        <v>1430</v>
      </c>
      <c r="N805" s="203" t="s">
        <v>1544</v>
      </c>
    </row>
    <row r="806" s="160" customFormat="1" ht="21" customHeight="1" spans="1:14">
      <c r="A806" s="191"/>
      <c r="B806" s="218" t="s">
        <v>363</v>
      </c>
      <c r="C806" s="203" t="s">
        <v>2680</v>
      </c>
      <c r="D806" s="40" t="s">
        <v>112</v>
      </c>
      <c r="E806" s="67"/>
      <c r="F806" s="202">
        <v>115</v>
      </c>
      <c r="G806" s="194"/>
      <c r="H806" s="203" t="s">
        <v>1095</v>
      </c>
      <c r="I806" s="203" t="s">
        <v>1428</v>
      </c>
      <c r="J806" s="191" t="s">
        <v>1542</v>
      </c>
      <c r="K806" s="203" t="s">
        <v>1579</v>
      </c>
      <c r="L806" s="236" t="s">
        <v>1284</v>
      </c>
      <c r="M806" s="203" t="s">
        <v>1430</v>
      </c>
      <c r="N806" s="203" t="s">
        <v>1544</v>
      </c>
    </row>
    <row r="807" s="160" customFormat="1" ht="21" customHeight="1" spans="1:14">
      <c r="A807" s="191"/>
      <c r="B807" s="218" t="s">
        <v>363</v>
      </c>
      <c r="C807" s="203" t="s">
        <v>2680</v>
      </c>
      <c r="D807" s="40" t="s">
        <v>112</v>
      </c>
      <c r="E807" s="67"/>
      <c r="F807" s="202">
        <v>70</v>
      </c>
      <c r="G807" s="194"/>
      <c r="H807" s="203" t="s">
        <v>1095</v>
      </c>
      <c r="I807" s="203" t="s">
        <v>1428</v>
      </c>
      <c r="J807" s="191" t="s">
        <v>1542</v>
      </c>
      <c r="K807" s="203" t="s">
        <v>1580</v>
      </c>
      <c r="L807" s="236" t="s">
        <v>1279</v>
      </c>
      <c r="M807" s="203" t="s">
        <v>1430</v>
      </c>
      <c r="N807" s="203" t="s">
        <v>1544</v>
      </c>
    </row>
    <row r="808" s="160" customFormat="1" ht="21" customHeight="1" spans="1:14">
      <c r="A808" s="191"/>
      <c r="B808" s="218" t="s">
        <v>363</v>
      </c>
      <c r="C808" s="203" t="s">
        <v>2680</v>
      </c>
      <c r="D808" s="40" t="s">
        <v>112</v>
      </c>
      <c r="E808" s="67"/>
      <c r="F808" s="202">
        <v>131</v>
      </c>
      <c r="G808" s="194"/>
      <c r="H808" s="203" t="s">
        <v>1095</v>
      </c>
      <c r="I808" s="203" t="s">
        <v>1428</v>
      </c>
      <c r="J808" s="191" t="s">
        <v>1542</v>
      </c>
      <c r="K808" s="203" t="s">
        <v>1582</v>
      </c>
      <c r="L808" s="236" t="s">
        <v>1284</v>
      </c>
      <c r="M808" s="203" t="s">
        <v>1430</v>
      </c>
      <c r="N808" s="203" t="s">
        <v>1544</v>
      </c>
    </row>
    <row r="809" s="160" customFormat="1" ht="21" customHeight="1" spans="1:14">
      <c r="A809" s="191"/>
      <c r="B809" s="218" t="s">
        <v>363</v>
      </c>
      <c r="C809" s="203" t="s">
        <v>2680</v>
      </c>
      <c r="D809" s="40" t="s">
        <v>112</v>
      </c>
      <c r="E809" s="67"/>
      <c r="F809" s="202">
        <v>85</v>
      </c>
      <c r="G809" s="194"/>
      <c r="H809" s="203" t="s">
        <v>1095</v>
      </c>
      <c r="I809" s="203" t="s">
        <v>1428</v>
      </c>
      <c r="J809" s="191" t="s">
        <v>1542</v>
      </c>
      <c r="K809" s="203" t="s">
        <v>1583</v>
      </c>
      <c r="L809" s="236" t="s">
        <v>1279</v>
      </c>
      <c r="M809" s="203" t="s">
        <v>1430</v>
      </c>
      <c r="N809" s="203" t="s">
        <v>1544</v>
      </c>
    </row>
    <row r="810" s="160" customFormat="1" ht="21" customHeight="1" spans="1:14">
      <c r="A810" s="191"/>
      <c r="B810" s="218" t="s">
        <v>363</v>
      </c>
      <c r="C810" s="203" t="s">
        <v>2680</v>
      </c>
      <c r="D810" s="40" t="s">
        <v>112</v>
      </c>
      <c r="E810" s="67"/>
      <c r="F810" s="202">
        <v>24</v>
      </c>
      <c r="G810" s="194"/>
      <c r="H810" s="203" t="s">
        <v>1095</v>
      </c>
      <c r="I810" s="203" t="s">
        <v>1428</v>
      </c>
      <c r="J810" s="191" t="s">
        <v>1542</v>
      </c>
      <c r="K810" s="203" t="s">
        <v>1584</v>
      </c>
      <c r="L810" s="236" t="s">
        <v>1284</v>
      </c>
      <c r="M810" s="203" t="s">
        <v>1430</v>
      </c>
      <c r="N810" s="203" t="s">
        <v>1544</v>
      </c>
    </row>
    <row r="811" s="160" customFormat="1" ht="21" customHeight="1" spans="1:14">
      <c r="A811" s="191"/>
      <c r="B811" s="218" t="s">
        <v>363</v>
      </c>
      <c r="C811" s="203" t="s">
        <v>2680</v>
      </c>
      <c r="D811" s="40" t="s">
        <v>112</v>
      </c>
      <c r="E811" s="67"/>
      <c r="F811" s="202">
        <v>58</v>
      </c>
      <c r="G811" s="194"/>
      <c r="H811" s="203" t="s">
        <v>1095</v>
      </c>
      <c r="I811" s="203" t="s">
        <v>1428</v>
      </c>
      <c r="J811" s="191" t="s">
        <v>1542</v>
      </c>
      <c r="K811" s="203" t="s">
        <v>1586</v>
      </c>
      <c r="L811" s="236" t="s">
        <v>1284</v>
      </c>
      <c r="M811" s="203" t="s">
        <v>1430</v>
      </c>
      <c r="N811" s="203" t="s">
        <v>1544</v>
      </c>
    </row>
    <row r="812" s="160" customFormat="1" ht="21" customHeight="1" spans="1:14">
      <c r="A812" s="191"/>
      <c r="B812" s="218" t="s">
        <v>363</v>
      </c>
      <c r="C812" s="203" t="s">
        <v>2680</v>
      </c>
      <c r="D812" s="40" t="s">
        <v>112</v>
      </c>
      <c r="E812" s="67"/>
      <c r="F812" s="202">
        <v>108</v>
      </c>
      <c r="G812" s="194"/>
      <c r="H812" s="203" t="s">
        <v>1095</v>
      </c>
      <c r="I812" s="203" t="s">
        <v>1428</v>
      </c>
      <c r="J812" s="191" t="s">
        <v>1542</v>
      </c>
      <c r="K812" s="203" t="s">
        <v>1588</v>
      </c>
      <c r="L812" s="236" t="s">
        <v>1284</v>
      </c>
      <c r="M812" s="203" t="s">
        <v>1430</v>
      </c>
      <c r="N812" s="203" t="s">
        <v>1544</v>
      </c>
    </row>
    <row r="813" s="160" customFormat="1" ht="21" customHeight="1" spans="1:14">
      <c r="A813" s="191"/>
      <c r="B813" s="218" t="s">
        <v>363</v>
      </c>
      <c r="C813" s="203" t="s">
        <v>2680</v>
      </c>
      <c r="D813" s="40" t="s">
        <v>112</v>
      </c>
      <c r="E813" s="67"/>
      <c r="F813" s="202">
        <v>57</v>
      </c>
      <c r="G813" s="194"/>
      <c r="H813" s="203" t="s">
        <v>1095</v>
      </c>
      <c r="I813" s="203" t="s">
        <v>1428</v>
      </c>
      <c r="J813" s="191" t="s">
        <v>1542</v>
      </c>
      <c r="K813" s="203" t="s">
        <v>1590</v>
      </c>
      <c r="L813" s="236" t="s">
        <v>1284</v>
      </c>
      <c r="M813" s="203" t="s">
        <v>1430</v>
      </c>
      <c r="N813" s="203" t="s">
        <v>1544</v>
      </c>
    </row>
    <row r="814" s="160" customFormat="1" ht="21" customHeight="1" spans="1:14">
      <c r="A814" s="191"/>
      <c r="B814" s="218" t="s">
        <v>363</v>
      </c>
      <c r="C814" s="203" t="s">
        <v>2680</v>
      </c>
      <c r="D814" s="40" t="s">
        <v>112</v>
      </c>
      <c r="E814" s="67"/>
      <c r="F814" s="202">
        <v>89</v>
      </c>
      <c r="G814" s="194"/>
      <c r="H814" s="203" t="s">
        <v>1095</v>
      </c>
      <c r="I814" s="203" t="s">
        <v>1428</v>
      </c>
      <c r="J814" s="191" t="s">
        <v>1542</v>
      </c>
      <c r="K814" s="203" t="s">
        <v>1591</v>
      </c>
      <c r="L814" s="236" t="s">
        <v>1279</v>
      </c>
      <c r="M814" s="203" t="s">
        <v>1430</v>
      </c>
      <c r="N814" s="203" t="s">
        <v>1544</v>
      </c>
    </row>
    <row r="815" s="160" customFormat="1" ht="21" customHeight="1" spans="1:14">
      <c r="A815" s="191"/>
      <c r="B815" s="218" t="s">
        <v>363</v>
      </c>
      <c r="C815" s="203" t="s">
        <v>2680</v>
      </c>
      <c r="D815" s="40" t="s">
        <v>112</v>
      </c>
      <c r="E815" s="67"/>
      <c r="F815" s="202">
        <v>13</v>
      </c>
      <c r="G815" s="194"/>
      <c r="H815" s="203" t="s">
        <v>1095</v>
      </c>
      <c r="I815" s="203" t="s">
        <v>1428</v>
      </c>
      <c r="J815" s="191" t="s">
        <v>1542</v>
      </c>
      <c r="K815" s="203" t="s">
        <v>1592</v>
      </c>
      <c r="L815" s="236" t="s">
        <v>1284</v>
      </c>
      <c r="M815" s="203" t="s">
        <v>1430</v>
      </c>
      <c r="N815" s="203" t="s">
        <v>1544</v>
      </c>
    </row>
    <row r="816" s="160" customFormat="1" ht="21" customHeight="1" spans="1:14">
      <c r="A816" s="191"/>
      <c r="B816" s="218" t="s">
        <v>363</v>
      </c>
      <c r="C816" s="203" t="s">
        <v>2680</v>
      </c>
      <c r="D816" s="40" t="s">
        <v>112</v>
      </c>
      <c r="E816" s="67"/>
      <c r="F816" s="202">
        <v>84</v>
      </c>
      <c r="G816" s="194"/>
      <c r="H816" s="203" t="s">
        <v>1095</v>
      </c>
      <c r="I816" s="203" t="s">
        <v>1428</v>
      </c>
      <c r="J816" s="191" t="s">
        <v>1542</v>
      </c>
      <c r="K816" s="203" t="s">
        <v>1593</v>
      </c>
      <c r="L816" s="236" t="s">
        <v>1284</v>
      </c>
      <c r="M816" s="203" t="s">
        <v>1430</v>
      </c>
      <c r="N816" s="203" t="s">
        <v>1544</v>
      </c>
    </row>
    <row r="817" s="160" customFormat="1" ht="21" customHeight="1" spans="1:14">
      <c r="A817" s="191"/>
      <c r="B817" s="218" t="s">
        <v>363</v>
      </c>
      <c r="C817" s="203" t="s">
        <v>2680</v>
      </c>
      <c r="D817" s="40" t="s">
        <v>112</v>
      </c>
      <c r="E817" s="67"/>
      <c r="F817" s="202">
        <v>60</v>
      </c>
      <c r="G817" s="194"/>
      <c r="H817" s="203" t="s">
        <v>1095</v>
      </c>
      <c r="I817" s="203" t="s">
        <v>1428</v>
      </c>
      <c r="J817" s="191" t="s">
        <v>1542</v>
      </c>
      <c r="K817" s="203" t="s">
        <v>1594</v>
      </c>
      <c r="L817" s="236" t="s">
        <v>1279</v>
      </c>
      <c r="M817" s="203" t="s">
        <v>1430</v>
      </c>
      <c r="N817" s="203" t="s">
        <v>1544</v>
      </c>
    </row>
    <row r="818" s="160" customFormat="1" ht="21" customHeight="1" spans="1:14">
      <c r="A818" s="191"/>
      <c r="B818" s="218" t="s">
        <v>363</v>
      </c>
      <c r="C818" s="203" t="s">
        <v>2680</v>
      </c>
      <c r="D818" s="40" t="s">
        <v>112</v>
      </c>
      <c r="E818" s="67"/>
      <c r="F818" s="202">
        <v>52</v>
      </c>
      <c r="G818" s="194"/>
      <c r="H818" s="203" t="s">
        <v>1095</v>
      </c>
      <c r="I818" s="203" t="s">
        <v>1428</v>
      </c>
      <c r="J818" s="191" t="s">
        <v>1542</v>
      </c>
      <c r="K818" s="203" t="s">
        <v>1595</v>
      </c>
      <c r="L818" s="236" t="s">
        <v>1284</v>
      </c>
      <c r="M818" s="203" t="s">
        <v>1430</v>
      </c>
      <c r="N818" s="203" t="s">
        <v>1544</v>
      </c>
    </row>
    <row r="819" s="160" customFormat="1" ht="21" customHeight="1" spans="1:14">
      <c r="A819" s="191"/>
      <c r="B819" s="218" t="s">
        <v>363</v>
      </c>
      <c r="C819" s="203" t="s">
        <v>2680</v>
      </c>
      <c r="D819" s="40" t="s">
        <v>112</v>
      </c>
      <c r="E819" s="67"/>
      <c r="F819" s="202">
        <v>25</v>
      </c>
      <c r="G819" s="194"/>
      <c r="H819" s="203" t="s">
        <v>1095</v>
      </c>
      <c r="I819" s="203" t="s">
        <v>1428</v>
      </c>
      <c r="J819" s="191" t="s">
        <v>1542</v>
      </c>
      <c r="K819" s="203" t="s">
        <v>1597</v>
      </c>
      <c r="L819" s="236" t="s">
        <v>1279</v>
      </c>
      <c r="M819" s="203" t="s">
        <v>1430</v>
      </c>
      <c r="N819" s="203" t="s">
        <v>1544</v>
      </c>
    </row>
    <row r="820" s="160" customFormat="1" ht="21" customHeight="1" spans="1:14">
      <c r="A820" s="191"/>
      <c r="B820" s="218" t="s">
        <v>363</v>
      </c>
      <c r="C820" s="203" t="s">
        <v>2680</v>
      </c>
      <c r="D820" s="40" t="s">
        <v>112</v>
      </c>
      <c r="E820" s="67"/>
      <c r="F820" s="202">
        <v>20</v>
      </c>
      <c r="G820" s="194"/>
      <c r="H820" s="203" t="s">
        <v>1095</v>
      </c>
      <c r="I820" s="203" t="s">
        <v>1428</v>
      </c>
      <c r="J820" s="191" t="s">
        <v>1542</v>
      </c>
      <c r="K820" s="203" t="s">
        <v>1598</v>
      </c>
      <c r="L820" s="236" t="s">
        <v>1279</v>
      </c>
      <c r="M820" s="203" t="s">
        <v>1430</v>
      </c>
      <c r="N820" s="203" t="s">
        <v>1544</v>
      </c>
    </row>
    <row r="821" s="160" customFormat="1" ht="21" customHeight="1" spans="1:14">
      <c r="A821" s="191"/>
      <c r="B821" s="218" t="s">
        <v>363</v>
      </c>
      <c r="C821" s="203" t="s">
        <v>2680</v>
      </c>
      <c r="D821" s="40" t="s">
        <v>112</v>
      </c>
      <c r="E821" s="67"/>
      <c r="F821" s="202">
        <v>40</v>
      </c>
      <c r="G821" s="194"/>
      <c r="H821" s="203" t="s">
        <v>1095</v>
      </c>
      <c r="I821" s="203" t="s">
        <v>1428</v>
      </c>
      <c r="J821" s="191" t="s">
        <v>1542</v>
      </c>
      <c r="K821" s="203" t="s">
        <v>1599</v>
      </c>
      <c r="L821" s="236" t="s">
        <v>1284</v>
      </c>
      <c r="M821" s="203" t="s">
        <v>1430</v>
      </c>
      <c r="N821" s="203" t="s">
        <v>1544</v>
      </c>
    </row>
    <row r="822" s="160" customFormat="1" ht="21" customHeight="1" spans="1:14">
      <c r="A822" s="191"/>
      <c r="B822" s="218" t="s">
        <v>363</v>
      </c>
      <c r="C822" s="203" t="s">
        <v>2680</v>
      </c>
      <c r="D822" s="40" t="s">
        <v>112</v>
      </c>
      <c r="E822" s="67"/>
      <c r="F822" s="202">
        <v>20</v>
      </c>
      <c r="G822" s="194"/>
      <c r="H822" s="203" t="s">
        <v>1095</v>
      </c>
      <c r="I822" s="203" t="s">
        <v>1428</v>
      </c>
      <c r="J822" s="191" t="s">
        <v>1542</v>
      </c>
      <c r="K822" s="203" t="s">
        <v>1600</v>
      </c>
      <c r="L822" s="236" t="s">
        <v>1284</v>
      </c>
      <c r="M822" s="203" t="s">
        <v>1430</v>
      </c>
      <c r="N822" s="203" t="s">
        <v>1544</v>
      </c>
    </row>
    <row r="823" s="160" customFormat="1" ht="21" customHeight="1" spans="1:14">
      <c r="A823" s="191"/>
      <c r="B823" s="218" t="s">
        <v>363</v>
      </c>
      <c r="C823" s="203" t="s">
        <v>2680</v>
      </c>
      <c r="D823" s="40" t="s">
        <v>112</v>
      </c>
      <c r="E823" s="67"/>
      <c r="F823" s="202">
        <v>12</v>
      </c>
      <c r="G823" s="194"/>
      <c r="H823" s="203" t="s">
        <v>1095</v>
      </c>
      <c r="I823" s="203" t="s">
        <v>1428</v>
      </c>
      <c r="J823" s="191" t="s">
        <v>1542</v>
      </c>
      <c r="K823" s="203" t="s">
        <v>1601</v>
      </c>
      <c r="L823" s="236" t="s">
        <v>1279</v>
      </c>
      <c r="M823" s="203" t="s">
        <v>1430</v>
      </c>
      <c r="N823" s="203" t="s">
        <v>1544</v>
      </c>
    </row>
    <row r="824" s="160" customFormat="1" ht="21" customHeight="1" spans="1:14">
      <c r="A824" s="191"/>
      <c r="B824" s="218" t="s">
        <v>363</v>
      </c>
      <c r="C824" s="203" t="s">
        <v>2680</v>
      </c>
      <c r="D824" s="40" t="s">
        <v>112</v>
      </c>
      <c r="E824" s="67"/>
      <c r="F824" s="202">
        <v>15</v>
      </c>
      <c r="G824" s="194"/>
      <c r="H824" s="203" t="s">
        <v>1095</v>
      </c>
      <c r="I824" s="203" t="s">
        <v>1428</v>
      </c>
      <c r="J824" s="191" t="s">
        <v>1542</v>
      </c>
      <c r="K824" s="203" t="s">
        <v>1602</v>
      </c>
      <c r="L824" s="236" t="s">
        <v>1279</v>
      </c>
      <c r="M824" s="203" t="s">
        <v>1430</v>
      </c>
      <c r="N824" s="203" t="s">
        <v>1544</v>
      </c>
    </row>
    <row r="825" s="160" customFormat="1" ht="21" customHeight="1" spans="1:14">
      <c r="A825" s="191"/>
      <c r="B825" s="218" t="s">
        <v>363</v>
      </c>
      <c r="C825" s="203" t="s">
        <v>2680</v>
      </c>
      <c r="D825" s="40" t="s">
        <v>112</v>
      </c>
      <c r="E825" s="67"/>
      <c r="F825" s="202">
        <v>51</v>
      </c>
      <c r="G825" s="194"/>
      <c r="H825" s="203" t="s">
        <v>1095</v>
      </c>
      <c r="I825" s="203" t="s">
        <v>1428</v>
      </c>
      <c r="J825" s="191" t="s">
        <v>1542</v>
      </c>
      <c r="K825" s="203" t="s">
        <v>1603</v>
      </c>
      <c r="L825" s="236" t="s">
        <v>1284</v>
      </c>
      <c r="M825" s="203" t="s">
        <v>1430</v>
      </c>
      <c r="N825" s="203" t="s">
        <v>1544</v>
      </c>
    </row>
    <row r="826" s="160" customFormat="1" ht="21" customHeight="1" spans="1:14">
      <c r="A826" s="191"/>
      <c r="B826" s="218" t="s">
        <v>363</v>
      </c>
      <c r="C826" s="203" t="s">
        <v>2680</v>
      </c>
      <c r="D826" s="40" t="s">
        <v>112</v>
      </c>
      <c r="E826" s="67"/>
      <c r="F826" s="202">
        <v>27</v>
      </c>
      <c r="G826" s="194"/>
      <c r="H826" s="203" t="s">
        <v>1095</v>
      </c>
      <c r="I826" s="203" t="s">
        <v>1428</v>
      </c>
      <c r="J826" s="191" t="s">
        <v>1542</v>
      </c>
      <c r="K826" s="203" t="s">
        <v>1604</v>
      </c>
      <c r="L826" s="236" t="s">
        <v>1284</v>
      </c>
      <c r="M826" s="203" t="s">
        <v>1430</v>
      </c>
      <c r="N826" s="203" t="s">
        <v>1544</v>
      </c>
    </row>
    <row r="827" s="160" customFormat="1" ht="21" customHeight="1" spans="1:14">
      <c r="A827" s="191"/>
      <c r="B827" s="218" t="s">
        <v>363</v>
      </c>
      <c r="C827" s="203" t="s">
        <v>2680</v>
      </c>
      <c r="D827" s="40" t="s">
        <v>112</v>
      </c>
      <c r="E827" s="67"/>
      <c r="F827" s="202">
        <v>157</v>
      </c>
      <c r="G827" s="194"/>
      <c r="H827" s="203" t="s">
        <v>1095</v>
      </c>
      <c r="I827" s="203" t="s">
        <v>1428</v>
      </c>
      <c r="J827" s="191" t="s">
        <v>1542</v>
      </c>
      <c r="K827" s="203" t="s">
        <v>1606</v>
      </c>
      <c r="L827" s="236" t="s">
        <v>1284</v>
      </c>
      <c r="M827" s="203" t="s">
        <v>1430</v>
      </c>
      <c r="N827" s="203" t="s">
        <v>1544</v>
      </c>
    </row>
    <row r="828" s="160" customFormat="1" ht="21" customHeight="1" spans="1:14">
      <c r="A828" s="191"/>
      <c r="B828" s="218" t="s">
        <v>363</v>
      </c>
      <c r="C828" s="203" t="s">
        <v>2680</v>
      </c>
      <c r="D828" s="40" t="s">
        <v>112</v>
      </c>
      <c r="E828" s="67"/>
      <c r="F828" s="202">
        <v>30</v>
      </c>
      <c r="G828" s="194"/>
      <c r="H828" s="203" t="s">
        <v>1095</v>
      </c>
      <c r="I828" s="203" t="s">
        <v>1428</v>
      </c>
      <c r="J828" s="191" t="s">
        <v>1542</v>
      </c>
      <c r="K828" s="203" t="s">
        <v>1607</v>
      </c>
      <c r="L828" s="236" t="s">
        <v>1279</v>
      </c>
      <c r="M828" s="203" t="s">
        <v>1430</v>
      </c>
      <c r="N828" s="203" t="s">
        <v>1544</v>
      </c>
    </row>
    <row r="829" s="160" customFormat="1" ht="21" customHeight="1" spans="1:14">
      <c r="A829" s="191"/>
      <c r="B829" s="218" t="s">
        <v>363</v>
      </c>
      <c r="C829" s="203" t="s">
        <v>2680</v>
      </c>
      <c r="D829" s="40" t="s">
        <v>112</v>
      </c>
      <c r="E829" s="67"/>
      <c r="F829" s="202">
        <v>12</v>
      </c>
      <c r="G829" s="194"/>
      <c r="H829" s="203" t="s">
        <v>1095</v>
      </c>
      <c r="I829" s="203" t="s">
        <v>1428</v>
      </c>
      <c r="J829" s="191" t="s">
        <v>1542</v>
      </c>
      <c r="K829" s="203" t="s">
        <v>1609</v>
      </c>
      <c r="L829" s="236" t="s">
        <v>1279</v>
      </c>
      <c r="M829" s="203" t="s">
        <v>1430</v>
      </c>
      <c r="N829" s="203" t="s">
        <v>1544</v>
      </c>
    </row>
    <row r="830" s="160" customFormat="1" ht="21" customHeight="1" spans="1:14">
      <c r="A830" s="191"/>
      <c r="B830" s="218" t="s">
        <v>363</v>
      </c>
      <c r="C830" s="203" t="s">
        <v>2680</v>
      </c>
      <c r="D830" s="40" t="s">
        <v>112</v>
      </c>
      <c r="E830" s="67"/>
      <c r="F830" s="202">
        <v>27</v>
      </c>
      <c r="G830" s="194"/>
      <c r="H830" s="203" t="s">
        <v>1095</v>
      </c>
      <c r="I830" s="203" t="s">
        <v>1428</v>
      </c>
      <c r="J830" s="191" t="s">
        <v>1542</v>
      </c>
      <c r="K830" s="203" t="s">
        <v>1610</v>
      </c>
      <c r="L830" s="236" t="s">
        <v>1279</v>
      </c>
      <c r="M830" s="203" t="s">
        <v>1430</v>
      </c>
      <c r="N830" s="203" t="s">
        <v>1544</v>
      </c>
    </row>
    <row r="831" s="160" customFormat="1" ht="21" customHeight="1" spans="1:14">
      <c r="A831" s="191"/>
      <c r="B831" s="218" t="s">
        <v>363</v>
      </c>
      <c r="C831" s="203" t="s">
        <v>2680</v>
      </c>
      <c r="D831" s="40" t="s">
        <v>112</v>
      </c>
      <c r="E831" s="67"/>
      <c r="F831" s="202">
        <v>50</v>
      </c>
      <c r="G831" s="194"/>
      <c r="H831" s="203" t="s">
        <v>1095</v>
      </c>
      <c r="I831" s="203" t="s">
        <v>1428</v>
      </c>
      <c r="J831" s="191" t="s">
        <v>1542</v>
      </c>
      <c r="K831" s="203" t="s">
        <v>1611</v>
      </c>
      <c r="L831" s="236" t="s">
        <v>1284</v>
      </c>
      <c r="M831" s="203" t="s">
        <v>1430</v>
      </c>
      <c r="N831" s="203" t="s">
        <v>1544</v>
      </c>
    </row>
    <row r="832" s="160" customFormat="1" ht="21" customHeight="1" spans="1:14">
      <c r="A832" s="191"/>
      <c r="B832" s="218" t="s">
        <v>363</v>
      </c>
      <c r="C832" s="203" t="s">
        <v>2680</v>
      </c>
      <c r="D832" s="40" t="s">
        <v>112</v>
      </c>
      <c r="E832" s="67"/>
      <c r="F832" s="202">
        <v>173</v>
      </c>
      <c r="G832" s="194"/>
      <c r="H832" s="203" t="s">
        <v>1095</v>
      </c>
      <c r="I832" s="203" t="s">
        <v>1428</v>
      </c>
      <c r="J832" s="191" t="s">
        <v>1542</v>
      </c>
      <c r="K832" s="203" t="s">
        <v>1612</v>
      </c>
      <c r="L832" s="236" t="s">
        <v>1279</v>
      </c>
      <c r="M832" s="203" t="s">
        <v>1430</v>
      </c>
      <c r="N832" s="203" t="s">
        <v>1544</v>
      </c>
    </row>
    <row r="833" s="160" customFormat="1" ht="21" customHeight="1" spans="1:14">
      <c r="A833" s="191"/>
      <c r="B833" s="218" t="s">
        <v>363</v>
      </c>
      <c r="C833" s="203" t="s">
        <v>2680</v>
      </c>
      <c r="D833" s="40" t="s">
        <v>112</v>
      </c>
      <c r="E833" s="67"/>
      <c r="F833" s="202">
        <v>25</v>
      </c>
      <c r="G833" s="194"/>
      <c r="H833" s="203" t="s">
        <v>1095</v>
      </c>
      <c r="I833" s="203" t="s">
        <v>1428</v>
      </c>
      <c r="J833" s="191" t="s">
        <v>1542</v>
      </c>
      <c r="K833" s="203" t="s">
        <v>1616</v>
      </c>
      <c r="L833" s="236" t="s">
        <v>1279</v>
      </c>
      <c r="M833" s="203" t="s">
        <v>1430</v>
      </c>
      <c r="N833" s="203" t="s">
        <v>1544</v>
      </c>
    </row>
    <row r="834" s="160" customFormat="1" ht="21" customHeight="1" spans="1:14">
      <c r="A834" s="191"/>
      <c r="B834" s="218" t="s">
        <v>363</v>
      </c>
      <c r="C834" s="203" t="s">
        <v>2680</v>
      </c>
      <c r="D834" s="40" t="s">
        <v>112</v>
      </c>
      <c r="E834" s="67"/>
      <c r="F834" s="202">
        <v>253</v>
      </c>
      <c r="G834" s="194"/>
      <c r="H834" s="203" t="s">
        <v>1095</v>
      </c>
      <c r="I834" s="203" t="s">
        <v>1428</v>
      </c>
      <c r="J834" s="191" t="s">
        <v>1542</v>
      </c>
      <c r="K834" s="203" t="s">
        <v>1617</v>
      </c>
      <c r="L834" s="236" t="s">
        <v>1279</v>
      </c>
      <c r="M834" s="203" t="s">
        <v>1430</v>
      </c>
      <c r="N834" s="203" t="s">
        <v>1544</v>
      </c>
    </row>
    <row r="835" s="160" customFormat="1" ht="21" customHeight="1" spans="1:14">
      <c r="A835" s="191"/>
      <c r="B835" s="218" t="s">
        <v>363</v>
      </c>
      <c r="C835" s="203" t="s">
        <v>2680</v>
      </c>
      <c r="D835" s="40" t="s">
        <v>112</v>
      </c>
      <c r="E835" s="67"/>
      <c r="F835" s="202">
        <v>28</v>
      </c>
      <c r="G835" s="194"/>
      <c r="H835" s="203" t="s">
        <v>1095</v>
      </c>
      <c r="I835" s="203" t="s">
        <v>1428</v>
      </c>
      <c r="J835" s="191" t="s">
        <v>1542</v>
      </c>
      <c r="K835" s="203" t="s">
        <v>1618</v>
      </c>
      <c r="L835" s="236" t="s">
        <v>1284</v>
      </c>
      <c r="M835" s="203" t="s">
        <v>1430</v>
      </c>
      <c r="N835" s="203" t="s">
        <v>1544</v>
      </c>
    </row>
    <row r="836" s="160" customFormat="1" ht="21" customHeight="1" spans="1:14">
      <c r="A836" s="191"/>
      <c r="B836" s="218" t="s">
        <v>363</v>
      </c>
      <c r="C836" s="203" t="s">
        <v>2680</v>
      </c>
      <c r="D836" s="40" t="s">
        <v>112</v>
      </c>
      <c r="E836" s="67"/>
      <c r="F836" s="202">
        <v>78</v>
      </c>
      <c r="G836" s="194"/>
      <c r="H836" s="203" t="s">
        <v>1095</v>
      </c>
      <c r="I836" s="203" t="s">
        <v>1428</v>
      </c>
      <c r="J836" s="191" t="s">
        <v>1542</v>
      </c>
      <c r="K836" s="203" t="s">
        <v>1619</v>
      </c>
      <c r="L836" s="236" t="s">
        <v>1279</v>
      </c>
      <c r="M836" s="203" t="s">
        <v>1430</v>
      </c>
      <c r="N836" s="203" t="s">
        <v>1544</v>
      </c>
    </row>
    <row r="837" s="160" customFormat="1" ht="21" customHeight="1" spans="1:14">
      <c r="A837" s="191"/>
      <c r="B837" s="218" t="s">
        <v>363</v>
      </c>
      <c r="C837" s="203" t="s">
        <v>2680</v>
      </c>
      <c r="D837" s="40" t="s">
        <v>112</v>
      </c>
      <c r="E837" s="67"/>
      <c r="F837" s="202">
        <v>252</v>
      </c>
      <c r="G837" s="194"/>
      <c r="H837" s="203" t="s">
        <v>1095</v>
      </c>
      <c r="I837" s="203" t="s">
        <v>1428</v>
      </c>
      <c r="J837" s="191" t="s">
        <v>1542</v>
      </c>
      <c r="K837" s="203" t="s">
        <v>1621</v>
      </c>
      <c r="L837" s="236" t="s">
        <v>1279</v>
      </c>
      <c r="M837" s="203" t="s">
        <v>1430</v>
      </c>
      <c r="N837" s="203" t="s">
        <v>1544</v>
      </c>
    </row>
    <row r="838" s="160" customFormat="1" ht="21" customHeight="1" spans="1:14">
      <c r="A838" s="191"/>
      <c r="B838" s="218" t="s">
        <v>363</v>
      </c>
      <c r="C838" s="203" t="s">
        <v>2680</v>
      </c>
      <c r="D838" s="40" t="s">
        <v>112</v>
      </c>
      <c r="E838" s="67"/>
      <c r="F838" s="202">
        <v>372</v>
      </c>
      <c r="G838" s="194"/>
      <c r="H838" s="203" t="s">
        <v>1095</v>
      </c>
      <c r="I838" s="203" t="s">
        <v>1428</v>
      </c>
      <c r="J838" s="191" t="s">
        <v>1542</v>
      </c>
      <c r="K838" s="203" t="s">
        <v>1622</v>
      </c>
      <c r="L838" s="236" t="s">
        <v>1284</v>
      </c>
      <c r="M838" s="203" t="s">
        <v>1430</v>
      </c>
      <c r="N838" s="203" t="s">
        <v>1544</v>
      </c>
    </row>
    <row r="839" s="160" customFormat="1" ht="21" customHeight="1" spans="1:14">
      <c r="A839" s="191"/>
      <c r="B839" s="218" t="s">
        <v>363</v>
      </c>
      <c r="C839" s="203" t="s">
        <v>2680</v>
      </c>
      <c r="D839" s="40" t="s">
        <v>112</v>
      </c>
      <c r="E839" s="67"/>
      <c r="F839" s="202">
        <v>70</v>
      </c>
      <c r="G839" s="194"/>
      <c r="H839" s="203" t="s">
        <v>1095</v>
      </c>
      <c r="I839" s="203" t="s">
        <v>1428</v>
      </c>
      <c r="J839" s="191" t="s">
        <v>1542</v>
      </c>
      <c r="K839" s="203" t="s">
        <v>1623</v>
      </c>
      <c r="L839" s="236" t="s">
        <v>1284</v>
      </c>
      <c r="M839" s="203" t="s">
        <v>1430</v>
      </c>
      <c r="N839" s="203" t="s">
        <v>1544</v>
      </c>
    </row>
    <row r="840" s="160" customFormat="1" ht="21" customHeight="1" spans="1:14">
      <c r="A840" s="191"/>
      <c r="B840" s="218" t="s">
        <v>363</v>
      </c>
      <c r="C840" s="203" t="s">
        <v>2680</v>
      </c>
      <c r="D840" s="40" t="s">
        <v>112</v>
      </c>
      <c r="E840" s="67"/>
      <c r="F840" s="202">
        <v>400</v>
      </c>
      <c r="G840" s="194"/>
      <c r="H840" s="203" t="s">
        <v>1095</v>
      </c>
      <c r="I840" s="203" t="s">
        <v>1428</v>
      </c>
      <c r="J840" s="191" t="s">
        <v>1542</v>
      </c>
      <c r="K840" s="203" t="s">
        <v>1624</v>
      </c>
      <c r="L840" s="236" t="s">
        <v>1279</v>
      </c>
      <c r="M840" s="203" t="s">
        <v>1430</v>
      </c>
      <c r="N840" s="203" t="s">
        <v>1544</v>
      </c>
    </row>
    <row r="841" s="160" customFormat="1" ht="21" customHeight="1" spans="1:14">
      <c r="A841" s="191"/>
      <c r="B841" s="218" t="s">
        <v>363</v>
      </c>
      <c r="C841" s="203" t="s">
        <v>2680</v>
      </c>
      <c r="D841" s="40" t="s">
        <v>112</v>
      </c>
      <c r="E841" s="67"/>
      <c r="F841" s="202">
        <v>160</v>
      </c>
      <c r="G841" s="194"/>
      <c r="H841" s="203" t="s">
        <v>1095</v>
      </c>
      <c r="I841" s="203" t="s">
        <v>1428</v>
      </c>
      <c r="J841" s="191" t="s">
        <v>1542</v>
      </c>
      <c r="K841" s="203" t="s">
        <v>1625</v>
      </c>
      <c r="L841" s="236" t="s">
        <v>1284</v>
      </c>
      <c r="M841" s="203" t="s">
        <v>1430</v>
      </c>
      <c r="N841" s="203" t="s">
        <v>1544</v>
      </c>
    </row>
    <row r="842" s="160" customFormat="1" ht="21" customHeight="1" spans="1:14">
      <c r="A842" s="191"/>
      <c r="B842" s="218" t="s">
        <v>363</v>
      </c>
      <c r="C842" s="203" t="s">
        <v>2680</v>
      </c>
      <c r="D842" s="40" t="s">
        <v>112</v>
      </c>
      <c r="E842" s="67"/>
      <c r="F842" s="202">
        <v>108</v>
      </c>
      <c r="G842" s="194"/>
      <c r="H842" s="203" t="s">
        <v>1095</v>
      </c>
      <c r="I842" s="203" t="s">
        <v>1428</v>
      </c>
      <c r="J842" s="191" t="s">
        <v>1542</v>
      </c>
      <c r="K842" s="203" t="s">
        <v>1626</v>
      </c>
      <c r="L842" s="236" t="s">
        <v>1284</v>
      </c>
      <c r="M842" s="203" t="s">
        <v>1430</v>
      </c>
      <c r="N842" s="203" t="s">
        <v>1544</v>
      </c>
    </row>
    <row r="843" s="160" customFormat="1" ht="21" customHeight="1" spans="1:14">
      <c r="A843" s="191"/>
      <c r="B843" s="218" t="s">
        <v>363</v>
      </c>
      <c r="C843" s="203" t="s">
        <v>2680</v>
      </c>
      <c r="D843" s="40" t="s">
        <v>112</v>
      </c>
      <c r="E843" s="67"/>
      <c r="F843" s="202">
        <v>70</v>
      </c>
      <c r="G843" s="194"/>
      <c r="H843" s="203" t="s">
        <v>1095</v>
      </c>
      <c r="I843" s="203" t="s">
        <v>1428</v>
      </c>
      <c r="J843" s="191" t="s">
        <v>1542</v>
      </c>
      <c r="K843" s="203" t="s">
        <v>1627</v>
      </c>
      <c r="L843" s="236" t="s">
        <v>1279</v>
      </c>
      <c r="M843" s="203" t="s">
        <v>1430</v>
      </c>
      <c r="N843" s="203" t="s">
        <v>1544</v>
      </c>
    </row>
    <row r="844" s="160" customFormat="1" ht="21" customHeight="1" spans="1:14">
      <c r="A844" s="191"/>
      <c r="B844" s="218" t="s">
        <v>363</v>
      </c>
      <c r="C844" s="203" t="s">
        <v>2680</v>
      </c>
      <c r="D844" s="40" t="s">
        <v>112</v>
      </c>
      <c r="E844" s="67"/>
      <c r="F844" s="202">
        <v>15</v>
      </c>
      <c r="G844" s="194"/>
      <c r="H844" s="203" t="s">
        <v>1095</v>
      </c>
      <c r="I844" s="203" t="s">
        <v>1428</v>
      </c>
      <c r="J844" s="191" t="s">
        <v>1542</v>
      </c>
      <c r="K844" s="203" t="s">
        <v>1628</v>
      </c>
      <c r="L844" s="236" t="s">
        <v>1284</v>
      </c>
      <c r="M844" s="203" t="s">
        <v>1430</v>
      </c>
      <c r="N844" s="203" t="s">
        <v>1544</v>
      </c>
    </row>
    <row r="845" s="160" customFormat="1" ht="21" customHeight="1" spans="1:14">
      <c r="A845" s="191"/>
      <c r="B845" s="218" t="s">
        <v>363</v>
      </c>
      <c r="C845" s="203" t="s">
        <v>2680</v>
      </c>
      <c r="D845" s="40" t="s">
        <v>112</v>
      </c>
      <c r="E845" s="67"/>
      <c r="F845" s="202">
        <v>13</v>
      </c>
      <c r="G845" s="194"/>
      <c r="H845" s="203" t="s">
        <v>1095</v>
      </c>
      <c r="I845" s="203" t="s">
        <v>1428</v>
      </c>
      <c r="J845" s="191" t="s">
        <v>1542</v>
      </c>
      <c r="K845" s="203" t="s">
        <v>1629</v>
      </c>
      <c r="L845" s="236" t="s">
        <v>1284</v>
      </c>
      <c r="M845" s="203" t="s">
        <v>1430</v>
      </c>
      <c r="N845" s="203" t="s">
        <v>1544</v>
      </c>
    </row>
    <row r="846" s="160" customFormat="1" ht="21" customHeight="1" spans="1:14">
      <c r="A846" s="191"/>
      <c r="B846" s="218" t="s">
        <v>363</v>
      </c>
      <c r="C846" s="203" t="s">
        <v>2680</v>
      </c>
      <c r="D846" s="40" t="s">
        <v>112</v>
      </c>
      <c r="E846" s="67"/>
      <c r="F846" s="202">
        <v>10</v>
      </c>
      <c r="G846" s="194"/>
      <c r="H846" s="203" t="s">
        <v>1095</v>
      </c>
      <c r="I846" s="203" t="s">
        <v>1428</v>
      </c>
      <c r="J846" s="191" t="s">
        <v>1542</v>
      </c>
      <c r="K846" s="203" t="s">
        <v>1631</v>
      </c>
      <c r="L846" s="236" t="s">
        <v>1284</v>
      </c>
      <c r="M846" s="203" t="s">
        <v>1430</v>
      </c>
      <c r="N846" s="203" t="s">
        <v>1544</v>
      </c>
    </row>
    <row r="847" s="160" customFormat="1" ht="21" customHeight="1" spans="1:14">
      <c r="A847" s="191"/>
      <c r="B847" s="219" t="s">
        <v>138</v>
      </c>
      <c r="C847" s="220"/>
      <c r="D847" s="196"/>
      <c r="E847" s="197"/>
      <c r="F847" s="190">
        <f>SUM(F779:F846)</f>
        <v>6165.5</v>
      </c>
      <c r="G847" s="194"/>
      <c r="H847" s="203"/>
      <c r="I847" s="203"/>
      <c r="J847" s="203"/>
      <c r="K847" s="203"/>
      <c r="L847" s="236"/>
      <c r="M847" s="203"/>
      <c r="N847" s="203"/>
    </row>
    <row r="848" s="160" customFormat="1" ht="21" customHeight="1" spans="1:14">
      <c r="A848" s="191"/>
      <c r="B848" s="218" t="s">
        <v>2681</v>
      </c>
      <c r="C848" s="203" t="s">
        <v>2680</v>
      </c>
      <c r="D848" s="40" t="s">
        <v>112</v>
      </c>
      <c r="E848" s="67"/>
      <c r="F848" s="202">
        <v>42</v>
      </c>
      <c r="G848" s="194"/>
      <c r="H848" s="203" t="s">
        <v>1095</v>
      </c>
      <c r="I848" s="203" t="s">
        <v>1428</v>
      </c>
      <c r="J848" s="191" t="s">
        <v>1542</v>
      </c>
      <c r="K848" s="203" t="s">
        <v>1547</v>
      </c>
      <c r="L848" s="236" t="s">
        <v>1279</v>
      </c>
      <c r="M848" s="203" t="s">
        <v>1430</v>
      </c>
      <c r="N848" s="203" t="s">
        <v>1548</v>
      </c>
    </row>
    <row r="849" s="160" customFormat="1" ht="21" customHeight="1" spans="1:14">
      <c r="A849" s="191"/>
      <c r="B849" s="218" t="s">
        <v>2681</v>
      </c>
      <c r="C849" s="203" t="s">
        <v>2680</v>
      </c>
      <c r="D849" s="40" t="s">
        <v>112</v>
      </c>
      <c r="E849" s="67"/>
      <c r="F849" s="202">
        <v>40</v>
      </c>
      <c r="G849" s="194"/>
      <c r="H849" s="203" t="s">
        <v>1095</v>
      </c>
      <c r="I849" s="203" t="s">
        <v>1428</v>
      </c>
      <c r="J849" s="191" t="s">
        <v>1542</v>
      </c>
      <c r="K849" s="203" t="s">
        <v>1549</v>
      </c>
      <c r="L849" s="236" t="s">
        <v>1279</v>
      </c>
      <c r="M849" s="203" t="s">
        <v>1430</v>
      </c>
      <c r="N849" s="203" t="s">
        <v>1548</v>
      </c>
    </row>
    <row r="850" s="160" customFormat="1" ht="21" customHeight="1" spans="1:14">
      <c r="A850" s="191"/>
      <c r="B850" s="218" t="s">
        <v>2681</v>
      </c>
      <c r="C850" s="203" t="s">
        <v>2680</v>
      </c>
      <c r="D850" s="40" t="s">
        <v>112</v>
      </c>
      <c r="E850" s="67"/>
      <c r="F850" s="202">
        <v>46</v>
      </c>
      <c r="G850" s="194"/>
      <c r="H850" s="203" t="s">
        <v>1095</v>
      </c>
      <c r="I850" s="203" t="s">
        <v>1428</v>
      </c>
      <c r="J850" s="191" t="s">
        <v>1542</v>
      </c>
      <c r="K850" s="203" t="s">
        <v>1550</v>
      </c>
      <c r="L850" s="236" t="s">
        <v>1279</v>
      </c>
      <c r="M850" s="203" t="s">
        <v>1430</v>
      </c>
      <c r="N850" s="203" t="s">
        <v>1548</v>
      </c>
    </row>
    <row r="851" s="160" customFormat="1" ht="21" customHeight="1" spans="1:14">
      <c r="A851" s="191"/>
      <c r="B851" s="218" t="s">
        <v>2681</v>
      </c>
      <c r="C851" s="203" t="s">
        <v>2680</v>
      </c>
      <c r="D851" s="40" t="s">
        <v>112</v>
      </c>
      <c r="E851" s="67"/>
      <c r="F851" s="202">
        <v>18</v>
      </c>
      <c r="G851" s="194"/>
      <c r="H851" s="203" t="s">
        <v>1095</v>
      </c>
      <c r="I851" s="203" t="s">
        <v>1428</v>
      </c>
      <c r="J851" s="191" t="s">
        <v>1542</v>
      </c>
      <c r="K851" s="203" t="s">
        <v>1551</v>
      </c>
      <c r="L851" s="236" t="s">
        <v>1284</v>
      </c>
      <c r="M851" s="203" t="s">
        <v>1430</v>
      </c>
      <c r="N851" s="203" t="s">
        <v>1548</v>
      </c>
    </row>
    <row r="852" s="160" customFormat="1" ht="21" customHeight="1" spans="1:14">
      <c r="A852" s="191"/>
      <c r="B852" s="218" t="s">
        <v>2681</v>
      </c>
      <c r="C852" s="203" t="s">
        <v>2680</v>
      </c>
      <c r="D852" s="40" t="s">
        <v>112</v>
      </c>
      <c r="E852" s="67"/>
      <c r="F852" s="202">
        <v>32</v>
      </c>
      <c r="G852" s="194"/>
      <c r="H852" s="203" t="s">
        <v>1095</v>
      </c>
      <c r="I852" s="203" t="s">
        <v>1428</v>
      </c>
      <c r="J852" s="191" t="s">
        <v>1542</v>
      </c>
      <c r="K852" s="203" t="s">
        <v>1559</v>
      </c>
      <c r="L852" s="236" t="s">
        <v>1284</v>
      </c>
      <c r="M852" s="203" t="s">
        <v>1430</v>
      </c>
      <c r="N852" s="203" t="s">
        <v>1548</v>
      </c>
    </row>
    <row r="853" s="160" customFormat="1" ht="21" customHeight="1" spans="1:14">
      <c r="A853" s="191"/>
      <c r="B853" s="218" t="s">
        <v>2681</v>
      </c>
      <c r="C853" s="203" t="s">
        <v>2680</v>
      </c>
      <c r="D853" s="40" t="s">
        <v>112</v>
      </c>
      <c r="E853" s="67"/>
      <c r="F853" s="202">
        <v>17</v>
      </c>
      <c r="G853" s="194"/>
      <c r="H853" s="203" t="s">
        <v>1095</v>
      </c>
      <c r="I853" s="203" t="s">
        <v>1428</v>
      </c>
      <c r="J853" s="191" t="s">
        <v>1542</v>
      </c>
      <c r="K853" s="203" t="s">
        <v>1596</v>
      </c>
      <c r="L853" s="236" t="s">
        <v>1284</v>
      </c>
      <c r="M853" s="203" t="s">
        <v>1430</v>
      </c>
      <c r="N853" s="203" t="s">
        <v>1548</v>
      </c>
    </row>
    <row r="854" s="160" customFormat="1" ht="21" customHeight="1" spans="1:14">
      <c r="A854" s="191"/>
      <c r="B854" s="218" t="s">
        <v>2681</v>
      </c>
      <c r="C854" s="203" t="s">
        <v>2680</v>
      </c>
      <c r="D854" s="40" t="s">
        <v>112</v>
      </c>
      <c r="E854" s="67"/>
      <c r="F854" s="202">
        <v>25</v>
      </c>
      <c r="G854" s="194"/>
      <c r="H854" s="203" t="s">
        <v>1095</v>
      </c>
      <c r="I854" s="203" t="s">
        <v>1428</v>
      </c>
      <c r="J854" s="191" t="s">
        <v>1542</v>
      </c>
      <c r="K854" s="203" t="s">
        <v>1605</v>
      </c>
      <c r="L854" s="236" t="s">
        <v>1284</v>
      </c>
      <c r="M854" s="203" t="s">
        <v>1430</v>
      </c>
      <c r="N854" s="203" t="s">
        <v>1548</v>
      </c>
    </row>
    <row r="855" s="160" customFormat="1" ht="21" customHeight="1" spans="1:14">
      <c r="A855" s="191"/>
      <c r="B855" s="218" t="s">
        <v>2681</v>
      </c>
      <c r="C855" s="203" t="s">
        <v>2680</v>
      </c>
      <c r="D855" s="40" t="s">
        <v>112</v>
      </c>
      <c r="E855" s="67"/>
      <c r="F855" s="202">
        <v>66</v>
      </c>
      <c r="G855" s="194"/>
      <c r="H855" s="203" t="s">
        <v>1095</v>
      </c>
      <c r="I855" s="203" t="s">
        <v>1428</v>
      </c>
      <c r="J855" s="191" t="s">
        <v>1542</v>
      </c>
      <c r="K855" s="203" t="s">
        <v>1614</v>
      </c>
      <c r="L855" s="236" t="s">
        <v>1284</v>
      </c>
      <c r="M855" s="203" t="s">
        <v>1430</v>
      </c>
      <c r="N855" s="203" t="s">
        <v>1548</v>
      </c>
    </row>
    <row r="856" s="160" customFormat="1" ht="21" customHeight="1" spans="1:14">
      <c r="A856" s="191"/>
      <c r="B856" s="219" t="s">
        <v>138</v>
      </c>
      <c r="C856" s="220"/>
      <c r="D856" s="196"/>
      <c r="E856" s="197"/>
      <c r="F856" s="190">
        <f>SUM(F848:F855)</f>
        <v>286</v>
      </c>
      <c r="G856" s="194"/>
      <c r="H856" s="203"/>
      <c r="I856" s="203"/>
      <c r="J856" s="203"/>
      <c r="K856" s="203"/>
      <c r="L856" s="236"/>
      <c r="M856" s="203"/>
      <c r="N856" s="203"/>
    </row>
    <row r="857" s="160" customFormat="1" ht="21" customHeight="1" spans="1:14">
      <c r="A857" s="191"/>
      <c r="B857" s="218" t="s">
        <v>372</v>
      </c>
      <c r="C857" s="203" t="s">
        <v>2680</v>
      </c>
      <c r="D857" s="40" t="s">
        <v>112</v>
      </c>
      <c r="E857" s="67"/>
      <c r="F857" s="202">
        <v>40</v>
      </c>
      <c r="G857" s="194"/>
      <c r="H857" s="203" t="s">
        <v>1095</v>
      </c>
      <c r="I857" s="203" t="s">
        <v>1428</v>
      </c>
      <c r="J857" s="191" t="s">
        <v>1542</v>
      </c>
      <c r="K857" s="203" t="s">
        <v>1574</v>
      </c>
      <c r="L857" s="236" t="s">
        <v>1279</v>
      </c>
      <c r="M857" s="203" t="s">
        <v>1430</v>
      </c>
      <c r="N857" s="203" t="s">
        <v>1575</v>
      </c>
    </row>
    <row r="858" s="160" customFormat="1" ht="21" customHeight="1" spans="1:14">
      <c r="A858" s="191"/>
      <c r="B858" s="218" t="s">
        <v>372</v>
      </c>
      <c r="C858" s="203" t="s">
        <v>2680</v>
      </c>
      <c r="D858" s="40" t="s">
        <v>112</v>
      </c>
      <c r="E858" s="67"/>
      <c r="F858" s="202">
        <v>18</v>
      </c>
      <c r="G858" s="194"/>
      <c r="H858" s="203" t="s">
        <v>1095</v>
      </c>
      <c r="I858" s="203" t="s">
        <v>1428</v>
      </c>
      <c r="J858" s="191" t="s">
        <v>1542</v>
      </c>
      <c r="K858" s="203" t="s">
        <v>1581</v>
      </c>
      <c r="L858" s="236" t="s">
        <v>1284</v>
      </c>
      <c r="M858" s="203" t="s">
        <v>1430</v>
      </c>
      <c r="N858" s="203" t="s">
        <v>1575</v>
      </c>
    </row>
    <row r="859" s="160" customFormat="1" ht="21" customHeight="1" spans="1:14">
      <c r="A859" s="191"/>
      <c r="B859" s="218" t="s">
        <v>372</v>
      </c>
      <c r="C859" s="203" t="s">
        <v>2680</v>
      </c>
      <c r="D859" s="40" t="s">
        <v>112</v>
      </c>
      <c r="E859" s="67"/>
      <c r="F859" s="202">
        <v>9</v>
      </c>
      <c r="G859" s="194"/>
      <c r="H859" s="203" t="s">
        <v>1095</v>
      </c>
      <c r="I859" s="203" t="s">
        <v>1428</v>
      </c>
      <c r="J859" s="191" t="s">
        <v>1542</v>
      </c>
      <c r="K859" s="203" t="s">
        <v>1585</v>
      </c>
      <c r="L859" s="236" t="s">
        <v>1284</v>
      </c>
      <c r="M859" s="203" t="s">
        <v>1430</v>
      </c>
      <c r="N859" s="203" t="s">
        <v>1575</v>
      </c>
    </row>
    <row r="860" s="160" customFormat="1" ht="21" customHeight="1" spans="1:14">
      <c r="A860" s="191"/>
      <c r="B860" s="218" t="s">
        <v>372</v>
      </c>
      <c r="C860" s="203" t="s">
        <v>2680</v>
      </c>
      <c r="D860" s="40" t="s">
        <v>112</v>
      </c>
      <c r="E860" s="67"/>
      <c r="F860" s="202">
        <v>13</v>
      </c>
      <c r="G860" s="194"/>
      <c r="H860" s="203" t="s">
        <v>1095</v>
      </c>
      <c r="I860" s="203" t="s">
        <v>1428</v>
      </c>
      <c r="J860" s="191" t="s">
        <v>1542</v>
      </c>
      <c r="K860" s="203" t="s">
        <v>1587</v>
      </c>
      <c r="L860" s="236" t="s">
        <v>1284</v>
      </c>
      <c r="M860" s="203" t="s">
        <v>1430</v>
      </c>
      <c r="N860" s="203" t="s">
        <v>1575</v>
      </c>
    </row>
    <row r="861" s="160" customFormat="1" ht="21" customHeight="1" spans="1:14">
      <c r="A861" s="191"/>
      <c r="B861" s="218" t="s">
        <v>372</v>
      </c>
      <c r="C861" s="203" t="s">
        <v>2680</v>
      </c>
      <c r="D861" s="40" t="s">
        <v>112</v>
      </c>
      <c r="E861" s="67"/>
      <c r="F861" s="202">
        <v>24</v>
      </c>
      <c r="G861" s="194"/>
      <c r="H861" s="203" t="s">
        <v>1095</v>
      </c>
      <c r="I861" s="203" t="s">
        <v>1428</v>
      </c>
      <c r="J861" s="191" t="s">
        <v>1542</v>
      </c>
      <c r="K861" s="203" t="s">
        <v>1589</v>
      </c>
      <c r="L861" s="236" t="s">
        <v>1284</v>
      </c>
      <c r="M861" s="203" t="s">
        <v>1430</v>
      </c>
      <c r="N861" s="203" t="s">
        <v>1575</v>
      </c>
    </row>
    <row r="862" s="160" customFormat="1" ht="21" customHeight="1" spans="1:14">
      <c r="A862" s="191"/>
      <c r="B862" s="218" t="s">
        <v>372</v>
      </c>
      <c r="C862" s="203" t="s">
        <v>2680</v>
      </c>
      <c r="D862" s="40" t="s">
        <v>112</v>
      </c>
      <c r="E862" s="67"/>
      <c r="F862" s="202">
        <v>39</v>
      </c>
      <c r="G862" s="194"/>
      <c r="H862" s="203" t="s">
        <v>1095</v>
      </c>
      <c r="I862" s="203" t="s">
        <v>1428</v>
      </c>
      <c r="J862" s="191" t="s">
        <v>1542</v>
      </c>
      <c r="K862" s="203" t="s">
        <v>1608</v>
      </c>
      <c r="L862" s="236" t="s">
        <v>1284</v>
      </c>
      <c r="M862" s="203" t="s">
        <v>1430</v>
      </c>
      <c r="N862" s="203" t="s">
        <v>1575</v>
      </c>
    </row>
    <row r="863" s="160" customFormat="1" ht="21" customHeight="1" spans="1:14">
      <c r="A863" s="191"/>
      <c r="B863" s="218" t="s">
        <v>372</v>
      </c>
      <c r="C863" s="203" t="s">
        <v>2680</v>
      </c>
      <c r="D863" s="40" t="s">
        <v>112</v>
      </c>
      <c r="E863" s="67"/>
      <c r="F863" s="202">
        <v>19</v>
      </c>
      <c r="G863" s="194"/>
      <c r="H863" s="203" t="s">
        <v>1095</v>
      </c>
      <c r="I863" s="203" t="s">
        <v>1428</v>
      </c>
      <c r="J863" s="191" t="s">
        <v>1542</v>
      </c>
      <c r="K863" s="203" t="s">
        <v>1613</v>
      </c>
      <c r="L863" s="236" t="s">
        <v>1284</v>
      </c>
      <c r="M863" s="203" t="s">
        <v>1430</v>
      </c>
      <c r="N863" s="203" t="s">
        <v>1575</v>
      </c>
    </row>
    <row r="864" s="160" customFormat="1" ht="21" customHeight="1" spans="1:14">
      <c r="A864" s="191"/>
      <c r="B864" s="218" t="s">
        <v>372</v>
      </c>
      <c r="C864" s="203" t="s">
        <v>2680</v>
      </c>
      <c r="D864" s="40" t="s">
        <v>112</v>
      </c>
      <c r="E864" s="67"/>
      <c r="F864" s="202">
        <v>15</v>
      </c>
      <c r="G864" s="194"/>
      <c r="H864" s="203" t="s">
        <v>1095</v>
      </c>
      <c r="I864" s="203" t="s">
        <v>1428</v>
      </c>
      <c r="J864" s="191" t="s">
        <v>1542</v>
      </c>
      <c r="K864" s="203" t="s">
        <v>1615</v>
      </c>
      <c r="L864" s="236" t="s">
        <v>1279</v>
      </c>
      <c r="M864" s="203" t="s">
        <v>1430</v>
      </c>
      <c r="N864" s="203" t="s">
        <v>1575</v>
      </c>
    </row>
    <row r="865" s="160" customFormat="1" ht="21" customHeight="1" spans="1:14">
      <c r="A865" s="191"/>
      <c r="B865" s="218" t="s">
        <v>372</v>
      </c>
      <c r="C865" s="203" t="s">
        <v>2680</v>
      </c>
      <c r="D865" s="40" t="s">
        <v>112</v>
      </c>
      <c r="E865" s="67"/>
      <c r="F865" s="202">
        <v>14</v>
      </c>
      <c r="G865" s="194"/>
      <c r="H865" s="203" t="s">
        <v>1095</v>
      </c>
      <c r="I865" s="203" t="s">
        <v>1428</v>
      </c>
      <c r="J865" s="191" t="s">
        <v>1542</v>
      </c>
      <c r="K865" s="203" t="s">
        <v>1620</v>
      </c>
      <c r="L865" s="236" t="s">
        <v>1279</v>
      </c>
      <c r="M865" s="203" t="s">
        <v>1430</v>
      </c>
      <c r="N865" s="203" t="s">
        <v>1575</v>
      </c>
    </row>
    <row r="866" s="160" customFormat="1" ht="21" customHeight="1" spans="1:14">
      <c r="A866" s="191"/>
      <c r="B866" s="218" t="s">
        <v>372</v>
      </c>
      <c r="C866" s="203" t="s">
        <v>2680</v>
      </c>
      <c r="D866" s="40" t="s">
        <v>112</v>
      </c>
      <c r="E866" s="67"/>
      <c r="F866" s="202">
        <v>79</v>
      </c>
      <c r="G866" s="194"/>
      <c r="H866" s="203" t="s">
        <v>1095</v>
      </c>
      <c r="I866" s="203" t="s">
        <v>1428</v>
      </c>
      <c r="J866" s="191" t="s">
        <v>1542</v>
      </c>
      <c r="K866" s="203" t="s">
        <v>1630</v>
      </c>
      <c r="L866" s="236" t="s">
        <v>1284</v>
      </c>
      <c r="M866" s="203" t="s">
        <v>1430</v>
      </c>
      <c r="N866" s="203" t="s">
        <v>1575</v>
      </c>
    </row>
    <row r="867" s="160" customFormat="1" ht="21" customHeight="1" spans="1:14">
      <c r="A867" s="191"/>
      <c r="B867" s="219" t="s">
        <v>138</v>
      </c>
      <c r="C867" s="220"/>
      <c r="D867" s="196"/>
      <c r="E867" s="197"/>
      <c r="F867" s="190">
        <f>SUM(F857:F866)</f>
        <v>270</v>
      </c>
      <c r="G867" s="194"/>
      <c r="H867" s="203"/>
      <c r="I867" s="203"/>
      <c r="J867" s="203"/>
      <c r="K867" s="203"/>
      <c r="L867" s="236"/>
      <c r="M867" s="203"/>
      <c r="N867" s="203"/>
    </row>
    <row r="868" s="161" customFormat="1" ht="21" customHeight="1" spans="1:14">
      <c r="A868" s="204"/>
      <c r="B868" s="294" t="s">
        <v>1509</v>
      </c>
      <c r="C868" s="295" t="s">
        <v>1510</v>
      </c>
      <c r="D868" s="251"/>
      <c r="E868" s="252"/>
      <c r="F868" s="253"/>
      <c r="G868" s="209"/>
      <c r="H868" s="205"/>
      <c r="I868" s="205"/>
      <c r="J868" s="205"/>
      <c r="K868" s="205"/>
      <c r="L868" s="237"/>
      <c r="M868" s="205"/>
      <c r="N868" s="205"/>
    </row>
    <row r="869" s="161" customFormat="1" ht="21" customHeight="1" spans="1:14">
      <c r="A869" s="204"/>
      <c r="B869" s="217" t="s">
        <v>1509</v>
      </c>
      <c r="C869" s="240" t="s">
        <v>1427</v>
      </c>
      <c r="D869" s="206" t="s">
        <v>41</v>
      </c>
      <c r="E869" s="207"/>
      <c r="F869" s="208">
        <v>20.3</v>
      </c>
      <c r="G869" s="209"/>
      <c r="H869" s="205" t="s">
        <v>1095</v>
      </c>
      <c r="I869" s="205" t="s">
        <v>1428</v>
      </c>
      <c r="J869" s="204" t="s">
        <v>353</v>
      </c>
      <c r="K869" s="205" t="s">
        <v>1258</v>
      </c>
      <c r="L869" s="237" t="s">
        <v>1257</v>
      </c>
      <c r="M869" s="205" t="s">
        <v>1157</v>
      </c>
      <c r="N869" s="205" t="s">
        <v>1259</v>
      </c>
    </row>
    <row r="870" s="161" customFormat="1" ht="21" customHeight="1" spans="1:14">
      <c r="A870" s="204"/>
      <c r="B870" s="217" t="s">
        <v>1509</v>
      </c>
      <c r="C870" s="240" t="s">
        <v>1427</v>
      </c>
      <c r="D870" s="206" t="s">
        <v>41</v>
      </c>
      <c r="E870" s="207"/>
      <c r="F870" s="208">
        <v>15.6</v>
      </c>
      <c r="G870" s="209"/>
      <c r="H870" s="205" t="s">
        <v>1095</v>
      </c>
      <c r="I870" s="205" t="s">
        <v>1428</v>
      </c>
      <c r="J870" s="204" t="s">
        <v>353</v>
      </c>
      <c r="K870" s="205" t="s">
        <v>1260</v>
      </c>
      <c r="L870" s="237" t="s">
        <v>1257</v>
      </c>
      <c r="M870" s="205" t="s">
        <v>1157</v>
      </c>
      <c r="N870" s="205" t="s">
        <v>1259</v>
      </c>
    </row>
    <row r="871" s="161" customFormat="1" ht="21" customHeight="1" spans="1:14">
      <c r="A871" s="204"/>
      <c r="B871" s="217" t="s">
        <v>1509</v>
      </c>
      <c r="C871" s="240" t="s">
        <v>1427</v>
      </c>
      <c r="D871" s="206" t="s">
        <v>41</v>
      </c>
      <c r="E871" s="207"/>
      <c r="F871" s="208">
        <v>26.9</v>
      </c>
      <c r="G871" s="209"/>
      <c r="H871" s="205" t="s">
        <v>1095</v>
      </c>
      <c r="I871" s="205" t="s">
        <v>1428</v>
      </c>
      <c r="J871" s="204" t="s">
        <v>353</v>
      </c>
      <c r="K871" s="205" t="s">
        <v>1261</v>
      </c>
      <c r="L871" s="237" t="s">
        <v>1257</v>
      </c>
      <c r="M871" s="205" t="s">
        <v>1157</v>
      </c>
      <c r="N871" s="205" t="s">
        <v>1259</v>
      </c>
    </row>
    <row r="872" s="161" customFormat="1" ht="21" customHeight="1" spans="1:14">
      <c r="A872" s="204"/>
      <c r="B872" s="217" t="s">
        <v>1509</v>
      </c>
      <c r="C872" s="240" t="s">
        <v>1427</v>
      </c>
      <c r="D872" s="206" t="s">
        <v>41</v>
      </c>
      <c r="E872" s="207"/>
      <c r="F872" s="208">
        <v>9.8</v>
      </c>
      <c r="G872" s="209"/>
      <c r="H872" s="205" t="s">
        <v>1095</v>
      </c>
      <c r="I872" s="205" t="s">
        <v>1428</v>
      </c>
      <c r="J872" s="204" t="s">
        <v>353</v>
      </c>
      <c r="K872" s="205" t="s">
        <v>1262</v>
      </c>
      <c r="L872" s="237" t="s">
        <v>1257</v>
      </c>
      <c r="M872" s="205" t="s">
        <v>1157</v>
      </c>
      <c r="N872" s="205" t="s">
        <v>1259</v>
      </c>
    </row>
    <row r="873" s="161" customFormat="1" ht="21" customHeight="1" spans="1:14">
      <c r="A873" s="204"/>
      <c r="B873" s="217" t="s">
        <v>1509</v>
      </c>
      <c r="C873" s="240" t="s">
        <v>1427</v>
      </c>
      <c r="D873" s="206" t="s">
        <v>41</v>
      </c>
      <c r="E873" s="207"/>
      <c r="F873" s="208">
        <v>23.4</v>
      </c>
      <c r="G873" s="209"/>
      <c r="H873" s="205" t="s">
        <v>1095</v>
      </c>
      <c r="I873" s="205" t="s">
        <v>1428</v>
      </c>
      <c r="J873" s="204" t="s">
        <v>353</v>
      </c>
      <c r="K873" s="205" t="s">
        <v>1263</v>
      </c>
      <c r="L873" s="237" t="s">
        <v>1257</v>
      </c>
      <c r="M873" s="205" t="s">
        <v>1157</v>
      </c>
      <c r="N873" s="205" t="s">
        <v>1259</v>
      </c>
    </row>
    <row r="874" s="161" customFormat="1" ht="21" customHeight="1" spans="1:14">
      <c r="A874" s="204"/>
      <c r="B874" s="217" t="s">
        <v>1509</v>
      </c>
      <c r="C874" s="240" t="s">
        <v>1427</v>
      </c>
      <c r="D874" s="206" t="s">
        <v>41</v>
      </c>
      <c r="E874" s="207"/>
      <c r="F874" s="208">
        <v>19.5</v>
      </c>
      <c r="G874" s="209"/>
      <c r="H874" s="205" t="s">
        <v>1095</v>
      </c>
      <c r="I874" s="205" t="s">
        <v>1428</v>
      </c>
      <c r="J874" s="204" t="s">
        <v>353</v>
      </c>
      <c r="K874" s="205" t="s">
        <v>1264</v>
      </c>
      <c r="L874" s="237" t="s">
        <v>1257</v>
      </c>
      <c r="M874" s="205" t="s">
        <v>1157</v>
      </c>
      <c r="N874" s="205" t="s">
        <v>1259</v>
      </c>
    </row>
    <row r="875" s="161" customFormat="1" ht="21" customHeight="1" spans="1:14">
      <c r="A875" s="204"/>
      <c r="B875" s="217" t="s">
        <v>1509</v>
      </c>
      <c r="C875" s="240" t="s">
        <v>1427</v>
      </c>
      <c r="D875" s="206" t="s">
        <v>41</v>
      </c>
      <c r="E875" s="207"/>
      <c r="F875" s="208">
        <v>16.8</v>
      </c>
      <c r="G875" s="209"/>
      <c r="H875" s="205" t="s">
        <v>1095</v>
      </c>
      <c r="I875" s="205" t="s">
        <v>1428</v>
      </c>
      <c r="J875" s="204" t="s">
        <v>353</v>
      </c>
      <c r="K875" s="205" t="s">
        <v>1265</v>
      </c>
      <c r="L875" s="237" t="s">
        <v>1257</v>
      </c>
      <c r="M875" s="205" t="s">
        <v>1157</v>
      </c>
      <c r="N875" s="205" t="s">
        <v>1259</v>
      </c>
    </row>
    <row r="876" s="161" customFormat="1" ht="21" customHeight="1" spans="1:14">
      <c r="A876" s="204"/>
      <c r="B876" s="217" t="s">
        <v>1509</v>
      </c>
      <c r="C876" s="240" t="s">
        <v>1427</v>
      </c>
      <c r="D876" s="206" t="s">
        <v>41</v>
      </c>
      <c r="E876" s="207"/>
      <c r="F876" s="208">
        <v>19.1</v>
      </c>
      <c r="G876" s="209"/>
      <c r="H876" s="205" t="s">
        <v>1095</v>
      </c>
      <c r="I876" s="205" t="s">
        <v>1428</v>
      </c>
      <c r="J876" s="204" t="s">
        <v>353</v>
      </c>
      <c r="K876" s="205" t="s">
        <v>1266</v>
      </c>
      <c r="L876" s="237" t="s">
        <v>1257</v>
      </c>
      <c r="M876" s="205" t="s">
        <v>1157</v>
      </c>
      <c r="N876" s="205" t="s">
        <v>1267</v>
      </c>
    </row>
    <row r="877" s="161" customFormat="1" ht="21" customHeight="1" spans="1:14">
      <c r="A877" s="204"/>
      <c r="B877" s="217" t="s">
        <v>1509</v>
      </c>
      <c r="C877" s="240" t="s">
        <v>1427</v>
      </c>
      <c r="D877" s="206" t="s">
        <v>41</v>
      </c>
      <c r="E877" s="207"/>
      <c r="F877" s="208">
        <v>6.2</v>
      </c>
      <c r="G877" s="209"/>
      <c r="H877" s="205" t="s">
        <v>1095</v>
      </c>
      <c r="I877" s="205" t="s">
        <v>1428</v>
      </c>
      <c r="J877" s="204" t="s">
        <v>353</v>
      </c>
      <c r="K877" s="205" t="s">
        <v>1268</v>
      </c>
      <c r="L877" s="237" t="s">
        <v>1257</v>
      </c>
      <c r="M877" s="205" t="s">
        <v>1157</v>
      </c>
      <c r="N877" s="205" t="s">
        <v>1259</v>
      </c>
    </row>
    <row r="878" s="161" customFormat="1" ht="21" customHeight="1" spans="1:14">
      <c r="A878" s="204"/>
      <c r="B878" s="217" t="s">
        <v>1509</v>
      </c>
      <c r="C878" s="240" t="s">
        <v>1427</v>
      </c>
      <c r="D878" s="206" t="s">
        <v>41</v>
      </c>
      <c r="E878" s="207"/>
      <c r="F878" s="208">
        <v>10.9</v>
      </c>
      <c r="G878" s="209"/>
      <c r="H878" s="205" t="s">
        <v>1095</v>
      </c>
      <c r="I878" s="205" t="s">
        <v>1428</v>
      </c>
      <c r="J878" s="204" t="s">
        <v>353</v>
      </c>
      <c r="K878" s="205" t="s">
        <v>1269</v>
      </c>
      <c r="L878" s="237" t="s">
        <v>1257</v>
      </c>
      <c r="M878" s="205" t="s">
        <v>1157</v>
      </c>
      <c r="N878" s="205" t="s">
        <v>1259</v>
      </c>
    </row>
    <row r="879" s="161" customFormat="1" ht="21" customHeight="1" spans="1:14">
      <c r="A879" s="204"/>
      <c r="B879" s="217" t="s">
        <v>1509</v>
      </c>
      <c r="C879" s="240" t="s">
        <v>1427</v>
      </c>
      <c r="D879" s="206" t="s">
        <v>41</v>
      </c>
      <c r="E879" s="207"/>
      <c r="F879" s="208">
        <v>12.9</v>
      </c>
      <c r="G879" s="209"/>
      <c r="H879" s="205" t="s">
        <v>1095</v>
      </c>
      <c r="I879" s="205" t="s">
        <v>1428</v>
      </c>
      <c r="J879" s="204" t="s">
        <v>353</v>
      </c>
      <c r="K879" s="205" t="s">
        <v>1270</v>
      </c>
      <c r="L879" s="237" t="s">
        <v>1257</v>
      </c>
      <c r="M879" s="205" t="s">
        <v>1157</v>
      </c>
      <c r="N879" s="205" t="s">
        <v>1259</v>
      </c>
    </row>
    <row r="880" s="161" customFormat="1" ht="21" customHeight="1" spans="1:14">
      <c r="A880" s="204"/>
      <c r="B880" s="217" t="s">
        <v>1509</v>
      </c>
      <c r="C880" s="240" t="s">
        <v>1427</v>
      </c>
      <c r="D880" s="206" t="s">
        <v>41</v>
      </c>
      <c r="E880" s="207"/>
      <c r="F880" s="208">
        <v>9.8</v>
      </c>
      <c r="G880" s="209"/>
      <c r="H880" s="205" t="s">
        <v>1095</v>
      </c>
      <c r="I880" s="205" t="s">
        <v>1428</v>
      </c>
      <c r="J880" s="204" t="s">
        <v>353</v>
      </c>
      <c r="K880" s="205" t="s">
        <v>1271</v>
      </c>
      <c r="L880" s="237" t="s">
        <v>1257</v>
      </c>
      <c r="M880" s="205" t="s">
        <v>1157</v>
      </c>
      <c r="N880" s="205" t="s">
        <v>1272</v>
      </c>
    </row>
    <row r="881" s="161" customFormat="1" ht="21" customHeight="1" spans="1:14">
      <c r="A881" s="204"/>
      <c r="B881" s="217" t="s">
        <v>1509</v>
      </c>
      <c r="C881" s="240" t="s">
        <v>1427</v>
      </c>
      <c r="D881" s="206" t="s">
        <v>41</v>
      </c>
      <c r="E881" s="207"/>
      <c r="F881" s="208">
        <v>82.7</v>
      </c>
      <c r="G881" s="209"/>
      <c r="H881" s="205" t="s">
        <v>1095</v>
      </c>
      <c r="I881" s="205" t="s">
        <v>1428</v>
      </c>
      <c r="J881" s="204" t="s">
        <v>353</v>
      </c>
      <c r="K881" s="205" t="s">
        <v>1273</v>
      </c>
      <c r="L881" s="237" t="s">
        <v>1257</v>
      </c>
      <c r="M881" s="205" t="s">
        <v>1157</v>
      </c>
      <c r="N881" s="205" t="s">
        <v>1156</v>
      </c>
    </row>
    <row r="882" s="161" customFormat="1" ht="21" customHeight="1" spans="1:14">
      <c r="A882" s="204"/>
      <c r="B882" s="217" t="s">
        <v>1509</v>
      </c>
      <c r="C882" s="240" t="s">
        <v>1427</v>
      </c>
      <c r="D882" s="206" t="s">
        <v>41</v>
      </c>
      <c r="E882" s="207"/>
      <c r="F882" s="208">
        <v>13.7</v>
      </c>
      <c r="G882" s="209"/>
      <c r="H882" s="205" t="s">
        <v>1095</v>
      </c>
      <c r="I882" s="205" t="s">
        <v>1428</v>
      </c>
      <c r="J882" s="204" t="s">
        <v>353</v>
      </c>
      <c r="K882" s="205" t="s">
        <v>1274</v>
      </c>
      <c r="L882" s="237" t="s">
        <v>1257</v>
      </c>
      <c r="M882" s="205" t="s">
        <v>1157</v>
      </c>
      <c r="N882" s="205" t="s">
        <v>1156</v>
      </c>
    </row>
    <row r="883" s="160" customFormat="1" ht="21" customHeight="1" spans="1:14">
      <c r="A883" s="191"/>
      <c r="B883" s="210" t="s">
        <v>138</v>
      </c>
      <c r="C883" s="211"/>
      <c r="D883" s="212"/>
      <c r="E883" s="213"/>
      <c r="F883" s="214">
        <f>SUM(F869:F882)</f>
        <v>287.6</v>
      </c>
      <c r="G883" s="241"/>
      <c r="H883" s="242"/>
      <c r="I883" s="242"/>
      <c r="J883" s="242"/>
      <c r="K883" s="242"/>
      <c r="L883" s="246"/>
      <c r="M883" s="242"/>
      <c r="N883" s="242"/>
    </row>
    <row r="884" s="161" customFormat="1" ht="21" customHeight="1" spans="1:14">
      <c r="A884" s="204"/>
      <c r="B884" s="217" t="s">
        <v>2682</v>
      </c>
      <c r="C884" s="221" t="s">
        <v>2683</v>
      </c>
      <c r="D884" s="206" t="s">
        <v>41</v>
      </c>
      <c r="E884" s="207"/>
      <c r="F884" s="208">
        <v>27.1</v>
      </c>
      <c r="G884" s="209"/>
      <c r="H884" s="205" t="s">
        <v>1095</v>
      </c>
      <c r="I884" s="205" t="s">
        <v>1428</v>
      </c>
      <c r="J884" s="204" t="s">
        <v>1542</v>
      </c>
      <c r="K884" s="205" t="s">
        <v>1283</v>
      </c>
      <c r="L884" s="237" t="s">
        <v>1284</v>
      </c>
      <c r="M884" s="205" t="s">
        <v>2684</v>
      </c>
      <c r="N884" s="205" t="s">
        <v>1277</v>
      </c>
    </row>
    <row r="885" s="160" customFormat="1" ht="21" customHeight="1" spans="1:14">
      <c r="A885" s="191"/>
      <c r="B885" s="210" t="s">
        <v>138</v>
      </c>
      <c r="C885" s="211"/>
      <c r="D885" s="212"/>
      <c r="E885" s="213"/>
      <c r="F885" s="214">
        <f>SUM(F884)</f>
        <v>27.1</v>
      </c>
      <c r="G885" s="241"/>
      <c r="H885" s="242"/>
      <c r="I885" s="242"/>
      <c r="J885" s="242"/>
      <c r="K885" s="242"/>
      <c r="L885" s="246"/>
      <c r="M885" s="242"/>
      <c r="N885" s="242"/>
    </row>
    <row r="886" s="160" customFormat="1" ht="21" customHeight="1" spans="1:14">
      <c r="A886" s="191"/>
      <c r="B886" s="219"/>
      <c r="C886" s="220"/>
      <c r="D886" s="196"/>
      <c r="E886" s="197"/>
      <c r="F886" s="190"/>
      <c r="G886" s="194"/>
      <c r="H886" s="203"/>
      <c r="I886" s="203"/>
      <c r="J886" s="203"/>
      <c r="K886" s="203"/>
      <c r="L886" s="236"/>
      <c r="M886" s="203"/>
      <c r="N886" s="203"/>
    </row>
    <row r="887" s="160" customFormat="1" ht="21" customHeight="1" spans="1:14">
      <c r="A887" s="191"/>
      <c r="B887" s="219"/>
      <c r="C887" s="220"/>
      <c r="D887" s="196"/>
      <c r="E887" s="197"/>
      <c r="F887" s="190"/>
      <c r="G887" s="194"/>
      <c r="H887" s="203"/>
      <c r="I887" s="203"/>
      <c r="J887" s="203"/>
      <c r="K887" s="203"/>
      <c r="L887" s="236"/>
      <c r="M887" s="203"/>
      <c r="N887" s="203"/>
    </row>
    <row r="888" s="160" customFormat="1" ht="21" customHeight="1" spans="1:14">
      <c r="A888" s="191"/>
      <c r="B888" s="219"/>
      <c r="C888" s="220"/>
      <c r="D888" s="196"/>
      <c r="E888" s="197"/>
      <c r="F888" s="190"/>
      <c r="G888" s="194"/>
      <c r="H888" s="203"/>
      <c r="I888" s="203"/>
      <c r="J888" s="203"/>
      <c r="K888" s="203"/>
      <c r="L888" s="236"/>
      <c r="M888" s="203"/>
      <c r="N888" s="203"/>
    </row>
    <row r="889" s="160" customFormat="1" ht="21" customHeight="1" spans="1:14">
      <c r="A889" s="191"/>
      <c r="B889" s="189" t="s">
        <v>2685</v>
      </c>
      <c r="C889" s="195" t="s">
        <v>2686</v>
      </c>
      <c r="D889" s="40"/>
      <c r="E889" s="67"/>
      <c r="F889" s="202"/>
      <c r="G889" s="194"/>
      <c r="H889" s="203"/>
      <c r="I889" s="203"/>
      <c r="J889" s="203"/>
      <c r="K889" s="203"/>
      <c r="L889" s="236"/>
      <c r="M889" s="203"/>
      <c r="N889" s="203"/>
    </row>
    <row r="890" s="160" customFormat="1" ht="21" customHeight="1" spans="1:14">
      <c r="A890" s="191"/>
      <c r="B890" s="203" t="s">
        <v>2687</v>
      </c>
      <c r="C890" s="191" t="s">
        <v>2688</v>
      </c>
      <c r="D890" s="40" t="s">
        <v>224</v>
      </c>
      <c r="E890" s="67"/>
      <c r="F890" s="202">
        <v>1894</v>
      </c>
      <c r="G890" s="194"/>
      <c r="H890" s="203" t="s">
        <v>1095</v>
      </c>
      <c r="I890" s="203" t="s">
        <v>1635</v>
      </c>
      <c r="J890" s="191" t="s">
        <v>2688</v>
      </c>
      <c r="K890" s="203" t="s">
        <v>1637</v>
      </c>
      <c r="L890" s="236"/>
      <c r="M890" s="203" t="s">
        <v>1638</v>
      </c>
      <c r="N890" s="203" t="s">
        <v>1639</v>
      </c>
    </row>
    <row r="891" s="160" customFormat="1" ht="21" customHeight="1" spans="1:14">
      <c r="A891" s="191"/>
      <c r="B891" s="203" t="s">
        <v>2687</v>
      </c>
      <c r="C891" s="191" t="s">
        <v>2688</v>
      </c>
      <c r="D891" s="40" t="s">
        <v>224</v>
      </c>
      <c r="E891" s="67"/>
      <c r="F891" s="202">
        <v>673</v>
      </c>
      <c r="G891" s="194"/>
      <c r="H891" s="203" t="s">
        <v>1095</v>
      </c>
      <c r="I891" s="203" t="s">
        <v>1635</v>
      </c>
      <c r="J891" s="191" t="s">
        <v>2688</v>
      </c>
      <c r="K891" s="203" t="s">
        <v>1640</v>
      </c>
      <c r="L891" s="236"/>
      <c r="M891" s="203" t="s">
        <v>1638</v>
      </c>
      <c r="N891" s="203" t="s">
        <v>1639</v>
      </c>
    </row>
    <row r="892" s="160" customFormat="1" ht="21" customHeight="1" spans="1:14">
      <c r="A892" s="191"/>
      <c r="B892" s="219" t="s">
        <v>138</v>
      </c>
      <c r="C892" s="220"/>
      <c r="D892" s="196"/>
      <c r="E892" s="197"/>
      <c r="F892" s="190">
        <f>SUM(F890:F891)</f>
        <v>2567</v>
      </c>
      <c r="G892" s="194"/>
      <c r="H892" s="203"/>
      <c r="I892" s="203"/>
      <c r="J892" s="203"/>
      <c r="K892" s="203"/>
      <c r="L892" s="236"/>
      <c r="M892" s="203"/>
      <c r="N892" s="203"/>
    </row>
    <row r="893" s="160" customFormat="1" ht="21" customHeight="1" spans="1:14">
      <c r="A893" s="191"/>
      <c r="B893" s="203" t="s">
        <v>2689</v>
      </c>
      <c r="C893" s="191" t="s">
        <v>1636</v>
      </c>
      <c r="D893" s="40" t="s">
        <v>224</v>
      </c>
      <c r="E893" s="67"/>
      <c r="F893" s="202">
        <v>1894</v>
      </c>
      <c r="G893" s="194"/>
      <c r="H893" s="203" t="s">
        <v>1095</v>
      </c>
      <c r="I893" s="203" t="s">
        <v>1635</v>
      </c>
      <c r="J893" s="191" t="s">
        <v>1636</v>
      </c>
      <c r="K893" s="203" t="s">
        <v>1637</v>
      </c>
      <c r="L893" s="236" t="s">
        <v>1097</v>
      </c>
      <c r="M893" s="203" t="s">
        <v>1638</v>
      </c>
      <c r="N893" s="203" t="s">
        <v>1639</v>
      </c>
    </row>
    <row r="894" s="160" customFormat="1" ht="21" customHeight="1" spans="1:14">
      <c r="A894" s="191"/>
      <c r="B894" s="203" t="s">
        <v>2689</v>
      </c>
      <c r="C894" s="191" t="s">
        <v>1636</v>
      </c>
      <c r="D894" s="40" t="s">
        <v>224</v>
      </c>
      <c r="E894" s="67"/>
      <c r="F894" s="202">
        <v>673</v>
      </c>
      <c r="G894" s="194"/>
      <c r="H894" s="203" t="s">
        <v>1095</v>
      </c>
      <c r="I894" s="203" t="s">
        <v>1635</v>
      </c>
      <c r="J894" s="191" t="s">
        <v>1636</v>
      </c>
      <c r="K894" s="203" t="s">
        <v>1640</v>
      </c>
      <c r="L894" s="236" t="s">
        <v>1097</v>
      </c>
      <c r="M894" s="203" t="s">
        <v>1638</v>
      </c>
      <c r="N894" s="203" t="s">
        <v>1639</v>
      </c>
    </row>
    <row r="895" s="160" customFormat="1" ht="21" customHeight="1" spans="1:14">
      <c r="A895" s="191"/>
      <c r="B895" s="219" t="s">
        <v>138</v>
      </c>
      <c r="C895" s="220"/>
      <c r="D895" s="196"/>
      <c r="E895" s="197"/>
      <c r="F895" s="190">
        <f>SUM(F893:F894)</f>
        <v>2567</v>
      </c>
      <c r="G895" s="194"/>
      <c r="H895" s="203"/>
      <c r="I895" s="203"/>
      <c r="J895" s="203"/>
      <c r="K895" s="203"/>
      <c r="L895" s="236"/>
      <c r="M895" s="203"/>
      <c r="N895" s="203"/>
    </row>
    <row r="896" s="160" customFormat="1" ht="21" customHeight="1" spans="1:14">
      <c r="A896" s="191"/>
      <c r="B896" s="189" t="s">
        <v>2690</v>
      </c>
      <c r="C896" s="195" t="s">
        <v>2691</v>
      </c>
      <c r="D896" s="40"/>
      <c r="E896" s="67"/>
      <c r="F896" s="202"/>
      <c r="G896" s="194"/>
      <c r="H896" s="203"/>
      <c r="I896" s="203"/>
      <c r="J896" s="203"/>
      <c r="K896" s="203"/>
      <c r="L896" s="236"/>
      <c r="M896" s="203"/>
      <c r="N896" s="203"/>
    </row>
    <row r="897" s="160" customFormat="1" ht="21" customHeight="1" spans="1:14">
      <c r="A897" s="191"/>
      <c r="B897" s="203" t="s">
        <v>2692</v>
      </c>
      <c r="C897" s="296" t="s">
        <v>2693</v>
      </c>
      <c r="D897" s="40" t="s">
        <v>452</v>
      </c>
      <c r="E897" s="67"/>
      <c r="F897" s="202">
        <v>1161.7</v>
      </c>
      <c r="G897" s="194"/>
      <c r="H897" s="203" t="s">
        <v>1095</v>
      </c>
      <c r="I897" s="203" t="s">
        <v>1635</v>
      </c>
      <c r="J897" s="191" t="s">
        <v>1821</v>
      </c>
      <c r="K897" s="203" t="s">
        <v>1822</v>
      </c>
      <c r="L897" s="236" t="s">
        <v>1097</v>
      </c>
      <c r="M897" s="203" t="s">
        <v>1638</v>
      </c>
      <c r="N897" s="203" t="s">
        <v>1823</v>
      </c>
    </row>
    <row r="898" s="160" customFormat="1" ht="21" customHeight="1" spans="1:14">
      <c r="A898" s="191"/>
      <c r="B898" s="203" t="s">
        <v>2692</v>
      </c>
      <c r="C898" s="296" t="s">
        <v>2693</v>
      </c>
      <c r="D898" s="40" t="s">
        <v>452</v>
      </c>
      <c r="E898" s="67"/>
      <c r="F898" s="202">
        <v>329.7</v>
      </c>
      <c r="G898" s="194"/>
      <c r="H898" s="203" t="s">
        <v>1095</v>
      </c>
      <c r="I898" s="203" t="s">
        <v>1824</v>
      </c>
      <c r="J898" s="191" t="s">
        <v>1821</v>
      </c>
      <c r="K898" s="203" t="s">
        <v>1825</v>
      </c>
      <c r="L898" s="236" t="s">
        <v>1101</v>
      </c>
      <c r="M898" s="203" t="s">
        <v>1638</v>
      </c>
      <c r="N898" s="203" t="s">
        <v>1823</v>
      </c>
    </row>
    <row r="899" s="160" customFormat="1" ht="21" customHeight="1" spans="1:14">
      <c r="A899" s="191"/>
      <c r="B899" s="203" t="s">
        <v>2692</v>
      </c>
      <c r="C899" s="296" t="s">
        <v>2693</v>
      </c>
      <c r="D899" s="40" t="s">
        <v>452</v>
      </c>
      <c r="E899" s="67"/>
      <c r="F899" s="202">
        <v>290.4</v>
      </c>
      <c r="G899" s="194"/>
      <c r="H899" s="203" t="s">
        <v>1095</v>
      </c>
      <c r="I899" s="203" t="s">
        <v>1635</v>
      </c>
      <c r="J899" s="191" t="s">
        <v>1821</v>
      </c>
      <c r="K899" s="203" t="s">
        <v>1389</v>
      </c>
      <c r="L899" s="236" t="s">
        <v>1101</v>
      </c>
      <c r="M899" s="203" t="s">
        <v>1638</v>
      </c>
      <c r="N899" s="203" t="s">
        <v>1823</v>
      </c>
    </row>
    <row r="900" s="160" customFormat="1" ht="21" customHeight="1" spans="1:14">
      <c r="A900" s="191"/>
      <c r="B900" s="203" t="s">
        <v>2692</v>
      </c>
      <c r="C900" s="296" t="s">
        <v>2693</v>
      </c>
      <c r="D900" s="40" t="s">
        <v>452</v>
      </c>
      <c r="E900" s="67"/>
      <c r="F900" s="202">
        <v>578</v>
      </c>
      <c r="G900" s="194"/>
      <c r="H900" s="203" t="s">
        <v>1095</v>
      </c>
      <c r="I900" s="203" t="s">
        <v>1824</v>
      </c>
      <c r="J900" s="191" t="s">
        <v>1821</v>
      </c>
      <c r="K900" s="203" t="s">
        <v>1826</v>
      </c>
      <c r="L900" s="236" t="s">
        <v>1101</v>
      </c>
      <c r="M900" s="203" t="s">
        <v>1638</v>
      </c>
      <c r="N900" s="203" t="s">
        <v>1827</v>
      </c>
    </row>
    <row r="901" s="160" customFormat="1" ht="21" customHeight="1" spans="1:14">
      <c r="A901" s="191"/>
      <c r="B901" s="203" t="s">
        <v>2692</v>
      </c>
      <c r="C901" s="296" t="s">
        <v>2693</v>
      </c>
      <c r="D901" s="40" t="s">
        <v>452</v>
      </c>
      <c r="E901" s="67"/>
      <c r="F901" s="202">
        <v>518</v>
      </c>
      <c r="G901" s="194"/>
      <c r="H901" s="203" t="s">
        <v>1095</v>
      </c>
      <c r="I901" s="203" t="s">
        <v>1635</v>
      </c>
      <c r="J901" s="191" t="s">
        <v>1821</v>
      </c>
      <c r="K901" s="203" t="s">
        <v>1828</v>
      </c>
      <c r="L901" s="236" t="s">
        <v>1101</v>
      </c>
      <c r="M901" s="203" t="s">
        <v>1638</v>
      </c>
      <c r="N901" s="203" t="s">
        <v>1823</v>
      </c>
    </row>
    <row r="902" s="160" customFormat="1" ht="21" customHeight="1" spans="1:14">
      <c r="A902" s="191"/>
      <c r="B902" s="203" t="s">
        <v>2692</v>
      </c>
      <c r="C902" s="296" t="s">
        <v>2693</v>
      </c>
      <c r="D902" s="40" t="s">
        <v>452</v>
      </c>
      <c r="E902" s="67"/>
      <c r="F902" s="202">
        <v>172.7</v>
      </c>
      <c r="G902" s="194"/>
      <c r="H902" s="203" t="s">
        <v>1095</v>
      </c>
      <c r="I902" s="203" t="s">
        <v>1824</v>
      </c>
      <c r="J902" s="191" t="s">
        <v>1821</v>
      </c>
      <c r="K902" s="203" t="s">
        <v>1829</v>
      </c>
      <c r="L902" s="236" t="s">
        <v>1101</v>
      </c>
      <c r="M902" s="203" t="s">
        <v>1638</v>
      </c>
      <c r="N902" s="203" t="s">
        <v>1823</v>
      </c>
    </row>
    <row r="903" s="160" customFormat="1" ht="21" customHeight="1" spans="1:14">
      <c r="A903" s="191"/>
      <c r="B903" s="203" t="s">
        <v>2692</v>
      </c>
      <c r="C903" s="296" t="s">
        <v>2693</v>
      </c>
      <c r="D903" s="40" t="s">
        <v>452</v>
      </c>
      <c r="E903" s="67"/>
      <c r="F903" s="202">
        <v>902.7</v>
      </c>
      <c r="G903" s="194"/>
      <c r="H903" s="203" t="s">
        <v>1095</v>
      </c>
      <c r="I903" s="203" t="s">
        <v>1635</v>
      </c>
      <c r="J903" s="191" t="s">
        <v>1821</v>
      </c>
      <c r="K903" s="203" t="s">
        <v>1830</v>
      </c>
      <c r="L903" s="236" t="s">
        <v>1097</v>
      </c>
      <c r="M903" s="203" t="s">
        <v>1638</v>
      </c>
      <c r="N903" s="203" t="s">
        <v>1827</v>
      </c>
    </row>
    <row r="904" s="160" customFormat="1" ht="21" customHeight="1" spans="1:14">
      <c r="A904" s="191"/>
      <c r="B904" s="203" t="s">
        <v>2692</v>
      </c>
      <c r="C904" s="296" t="s">
        <v>2693</v>
      </c>
      <c r="D904" s="40" t="s">
        <v>452</v>
      </c>
      <c r="E904" s="67"/>
      <c r="F904" s="202">
        <v>1173.4</v>
      </c>
      <c r="G904" s="194"/>
      <c r="H904" s="203" t="s">
        <v>1095</v>
      </c>
      <c r="I904" s="203" t="s">
        <v>1824</v>
      </c>
      <c r="J904" s="191" t="s">
        <v>1821</v>
      </c>
      <c r="K904" s="203" t="s">
        <v>1831</v>
      </c>
      <c r="L904" s="236" t="s">
        <v>1109</v>
      </c>
      <c r="M904" s="203" t="s">
        <v>1638</v>
      </c>
      <c r="N904" s="203" t="s">
        <v>1827</v>
      </c>
    </row>
    <row r="905" s="160" customFormat="1" ht="21" customHeight="1" spans="1:14">
      <c r="A905" s="191"/>
      <c r="B905" s="219" t="s">
        <v>138</v>
      </c>
      <c r="C905" s="220"/>
      <c r="D905" s="196"/>
      <c r="E905" s="197"/>
      <c r="F905" s="190">
        <f>SUM(F897:F904)</f>
        <v>5126.6</v>
      </c>
      <c r="G905" s="194"/>
      <c r="H905" s="203"/>
      <c r="I905" s="203"/>
      <c r="J905" s="203"/>
      <c r="K905" s="203"/>
      <c r="L905" s="236"/>
      <c r="M905" s="203"/>
      <c r="N905" s="203"/>
    </row>
    <row r="906" s="160" customFormat="1" ht="21" customHeight="1" spans="1:14">
      <c r="A906" s="191"/>
      <c r="B906" s="203" t="s">
        <v>2694</v>
      </c>
      <c r="C906" s="296" t="s">
        <v>2695</v>
      </c>
      <c r="D906" s="40" t="s">
        <v>452</v>
      </c>
      <c r="E906" s="67"/>
      <c r="F906" s="202">
        <v>9367.4</v>
      </c>
      <c r="G906" s="194"/>
      <c r="H906" s="203" t="s">
        <v>1095</v>
      </c>
      <c r="I906" s="203" t="s">
        <v>1635</v>
      </c>
      <c r="J906" s="191" t="s">
        <v>1821</v>
      </c>
      <c r="K906" s="203" t="s">
        <v>1822</v>
      </c>
      <c r="L906" s="236" t="s">
        <v>1097</v>
      </c>
      <c r="M906" s="203" t="s">
        <v>1638</v>
      </c>
      <c r="N906" s="203" t="s">
        <v>1823</v>
      </c>
    </row>
    <row r="907" s="160" customFormat="1" ht="21" customHeight="1" spans="1:14">
      <c r="A907" s="191"/>
      <c r="B907" s="203" t="s">
        <v>2694</v>
      </c>
      <c r="C907" s="296" t="s">
        <v>2695</v>
      </c>
      <c r="D907" s="40" t="s">
        <v>452</v>
      </c>
      <c r="E907" s="67"/>
      <c r="F907" s="202">
        <v>2658.3</v>
      </c>
      <c r="G907" s="194"/>
      <c r="H907" s="203" t="s">
        <v>1095</v>
      </c>
      <c r="I907" s="203" t="s">
        <v>1824</v>
      </c>
      <c r="J907" s="191" t="s">
        <v>1821</v>
      </c>
      <c r="K907" s="203" t="s">
        <v>1825</v>
      </c>
      <c r="L907" s="236" t="s">
        <v>1101</v>
      </c>
      <c r="M907" s="203" t="s">
        <v>1638</v>
      </c>
      <c r="N907" s="203" t="s">
        <v>1823</v>
      </c>
    </row>
    <row r="908" s="160" customFormat="1" ht="21" customHeight="1" spans="1:14">
      <c r="A908" s="191"/>
      <c r="B908" s="203" t="s">
        <v>2694</v>
      </c>
      <c r="C908" s="296" t="s">
        <v>2695</v>
      </c>
      <c r="D908" s="40" t="s">
        <v>452</v>
      </c>
      <c r="E908" s="67"/>
      <c r="F908" s="202">
        <v>2341.8</v>
      </c>
      <c r="G908" s="194"/>
      <c r="H908" s="203" t="s">
        <v>1095</v>
      </c>
      <c r="I908" s="203" t="s">
        <v>1635</v>
      </c>
      <c r="J908" s="191" t="s">
        <v>1821</v>
      </c>
      <c r="K908" s="203" t="s">
        <v>1389</v>
      </c>
      <c r="L908" s="236" t="s">
        <v>1101</v>
      </c>
      <c r="M908" s="203" t="s">
        <v>1638</v>
      </c>
      <c r="N908" s="203" t="s">
        <v>1823</v>
      </c>
    </row>
    <row r="909" s="160" customFormat="1" ht="21" customHeight="1" spans="1:14">
      <c r="A909" s="191"/>
      <c r="B909" s="203" t="s">
        <v>2694</v>
      </c>
      <c r="C909" s="296" t="s">
        <v>2695</v>
      </c>
      <c r="D909" s="40" t="s">
        <v>452</v>
      </c>
      <c r="E909" s="67"/>
      <c r="F909" s="202">
        <v>4660.9</v>
      </c>
      <c r="G909" s="194"/>
      <c r="H909" s="203" t="s">
        <v>1095</v>
      </c>
      <c r="I909" s="203" t="s">
        <v>1824</v>
      </c>
      <c r="J909" s="191" t="s">
        <v>1821</v>
      </c>
      <c r="K909" s="203" t="s">
        <v>1826</v>
      </c>
      <c r="L909" s="236" t="s">
        <v>1101</v>
      </c>
      <c r="M909" s="203" t="s">
        <v>1638</v>
      </c>
      <c r="N909" s="203" t="s">
        <v>1827</v>
      </c>
    </row>
    <row r="910" s="160" customFormat="1" ht="21" customHeight="1" spans="1:14">
      <c r="A910" s="191"/>
      <c r="B910" s="203" t="s">
        <v>2694</v>
      </c>
      <c r="C910" s="296" t="s">
        <v>2695</v>
      </c>
      <c r="D910" s="40" t="s">
        <v>452</v>
      </c>
      <c r="E910" s="67"/>
      <c r="F910" s="202">
        <v>4177.3</v>
      </c>
      <c r="G910" s="194"/>
      <c r="H910" s="203" t="s">
        <v>1095</v>
      </c>
      <c r="I910" s="203" t="s">
        <v>1635</v>
      </c>
      <c r="J910" s="191" t="s">
        <v>1821</v>
      </c>
      <c r="K910" s="203" t="s">
        <v>1828</v>
      </c>
      <c r="L910" s="236" t="s">
        <v>1101</v>
      </c>
      <c r="M910" s="203" t="s">
        <v>1638</v>
      </c>
      <c r="N910" s="203" t="s">
        <v>1823</v>
      </c>
    </row>
    <row r="911" s="160" customFormat="1" ht="21" customHeight="1" spans="1:14">
      <c r="A911" s="191"/>
      <c r="B911" s="203" t="s">
        <v>2694</v>
      </c>
      <c r="C911" s="296" t="s">
        <v>2695</v>
      </c>
      <c r="D911" s="40" t="s">
        <v>452</v>
      </c>
      <c r="E911" s="67"/>
      <c r="F911" s="202">
        <v>1392.4</v>
      </c>
      <c r="G911" s="194"/>
      <c r="H911" s="203" t="s">
        <v>1095</v>
      </c>
      <c r="I911" s="203" t="s">
        <v>1824</v>
      </c>
      <c r="J911" s="191" t="s">
        <v>1821</v>
      </c>
      <c r="K911" s="203" t="s">
        <v>1829</v>
      </c>
      <c r="L911" s="236" t="s">
        <v>1101</v>
      </c>
      <c r="M911" s="203" t="s">
        <v>1638</v>
      </c>
      <c r="N911" s="203" t="s">
        <v>1823</v>
      </c>
    </row>
    <row r="912" s="160" customFormat="1" ht="21" customHeight="1" spans="1:14">
      <c r="A912" s="191"/>
      <c r="B912" s="203" t="s">
        <v>2694</v>
      </c>
      <c r="C912" s="296" t="s">
        <v>2695</v>
      </c>
      <c r="D912" s="40" t="s">
        <v>452</v>
      </c>
      <c r="E912" s="67"/>
      <c r="F912" s="202">
        <v>7279.1</v>
      </c>
      <c r="G912" s="194"/>
      <c r="H912" s="203" t="s">
        <v>1095</v>
      </c>
      <c r="I912" s="203" t="s">
        <v>1635</v>
      </c>
      <c r="J912" s="191" t="s">
        <v>1821</v>
      </c>
      <c r="K912" s="203" t="s">
        <v>1830</v>
      </c>
      <c r="L912" s="236" t="s">
        <v>1097</v>
      </c>
      <c r="M912" s="203" t="s">
        <v>1638</v>
      </c>
      <c r="N912" s="203" t="s">
        <v>1827</v>
      </c>
    </row>
    <row r="913" s="160" customFormat="1" ht="21" customHeight="1" spans="1:14">
      <c r="A913" s="191"/>
      <c r="B913" s="203" t="s">
        <v>2694</v>
      </c>
      <c r="C913" s="296" t="s">
        <v>2695</v>
      </c>
      <c r="D913" s="40" t="s">
        <v>452</v>
      </c>
      <c r="E913" s="67"/>
      <c r="F913" s="202">
        <v>9462.1</v>
      </c>
      <c r="G913" s="194"/>
      <c r="H913" s="203" t="s">
        <v>1095</v>
      </c>
      <c r="I913" s="203" t="s">
        <v>1824</v>
      </c>
      <c r="J913" s="191" t="s">
        <v>1821</v>
      </c>
      <c r="K913" s="203" t="s">
        <v>1831</v>
      </c>
      <c r="L913" s="236" t="s">
        <v>1109</v>
      </c>
      <c r="M913" s="203" t="s">
        <v>1638</v>
      </c>
      <c r="N913" s="203" t="s">
        <v>1827</v>
      </c>
    </row>
    <row r="914" s="160" customFormat="1" ht="21" customHeight="1" spans="1:14">
      <c r="A914" s="191"/>
      <c r="B914" s="219" t="s">
        <v>138</v>
      </c>
      <c r="C914" s="220"/>
      <c r="D914" s="196"/>
      <c r="E914" s="197"/>
      <c r="F914" s="190">
        <f>SUM(F906:F913)</f>
        <v>41339.3</v>
      </c>
      <c r="G914" s="194"/>
      <c r="H914" s="203"/>
      <c r="I914" s="203"/>
      <c r="J914" s="203"/>
      <c r="K914" s="203"/>
      <c r="L914" s="236"/>
      <c r="M914" s="203"/>
      <c r="N914" s="203"/>
    </row>
    <row r="915" s="160" customFormat="1" ht="21" customHeight="1" spans="1:14">
      <c r="A915" s="191"/>
      <c r="B915" s="203" t="s">
        <v>2696</v>
      </c>
      <c r="C915" s="296" t="s">
        <v>2697</v>
      </c>
      <c r="D915" s="40" t="s">
        <v>452</v>
      </c>
      <c r="E915" s="67"/>
      <c r="F915" s="202">
        <v>15448.7</v>
      </c>
      <c r="G915" s="194"/>
      <c r="H915" s="203" t="s">
        <v>1095</v>
      </c>
      <c r="I915" s="203" t="s">
        <v>1824</v>
      </c>
      <c r="J915" s="191" t="s">
        <v>2698</v>
      </c>
      <c r="K915" s="203" t="s">
        <v>1822</v>
      </c>
      <c r="L915" s="236" t="s">
        <v>1097</v>
      </c>
      <c r="M915" s="203" t="s">
        <v>1638</v>
      </c>
      <c r="N915" s="203" t="s">
        <v>1823</v>
      </c>
    </row>
    <row r="916" s="160" customFormat="1" ht="21" customHeight="1" spans="1:14">
      <c r="A916" s="191"/>
      <c r="B916" s="203" t="s">
        <v>2696</v>
      </c>
      <c r="C916" s="296" t="s">
        <v>2697</v>
      </c>
      <c r="D916" s="40" t="s">
        <v>452</v>
      </c>
      <c r="E916" s="67"/>
      <c r="F916" s="202">
        <v>4384.1</v>
      </c>
      <c r="G916" s="194"/>
      <c r="H916" s="203" t="s">
        <v>1095</v>
      </c>
      <c r="I916" s="203" t="s">
        <v>1635</v>
      </c>
      <c r="J916" s="191" t="s">
        <v>2698</v>
      </c>
      <c r="K916" s="203" t="s">
        <v>1825</v>
      </c>
      <c r="L916" s="236" t="s">
        <v>1101</v>
      </c>
      <c r="M916" s="203" t="s">
        <v>1638</v>
      </c>
      <c r="N916" s="203" t="s">
        <v>1823</v>
      </c>
    </row>
    <row r="917" s="160" customFormat="1" ht="21" customHeight="1" spans="1:14">
      <c r="A917" s="191"/>
      <c r="B917" s="203" t="s">
        <v>2696</v>
      </c>
      <c r="C917" s="296" t="s">
        <v>2697</v>
      </c>
      <c r="D917" s="40" t="s">
        <v>452</v>
      </c>
      <c r="E917" s="67"/>
      <c r="F917" s="202">
        <v>3862.2</v>
      </c>
      <c r="G917" s="194"/>
      <c r="H917" s="203" t="s">
        <v>1095</v>
      </c>
      <c r="I917" s="203" t="s">
        <v>1824</v>
      </c>
      <c r="J917" s="191" t="s">
        <v>2698</v>
      </c>
      <c r="K917" s="203" t="s">
        <v>1389</v>
      </c>
      <c r="L917" s="236" t="s">
        <v>1101</v>
      </c>
      <c r="M917" s="203" t="s">
        <v>1638</v>
      </c>
      <c r="N917" s="203" t="s">
        <v>1823</v>
      </c>
    </row>
    <row r="918" s="160" customFormat="1" ht="21" customHeight="1" spans="1:14">
      <c r="A918" s="191"/>
      <c r="B918" s="203" t="s">
        <v>2696</v>
      </c>
      <c r="C918" s="296" t="s">
        <v>2697</v>
      </c>
      <c r="D918" s="40" t="s">
        <v>452</v>
      </c>
      <c r="E918" s="67"/>
      <c r="F918" s="202">
        <v>7686.9</v>
      </c>
      <c r="G918" s="194"/>
      <c r="H918" s="203" t="s">
        <v>1095</v>
      </c>
      <c r="I918" s="203" t="s">
        <v>1635</v>
      </c>
      <c r="J918" s="191" t="s">
        <v>2698</v>
      </c>
      <c r="K918" s="203" t="s">
        <v>1826</v>
      </c>
      <c r="L918" s="236" t="s">
        <v>1101</v>
      </c>
      <c r="M918" s="203" t="s">
        <v>1638</v>
      </c>
      <c r="N918" s="203" t="s">
        <v>1827</v>
      </c>
    </row>
    <row r="919" s="160" customFormat="1" ht="21" customHeight="1" spans="1:14">
      <c r="A919" s="191"/>
      <c r="B919" s="203" t="s">
        <v>2696</v>
      </c>
      <c r="C919" s="296" t="s">
        <v>2697</v>
      </c>
      <c r="D919" s="40" t="s">
        <v>452</v>
      </c>
      <c r="E919" s="67"/>
      <c r="F919" s="202">
        <v>6889.3</v>
      </c>
      <c r="G919" s="194"/>
      <c r="H919" s="203" t="s">
        <v>1095</v>
      </c>
      <c r="I919" s="203" t="s">
        <v>1824</v>
      </c>
      <c r="J919" s="191" t="s">
        <v>2698</v>
      </c>
      <c r="K919" s="203" t="s">
        <v>1828</v>
      </c>
      <c r="L919" s="236" t="s">
        <v>1101</v>
      </c>
      <c r="M919" s="203" t="s">
        <v>1638</v>
      </c>
      <c r="N919" s="203" t="s">
        <v>1823</v>
      </c>
    </row>
    <row r="920" s="160" customFormat="1" ht="21" customHeight="1" spans="1:14">
      <c r="A920" s="191"/>
      <c r="B920" s="203" t="s">
        <v>2696</v>
      </c>
      <c r="C920" s="296" t="s">
        <v>2697</v>
      </c>
      <c r="D920" s="40" t="s">
        <v>452</v>
      </c>
      <c r="E920" s="67"/>
      <c r="F920" s="202">
        <v>2296.4</v>
      </c>
      <c r="G920" s="194"/>
      <c r="H920" s="203" t="s">
        <v>1095</v>
      </c>
      <c r="I920" s="203" t="s">
        <v>1635</v>
      </c>
      <c r="J920" s="191" t="s">
        <v>2698</v>
      </c>
      <c r="K920" s="203" t="s">
        <v>1829</v>
      </c>
      <c r="L920" s="236" t="s">
        <v>1101</v>
      </c>
      <c r="M920" s="203" t="s">
        <v>1638</v>
      </c>
      <c r="N920" s="203" t="s">
        <v>1823</v>
      </c>
    </row>
    <row r="921" s="160" customFormat="1" ht="21" customHeight="1" spans="1:14">
      <c r="A921" s="191"/>
      <c r="B921" s="203" t="s">
        <v>2696</v>
      </c>
      <c r="C921" s="296" t="s">
        <v>2697</v>
      </c>
      <c r="D921" s="40" t="s">
        <v>452</v>
      </c>
      <c r="E921" s="67"/>
      <c r="F921" s="202">
        <v>12004.7</v>
      </c>
      <c r="G921" s="194"/>
      <c r="H921" s="203" t="s">
        <v>1095</v>
      </c>
      <c r="I921" s="203" t="s">
        <v>1824</v>
      </c>
      <c r="J921" s="191" t="s">
        <v>2698</v>
      </c>
      <c r="K921" s="203" t="s">
        <v>1830</v>
      </c>
      <c r="L921" s="236" t="s">
        <v>1097</v>
      </c>
      <c r="M921" s="203" t="s">
        <v>1638</v>
      </c>
      <c r="N921" s="203" t="s">
        <v>1827</v>
      </c>
    </row>
    <row r="922" s="160" customFormat="1" ht="21" customHeight="1" spans="1:14">
      <c r="A922" s="191"/>
      <c r="B922" s="203" t="s">
        <v>2696</v>
      </c>
      <c r="C922" s="296" t="s">
        <v>2697</v>
      </c>
      <c r="D922" s="40" t="s">
        <v>452</v>
      </c>
      <c r="E922" s="67"/>
      <c r="F922" s="202">
        <v>15605</v>
      </c>
      <c r="G922" s="194"/>
      <c r="H922" s="203" t="s">
        <v>1095</v>
      </c>
      <c r="I922" s="203" t="s">
        <v>1635</v>
      </c>
      <c r="J922" s="191" t="s">
        <v>2698</v>
      </c>
      <c r="K922" s="203" t="s">
        <v>1831</v>
      </c>
      <c r="L922" s="236" t="s">
        <v>1109</v>
      </c>
      <c r="M922" s="203" t="s">
        <v>1638</v>
      </c>
      <c r="N922" s="203" t="s">
        <v>1827</v>
      </c>
    </row>
    <row r="923" s="160" customFormat="1" ht="21" customHeight="1" spans="1:14">
      <c r="A923" s="191"/>
      <c r="B923" s="219" t="s">
        <v>138</v>
      </c>
      <c r="C923" s="220"/>
      <c r="D923" s="196"/>
      <c r="E923" s="197"/>
      <c r="F923" s="190">
        <f>SUM(F915:F922)</f>
        <v>68177.3</v>
      </c>
      <c r="G923" s="194"/>
      <c r="H923" s="203"/>
      <c r="I923" s="203"/>
      <c r="J923" s="203"/>
      <c r="K923" s="203"/>
      <c r="L923" s="236"/>
      <c r="M923" s="203"/>
      <c r="N923" s="203"/>
    </row>
    <row r="924" s="160" customFormat="1" ht="21" customHeight="1" spans="1:14">
      <c r="A924" s="191"/>
      <c r="B924" s="203" t="s">
        <v>2699</v>
      </c>
      <c r="C924" s="296" t="s">
        <v>2700</v>
      </c>
      <c r="D924" s="40" t="s">
        <v>41</v>
      </c>
      <c r="E924" s="67"/>
      <c r="F924" s="202">
        <v>135.9</v>
      </c>
      <c r="G924" s="194"/>
      <c r="H924" s="203" t="s">
        <v>1095</v>
      </c>
      <c r="I924" s="203" t="s">
        <v>1824</v>
      </c>
      <c r="J924" s="191" t="s">
        <v>2701</v>
      </c>
      <c r="K924" s="203" t="s">
        <v>1822</v>
      </c>
      <c r="L924" s="236" t="s">
        <v>1097</v>
      </c>
      <c r="M924" s="203" t="s">
        <v>1638</v>
      </c>
      <c r="N924" s="203" t="s">
        <v>1823</v>
      </c>
    </row>
    <row r="925" s="160" customFormat="1" ht="21" customHeight="1" spans="1:14">
      <c r="A925" s="191"/>
      <c r="B925" s="203" t="s">
        <v>2699</v>
      </c>
      <c r="C925" s="296" t="s">
        <v>2700</v>
      </c>
      <c r="D925" s="40" t="s">
        <v>41</v>
      </c>
      <c r="E925" s="67"/>
      <c r="F925" s="202">
        <v>38.6</v>
      </c>
      <c r="G925" s="194"/>
      <c r="H925" s="203" t="s">
        <v>1095</v>
      </c>
      <c r="I925" s="203" t="s">
        <v>1635</v>
      </c>
      <c r="J925" s="191" t="s">
        <v>2701</v>
      </c>
      <c r="K925" s="203" t="s">
        <v>1825</v>
      </c>
      <c r="L925" s="236" t="s">
        <v>1101</v>
      </c>
      <c r="M925" s="203" t="s">
        <v>1638</v>
      </c>
      <c r="N925" s="203" t="s">
        <v>1823</v>
      </c>
    </row>
    <row r="926" s="160" customFormat="1" ht="21" customHeight="1" spans="1:14">
      <c r="A926" s="191"/>
      <c r="B926" s="203" t="s">
        <v>2699</v>
      </c>
      <c r="C926" s="296" t="s">
        <v>2700</v>
      </c>
      <c r="D926" s="40" t="s">
        <v>41</v>
      </c>
      <c r="E926" s="67"/>
      <c r="F926" s="202">
        <v>34</v>
      </c>
      <c r="G926" s="194"/>
      <c r="H926" s="203" t="s">
        <v>1095</v>
      </c>
      <c r="I926" s="203" t="s">
        <v>1824</v>
      </c>
      <c r="J926" s="191" t="s">
        <v>2701</v>
      </c>
      <c r="K926" s="203" t="s">
        <v>1389</v>
      </c>
      <c r="L926" s="236" t="s">
        <v>1101</v>
      </c>
      <c r="M926" s="203" t="s">
        <v>1638</v>
      </c>
      <c r="N926" s="203" t="s">
        <v>1823</v>
      </c>
    </row>
    <row r="927" s="160" customFormat="1" ht="21" customHeight="1" spans="1:14">
      <c r="A927" s="191"/>
      <c r="B927" s="203" t="s">
        <v>2699</v>
      </c>
      <c r="C927" s="296" t="s">
        <v>2700</v>
      </c>
      <c r="D927" s="40" t="s">
        <v>41</v>
      </c>
      <c r="E927" s="67"/>
      <c r="F927" s="202">
        <v>67.6</v>
      </c>
      <c r="G927" s="194"/>
      <c r="H927" s="203" t="s">
        <v>1095</v>
      </c>
      <c r="I927" s="203" t="s">
        <v>1635</v>
      </c>
      <c r="J927" s="191" t="s">
        <v>2701</v>
      </c>
      <c r="K927" s="203" t="s">
        <v>1826</v>
      </c>
      <c r="L927" s="236" t="s">
        <v>1101</v>
      </c>
      <c r="M927" s="203" t="s">
        <v>1638</v>
      </c>
      <c r="N927" s="203" t="s">
        <v>1827</v>
      </c>
    </row>
    <row r="928" s="160" customFormat="1" ht="21" customHeight="1" spans="1:14">
      <c r="A928" s="191"/>
      <c r="B928" s="203" t="s">
        <v>2699</v>
      </c>
      <c r="C928" s="296" t="s">
        <v>2700</v>
      </c>
      <c r="D928" s="40" t="s">
        <v>41</v>
      </c>
      <c r="E928" s="67"/>
      <c r="F928" s="202">
        <v>60.6</v>
      </c>
      <c r="G928" s="194"/>
      <c r="H928" s="203" t="s">
        <v>1095</v>
      </c>
      <c r="I928" s="203" t="s">
        <v>1824</v>
      </c>
      <c r="J928" s="191" t="s">
        <v>2701</v>
      </c>
      <c r="K928" s="203" t="s">
        <v>1828</v>
      </c>
      <c r="L928" s="236" t="s">
        <v>1101</v>
      </c>
      <c r="M928" s="203" t="s">
        <v>1638</v>
      </c>
      <c r="N928" s="203" t="s">
        <v>1823</v>
      </c>
    </row>
    <row r="929" s="160" customFormat="1" ht="21" customHeight="1" spans="1:14">
      <c r="A929" s="191"/>
      <c r="B929" s="203" t="s">
        <v>2699</v>
      </c>
      <c r="C929" s="296" t="s">
        <v>2700</v>
      </c>
      <c r="D929" s="40" t="s">
        <v>41</v>
      </c>
      <c r="E929" s="67"/>
      <c r="F929" s="202">
        <v>20.2</v>
      </c>
      <c r="G929" s="194"/>
      <c r="H929" s="203" t="s">
        <v>1095</v>
      </c>
      <c r="I929" s="203" t="s">
        <v>1635</v>
      </c>
      <c r="J929" s="191" t="s">
        <v>2701</v>
      </c>
      <c r="K929" s="203" t="s">
        <v>1829</v>
      </c>
      <c r="L929" s="236" t="s">
        <v>1101</v>
      </c>
      <c r="M929" s="203" t="s">
        <v>1638</v>
      </c>
      <c r="N929" s="203" t="s">
        <v>1823</v>
      </c>
    </row>
    <row r="930" s="160" customFormat="1" ht="21" customHeight="1" spans="1:14">
      <c r="A930" s="191"/>
      <c r="B930" s="203" t="s">
        <v>2699</v>
      </c>
      <c r="C930" s="296" t="s">
        <v>2700</v>
      </c>
      <c r="D930" s="40" t="s">
        <v>41</v>
      </c>
      <c r="E930" s="67"/>
      <c r="F930" s="202">
        <v>105.6</v>
      </c>
      <c r="G930" s="194"/>
      <c r="H930" s="203" t="s">
        <v>1095</v>
      </c>
      <c r="I930" s="203" t="s">
        <v>1824</v>
      </c>
      <c r="J930" s="191" t="s">
        <v>2701</v>
      </c>
      <c r="K930" s="203" t="s">
        <v>1830</v>
      </c>
      <c r="L930" s="236" t="s">
        <v>1097</v>
      </c>
      <c r="M930" s="203" t="s">
        <v>1638</v>
      </c>
      <c r="N930" s="203" t="s">
        <v>1827</v>
      </c>
    </row>
    <row r="931" s="160" customFormat="1" ht="21" customHeight="1" spans="1:14">
      <c r="A931" s="191"/>
      <c r="B931" s="203" t="s">
        <v>2699</v>
      </c>
      <c r="C931" s="296" t="s">
        <v>2700</v>
      </c>
      <c r="D931" s="40" t="s">
        <v>41</v>
      </c>
      <c r="E931" s="67"/>
      <c r="F931" s="202">
        <v>137.3</v>
      </c>
      <c r="G931" s="194"/>
      <c r="H931" s="203" t="s">
        <v>1095</v>
      </c>
      <c r="I931" s="203" t="s">
        <v>1635</v>
      </c>
      <c r="J931" s="191" t="s">
        <v>2701</v>
      </c>
      <c r="K931" s="203" t="s">
        <v>1831</v>
      </c>
      <c r="L931" s="236" t="s">
        <v>1109</v>
      </c>
      <c r="M931" s="203" t="s">
        <v>1638</v>
      </c>
      <c r="N931" s="203" t="s">
        <v>1827</v>
      </c>
    </row>
    <row r="932" s="160" customFormat="1" ht="21" customHeight="1" spans="1:14">
      <c r="A932" s="191"/>
      <c r="B932" s="219" t="s">
        <v>138</v>
      </c>
      <c r="C932" s="220"/>
      <c r="D932" s="196"/>
      <c r="E932" s="197"/>
      <c r="F932" s="190">
        <f>SUM(F924:F931)</f>
        <v>599.8</v>
      </c>
      <c r="G932" s="194"/>
      <c r="H932" s="203"/>
      <c r="I932" s="203"/>
      <c r="J932" s="203"/>
      <c r="K932" s="203"/>
      <c r="L932" s="236"/>
      <c r="M932" s="203"/>
      <c r="N932" s="203"/>
    </row>
    <row r="933" s="160" customFormat="1" ht="21" customHeight="1" spans="1:14">
      <c r="A933" s="191"/>
      <c r="B933" s="203" t="s">
        <v>2702</v>
      </c>
      <c r="C933" s="191" t="s">
        <v>2688</v>
      </c>
      <c r="D933" s="40" t="s">
        <v>224</v>
      </c>
      <c r="E933" s="67"/>
      <c r="F933" s="202">
        <v>1384</v>
      </c>
      <c r="G933" s="194"/>
      <c r="H933" s="203" t="s">
        <v>1095</v>
      </c>
      <c r="I933" s="203" t="s">
        <v>1824</v>
      </c>
      <c r="J933" s="191" t="s">
        <v>2703</v>
      </c>
      <c r="K933" s="203" t="s">
        <v>1822</v>
      </c>
      <c r="L933" s="236" t="s">
        <v>1097</v>
      </c>
      <c r="M933" s="203" t="s">
        <v>1638</v>
      </c>
      <c r="N933" s="203" t="s">
        <v>1823</v>
      </c>
    </row>
    <row r="934" s="160" customFormat="1" ht="21" customHeight="1" spans="1:14">
      <c r="A934" s="191"/>
      <c r="B934" s="203" t="s">
        <v>2702</v>
      </c>
      <c r="C934" s="191" t="s">
        <v>2688</v>
      </c>
      <c r="D934" s="40" t="s">
        <v>224</v>
      </c>
      <c r="E934" s="67"/>
      <c r="F934" s="202">
        <v>393</v>
      </c>
      <c r="G934" s="194"/>
      <c r="H934" s="203" t="s">
        <v>1095</v>
      </c>
      <c r="I934" s="203" t="s">
        <v>1635</v>
      </c>
      <c r="J934" s="191" t="s">
        <v>2703</v>
      </c>
      <c r="K934" s="203" t="s">
        <v>1825</v>
      </c>
      <c r="L934" s="236" t="s">
        <v>1101</v>
      </c>
      <c r="M934" s="203" t="s">
        <v>1638</v>
      </c>
      <c r="N934" s="203" t="s">
        <v>1823</v>
      </c>
    </row>
    <row r="935" s="160" customFormat="1" ht="21" customHeight="1" spans="1:14">
      <c r="A935" s="191"/>
      <c r="B935" s="203" t="s">
        <v>2702</v>
      </c>
      <c r="C935" s="191" t="s">
        <v>2688</v>
      </c>
      <c r="D935" s="40" t="s">
        <v>224</v>
      </c>
      <c r="E935" s="67"/>
      <c r="F935" s="202">
        <v>346</v>
      </c>
      <c r="G935" s="194"/>
      <c r="H935" s="203" t="s">
        <v>1095</v>
      </c>
      <c r="I935" s="203" t="s">
        <v>1824</v>
      </c>
      <c r="J935" s="191" t="s">
        <v>2703</v>
      </c>
      <c r="K935" s="203" t="s">
        <v>1389</v>
      </c>
      <c r="L935" s="236" t="s">
        <v>1101</v>
      </c>
      <c r="M935" s="203" t="s">
        <v>1638</v>
      </c>
      <c r="N935" s="203" t="s">
        <v>1823</v>
      </c>
    </row>
    <row r="936" s="160" customFormat="1" ht="21" customHeight="1" spans="1:14">
      <c r="A936" s="191"/>
      <c r="B936" s="203" t="s">
        <v>2702</v>
      </c>
      <c r="C936" s="191" t="s">
        <v>2688</v>
      </c>
      <c r="D936" s="40" t="s">
        <v>224</v>
      </c>
      <c r="E936" s="67"/>
      <c r="F936" s="202">
        <v>689</v>
      </c>
      <c r="G936" s="194"/>
      <c r="H936" s="203" t="s">
        <v>1095</v>
      </c>
      <c r="I936" s="203" t="s">
        <v>1635</v>
      </c>
      <c r="J936" s="191" t="s">
        <v>2703</v>
      </c>
      <c r="K936" s="203" t="s">
        <v>1826</v>
      </c>
      <c r="L936" s="236" t="s">
        <v>1101</v>
      </c>
      <c r="M936" s="203" t="s">
        <v>1638</v>
      </c>
      <c r="N936" s="203" t="s">
        <v>1827</v>
      </c>
    </row>
    <row r="937" s="160" customFormat="1" ht="21" customHeight="1" spans="1:14">
      <c r="A937" s="191"/>
      <c r="B937" s="203" t="s">
        <v>2702</v>
      </c>
      <c r="C937" s="191" t="s">
        <v>2688</v>
      </c>
      <c r="D937" s="40" t="s">
        <v>224</v>
      </c>
      <c r="E937" s="67"/>
      <c r="F937" s="202">
        <v>617</v>
      </c>
      <c r="G937" s="194"/>
      <c r="H937" s="203" t="s">
        <v>1095</v>
      </c>
      <c r="I937" s="203" t="s">
        <v>1824</v>
      </c>
      <c r="J937" s="191" t="s">
        <v>2703</v>
      </c>
      <c r="K937" s="203" t="s">
        <v>1828</v>
      </c>
      <c r="L937" s="236" t="s">
        <v>1101</v>
      </c>
      <c r="M937" s="203" t="s">
        <v>1638</v>
      </c>
      <c r="N937" s="203" t="s">
        <v>1823</v>
      </c>
    </row>
    <row r="938" s="160" customFormat="1" ht="21" customHeight="1" spans="1:14">
      <c r="A938" s="191"/>
      <c r="B938" s="203" t="s">
        <v>2702</v>
      </c>
      <c r="C938" s="191" t="s">
        <v>2688</v>
      </c>
      <c r="D938" s="40" t="s">
        <v>224</v>
      </c>
      <c r="E938" s="67"/>
      <c r="F938" s="202">
        <v>206</v>
      </c>
      <c r="G938" s="194"/>
      <c r="H938" s="203" t="s">
        <v>1095</v>
      </c>
      <c r="I938" s="203" t="s">
        <v>1635</v>
      </c>
      <c r="J938" s="191" t="s">
        <v>2703</v>
      </c>
      <c r="K938" s="203" t="s">
        <v>1829</v>
      </c>
      <c r="L938" s="236" t="s">
        <v>1101</v>
      </c>
      <c r="M938" s="203" t="s">
        <v>1638</v>
      </c>
      <c r="N938" s="203" t="s">
        <v>1823</v>
      </c>
    </row>
    <row r="939" s="160" customFormat="1" ht="21" customHeight="1" spans="1:14">
      <c r="A939" s="191"/>
      <c r="B939" s="203" t="s">
        <v>2702</v>
      </c>
      <c r="C939" s="191" t="s">
        <v>2688</v>
      </c>
      <c r="D939" s="40" t="s">
        <v>224</v>
      </c>
      <c r="E939" s="67"/>
      <c r="F939" s="202">
        <v>1076</v>
      </c>
      <c r="G939" s="194"/>
      <c r="H939" s="203" t="s">
        <v>1095</v>
      </c>
      <c r="I939" s="203" t="s">
        <v>1824</v>
      </c>
      <c r="J939" s="191" t="s">
        <v>2703</v>
      </c>
      <c r="K939" s="203" t="s">
        <v>1830</v>
      </c>
      <c r="L939" s="236" t="s">
        <v>1097</v>
      </c>
      <c r="M939" s="203" t="s">
        <v>1638</v>
      </c>
      <c r="N939" s="203" t="s">
        <v>1827</v>
      </c>
    </row>
    <row r="940" s="160" customFormat="1" ht="21" customHeight="1" spans="1:14">
      <c r="A940" s="191"/>
      <c r="B940" s="203" t="s">
        <v>2702</v>
      </c>
      <c r="C940" s="191" t="s">
        <v>2688</v>
      </c>
      <c r="D940" s="40" t="s">
        <v>224</v>
      </c>
      <c r="E940" s="67"/>
      <c r="F940" s="202">
        <v>1398</v>
      </c>
      <c r="G940" s="194"/>
      <c r="H940" s="203" t="s">
        <v>1095</v>
      </c>
      <c r="I940" s="203" t="s">
        <v>1635</v>
      </c>
      <c r="J940" s="191" t="s">
        <v>2703</v>
      </c>
      <c r="K940" s="203" t="s">
        <v>1831</v>
      </c>
      <c r="L940" s="236" t="s">
        <v>1109</v>
      </c>
      <c r="M940" s="203" t="s">
        <v>1638</v>
      </c>
      <c r="N940" s="203" t="s">
        <v>1827</v>
      </c>
    </row>
    <row r="941" s="160" customFormat="1" ht="21" customHeight="1" spans="1:14">
      <c r="A941" s="191"/>
      <c r="B941" s="219" t="s">
        <v>138</v>
      </c>
      <c r="C941" s="220"/>
      <c r="D941" s="196"/>
      <c r="E941" s="197"/>
      <c r="F941" s="190">
        <f>SUM(F933:F940)</f>
        <v>6109</v>
      </c>
      <c r="G941" s="194"/>
      <c r="H941" s="203"/>
      <c r="I941" s="203"/>
      <c r="J941" s="203"/>
      <c r="K941" s="203"/>
      <c r="L941" s="236"/>
      <c r="M941" s="203"/>
      <c r="N941" s="203"/>
    </row>
    <row r="942" s="160" customFormat="1" ht="21" customHeight="1" spans="1:14">
      <c r="A942" s="191"/>
      <c r="B942" s="203" t="s">
        <v>2704</v>
      </c>
      <c r="C942" s="191" t="s">
        <v>2705</v>
      </c>
      <c r="D942" s="40" t="s">
        <v>41</v>
      </c>
      <c r="E942" s="67"/>
      <c r="F942" s="202">
        <v>22</v>
      </c>
      <c r="G942" s="194"/>
      <c r="H942" s="203" t="s">
        <v>1095</v>
      </c>
      <c r="I942" s="203" t="s">
        <v>2706</v>
      </c>
      <c r="J942" s="203" t="s">
        <v>2705</v>
      </c>
      <c r="K942" s="203" t="s">
        <v>1822</v>
      </c>
      <c r="L942" s="236" t="s">
        <v>1097</v>
      </c>
      <c r="M942" s="203" t="s">
        <v>1638</v>
      </c>
      <c r="N942" s="203" t="s">
        <v>1823</v>
      </c>
    </row>
    <row r="943" s="160" customFormat="1" ht="21" customHeight="1" spans="1:14">
      <c r="A943" s="191"/>
      <c r="B943" s="203" t="s">
        <v>2704</v>
      </c>
      <c r="C943" s="191" t="s">
        <v>2705</v>
      </c>
      <c r="D943" s="40" t="s">
        <v>41</v>
      </c>
      <c r="E943" s="67"/>
      <c r="F943" s="202">
        <v>8</v>
      </c>
      <c r="G943" s="194"/>
      <c r="H943" s="203" t="s">
        <v>1095</v>
      </c>
      <c r="I943" s="203" t="s">
        <v>2706</v>
      </c>
      <c r="J943" s="203" t="s">
        <v>2705</v>
      </c>
      <c r="K943" s="203" t="s">
        <v>1825</v>
      </c>
      <c r="L943" s="236" t="s">
        <v>1101</v>
      </c>
      <c r="M943" s="203" t="s">
        <v>1638</v>
      </c>
      <c r="N943" s="203" t="s">
        <v>1823</v>
      </c>
    </row>
    <row r="944" s="160" customFormat="1" ht="21" customHeight="1" spans="1:14">
      <c r="A944" s="191"/>
      <c r="B944" s="203" t="s">
        <v>2704</v>
      </c>
      <c r="C944" s="191" t="s">
        <v>2705</v>
      </c>
      <c r="D944" s="40" t="s">
        <v>41</v>
      </c>
      <c r="E944" s="67"/>
      <c r="F944" s="202">
        <v>9</v>
      </c>
      <c r="G944" s="194"/>
      <c r="H944" s="203" t="s">
        <v>1095</v>
      </c>
      <c r="I944" s="203" t="s">
        <v>2706</v>
      </c>
      <c r="J944" s="203" t="s">
        <v>2705</v>
      </c>
      <c r="K944" s="203" t="s">
        <v>1389</v>
      </c>
      <c r="L944" s="236" t="s">
        <v>1101</v>
      </c>
      <c r="M944" s="203" t="s">
        <v>1638</v>
      </c>
      <c r="N944" s="203" t="s">
        <v>1823</v>
      </c>
    </row>
    <row r="945" s="160" customFormat="1" ht="21" customHeight="1" spans="1:14">
      <c r="A945" s="191"/>
      <c r="B945" s="203" t="s">
        <v>2704</v>
      </c>
      <c r="C945" s="191" t="s">
        <v>2705</v>
      </c>
      <c r="D945" s="40" t="s">
        <v>41</v>
      </c>
      <c r="E945" s="67"/>
      <c r="F945" s="202">
        <v>4</v>
      </c>
      <c r="G945" s="194"/>
      <c r="H945" s="203" t="s">
        <v>1095</v>
      </c>
      <c r="I945" s="203" t="s">
        <v>2706</v>
      </c>
      <c r="J945" s="203" t="s">
        <v>2705</v>
      </c>
      <c r="K945" s="203" t="s">
        <v>1826</v>
      </c>
      <c r="L945" s="236" t="s">
        <v>1101</v>
      </c>
      <c r="M945" s="203" t="s">
        <v>1638</v>
      </c>
      <c r="N945" s="203" t="s">
        <v>1827</v>
      </c>
    </row>
    <row r="946" s="160" customFormat="1" ht="21" customHeight="1" spans="1:14">
      <c r="A946" s="191"/>
      <c r="B946" s="203" t="s">
        <v>2704</v>
      </c>
      <c r="C946" s="191" t="s">
        <v>2705</v>
      </c>
      <c r="D946" s="40" t="s">
        <v>41</v>
      </c>
      <c r="E946" s="67"/>
      <c r="F946" s="202">
        <v>7</v>
      </c>
      <c r="G946" s="194"/>
      <c r="H946" s="203" t="s">
        <v>1095</v>
      </c>
      <c r="I946" s="203" t="s">
        <v>2706</v>
      </c>
      <c r="J946" s="203" t="s">
        <v>2705</v>
      </c>
      <c r="K946" s="203" t="s">
        <v>1828</v>
      </c>
      <c r="L946" s="236" t="s">
        <v>1101</v>
      </c>
      <c r="M946" s="203" t="s">
        <v>1638</v>
      </c>
      <c r="N946" s="203" t="s">
        <v>1823</v>
      </c>
    </row>
    <row r="947" s="160" customFormat="1" ht="21" customHeight="1" spans="1:14">
      <c r="A947" s="191"/>
      <c r="B947" s="203" t="s">
        <v>2704</v>
      </c>
      <c r="C947" s="191" t="s">
        <v>2705</v>
      </c>
      <c r="D947" s="40" t="s">
        <v>41</v>
      </c>
      <c r="E947" s="67"/>
      <c r="F947" s="202">
        <v>2</v>
      </c>
      <c r="G947" s="194"/>
      <c r="H947" s="203" t="s">
        <v>1095</v>
      </c>
      <c r="I947" s="203" t="s">
        <v>2706</v>
      </c>
      <c r="J947" s="203" t="s">
        <v>2705</v>
      </c>
      <c r="K947" s="203" t="s">
        <v>1829</v>
      </c>
      <c r="L947" s="236" t="s">
        <v>1101</v>
      </c>
      <c r="M947" s="203" t="s">
        <v>1638</v>
      </c>
      <c r="N947" s="203" t="s">
        <v>1823</v>
      </c>
    </row>
    <row r="948" s="160" customFormat="1" ht="21" customHeight="1" spans="1:14">
      <c r="A948" s="191"/>
      <c r="B948" s="203" t="s">
        <v>2704</v>
      </c>
      <c r="C948" s="191" t="s">
        <v>2705</v>
      </c>
      <c r="D948" s="40" t="s">
        <v>41</v>
      </c>
      <c r="E948" s="67"/>
      <c r="F948" s="202">
        <v>11</v>
      </c>
      <c r="G948" s="194"/>
      <c r="H948" s="203" t="s">
        <v>1095</v>
      </c>
      <c r="I948" s="203" t="s">
        <v>2706</v>
      </c>
      <c r="J948" s="203" t="s">
        <v>2705</v>
      </c>
      <c r="K948" s="203" t="s">
        <v>1830</v>
      </c>
      <c r="L948" s="236" t="s">
        <v>1097</v>
      </c>
      <c r="M948" s="203" t="s">
        <v>1638</v>
      </c>
      <c r="N948" s="203" t="s">
        <v>1827</v>
      </c>
    </row>
    <row r="949" s="160" customFormat="1" ht="21" customHeight="1" spans="1:14">
      <c r="A949" s="191"/>
      <c r="B949" s="203" t="s">
        <v>2704</v>
      </c>
      <c r="C949" s="191" t="s">
        <v>2705</v>
      </c>
      <c r="D949" s="40" t="s">
        <v>41</v>
      </c>
      <c r="E949" s="67"/>
      <c r="F949" s="202">
        <v>12</v>
      </c>
      <c r="G949" s="194"/>
      <c r="H949" s="203" t="s">
        <v>1095</v>
      </c>
      <c r="I949" s="203" t="s">
        <v>2706</v>
      </c>
      <c r="J949" s="203" t="s">
        <v>2705</v>
      </c>
      <c r="K949" s="203" t="s">
        <v>1831</v>
      </c>
      <c r="L949" s="236" t="s">
        <v>1109</v>
      </c>
      <c r="M949" s="203" t="s">
        <v>1638</v>
      </c>
      <c r="N949" s="203" t="s">
        <v>1827</v>
      </c>
    </row>
    <row r="950" s="160" customFormat="1" ht="21" customHeight="1" spans="1:14">
      <c r="A950" s="191"/>
      <c r="B950" s="219" t="s">
        <v>138</v>
      </c>
      <c r="C950" s="220"/>
      <c r="D950" s="196"/>
      <c r="E950" s="197"/>
      <c r="F950" s="190">
        <f>SUM(F942:F949)</f>
        <v>75</v>
      </c>
      <c r="G950" s="194"/>
      <c r="H950" s="203"/>
      <c r="I950" s="203"/>
      <c r="J950" s="203"/>
      <c r="K950" s="203"/>
      <c r="L950" s="236"/>
      <c r="M950" s="203"/>
      <c r="N950" s="203"/>
    </row>
    <row r="951" s="160" customFormat="1" ht="21" customHeight="1" spans="1:14">
      <c r="A951" s="191"/>
      <c r="B951" s="203" t="s">
        <v>2707</v>
      </c>
      <c r="C951" s="191" t="s">
        <v>2708</v>
      </c>
      <c r="D951" s="40" t="s">
        <v>41</v>
      </c>
      <c r="E951" s="67"/>
      <c r="F951" s="202">
        <v>41.8</v>
      </c>
      <c r="G951" s="194"/>
      <c r="H951" s="203" t="s">
        <v>1095</v>
      </c>
      <c r="I951" s="203" t="s">
        <v>2706</v>
      </c>
      <c r="J951" s="203" t="s">
        <v>2708</v>
      </c>
      <c r="K951" s="203" t="s">
        <v>1822</v>
      </c>
      <c r="L951" s="236" t="s">
        <v>1097</v>
      </c>
      <c r="M951" s="203" t="s">
        <v>1638</v>
      </c>
      <c r="N951" s="203" t="s">
        <v>1823</v>
      </c>
    </row>
    <row r="952" s="160" customFormat="1" ht="21" customHeight="1" spans="1:14">
      <c r="A952" s="191"/>
      <c r="B952" s="203" t="s">
        <v>2707</v>
      </c>
      <c r="C952" s="191" t="s">
        <v>2708</v>
      </c>
      <c r="D952" s="40" t="s">
        <v>41</v>
      </c>
      <c r="E952" s="67"/>
      <c r="F952" s="202">
        <v>15.2</v>
      </c>
      <c r="G952" s="194"/>
      <c r="H952" s="203" t="s">
        <v>1095</v>
      </c>
      <c r="I952" s="203" t="s">
        <v>2706</v>
      </c>
      <c r="J952" s="203" t="s">
        <v>2708</v>
      </c>
      <c r="K952" s="203" t="s">
        <v>1825</v>
      </c>
      <c r="L952" s="236" t="s">
        <v>1101</v>
      </c>
      <c r="M952" s="203" t="s">
        <v>1638</v>
      </c>
      <c r="N952" s="203" t="s">
        <v>1823</v>
      </c>
    </row>
    <row r="953" s="160" customFormat="1" ht="21" customHeight="1" spans="1:14">
      <c r="A953" s="191"/>
      <c r="B953" s="203" t="s">
        <v>2707</v>
      </c>
      <c r="C953" s="191" t="s">
        <v>2708</v>
      </c>
      <c r="D953" s="40" t="s">
        <v>41</v>
      </c>
      <c r="E953" s="67"/>
      <c r="F953" s="202">
        <v>17.1</v>
      </c>
      <c r="G953" s="194"/>
      <c r="H953" s="203" t="s">
        <v>1095</v>
      </c>
      <c r="I953" s="203" t="s">
        <v>2706</v>
      </c>
      <c r="J953" s="203" t="s">
        <v>2708</v>
      </c>
      <c r="K953" s="203" t="s">
        <v>1389</v>
      </c>
      <c r="L953" s="236" t="s">
        <v>1101</v>
      </c>
      <c r="M953" s="203" t="s">
        <v>1638</v>
      </c>
      <c r="N953" s="203" t="s">
        <v>1823</v>
      </c>
    </row>
    <row r="954" s="160" customFormat="1" ht="21" customHeight="1" spans="1:14">
      <c r="A954" s="191"/>
      <c r="B954" s="203" t="s">
        <v>2707</v>
      </c>
      <c r="C954" s="191" t="s">
        <v>2708</v>
      </c>
      <c r="D954" s="40" t="s">
        <v>41</v>
      </c>
      <c r="E954" s="67"/>
      <c r="F954" s="202">
        <v>7.6</v>
      </c>
      <c r="G954" s="194"/>
      <c r="H954" s="203" t="s">
        <v>1095</v>
      </c>
      <c r="I954" s="203" t="s">
        <v>2706</v>
      </c>
      <c r="J954" s="203" t="s">
        <v>2708</v>
      </c>
      <c r="K954" s="203" t="s">
        <v>1826</v>
      </c>
      <c r="L954" s="236" t="s">
        <v>1101</v>
      </c>
      <c r="M954" s="203" t="s">
        <v>1638</v>
      </c>
      <c r="N954" s="203" t="s">
        <v>1827</v>
      </c>
    </row>
    <row r="955" s="160" customFormat="1" ht="21" customHeight="1" spans="1:14">
      <c r="A955" s="191"/>
      <c r="B955" s="203" t="s">
        <v>2707</v>
      </c>
      <c r="C955" s="191" t="s">
        <v>2708</v>
      </c>
      <c r="D955" s="40" t="s">
        <v>41</v>
      </c>
      <c r="E955" s="67"/>
      <c r="F955" s="202">
        <v>13.3</v>
      </c>
      <c r="G955" s="194"/>
      <c r="H955" s="203" t="s">
        <v>1095</v>
      </c>
      <c r="I955" s="203" t="s">
        <v>2706</v>
      </c>
      <c r="J955" s="203" t="s">
        <v>2708</v>
      </c>
      <c r="K955" s="203" t="s">
        <v>1828</v>
      </c>
      <c r="L955" s="236" t="s">
        <v>1101</v>
      </c>
      <c r="M955" s="203" t="s">
        <v>1638</v>
      </c>
      <c r="N955" s="203" t="s">
        <v>1823</v>
      </c>
    </row>
    <row r="956" s="160" customFormat="1" ht="21" customHeight="1" spans="1:14">
      <c r="A956" s="191"/>
      <c r="B956" s="203" t="s">
        <v>2707</v>
      </c>
      <c r="C956" s="191" t="s">
        <v>2708</v>
      </c>
      <c r="D956" s="40" t="s">
        <v>41</v>
      </c>
      <c r="E956" s="67"/>
      <c r="F956" s="202">
        <v>3.8</v>
      </c>
      <c r="G956" s="194"/>
      <c r="H956" s="203" t="s">
        <v>1095</v>
      </c>
      <c r="I956" s="203" t="s">
        <v>2706</v>
      </c>
      <c r="J956" s="203" t="s">
        <v>2708</v>
      </c>
      <c r="K956" s="203" t="s">
        <v>1829</v>
      </c>
      <c r="L956" s="236" t="s">
        <v>1101</v>
      </c>
      <c r="M956" s="203" t="s">
        <v>1638</v>
      </c>
      <c r="N956" s="203" t="s">
        <v>1823</v>
      </c>
    </row>
    <row r="957" s="160" customFormat="1" ht="21" customHeight="1" spans="1:14">
      <c r="A957" s="191"/>
      <c r="B957" s="203" t="s">
        <v>2707</v>
      </c>
      <c r="C957" s="191" t="s">
        <v>2708</v>
      </c>
      <c r="D957" s="40" t="s">
        <v>41</v>
      </c>
      <c r="E957" s="67"/>
      <c r="F957" s="202">
        <v>20.9</v>
      </c>
      <c r="G957" s="194"/>
      <c r="H957" s="203" t="s">
        <v>1095</v>
      </c>
      <c r="I957" s="203" t="s">
        <v>2706</v>
      </c>
      <c r="J957" s="203" t="s">
        <v>2708</v>
      </c>
      <c r="K957" s="203" t="s">
        <v>1830</v>
      </c>
      <c r="L957" s="236" t="s">
        <v>1097</v>
      </c>
      <c r="M957" s="203" t="s">
        <v>1638</v>
      </c>
      <c r="N957" s="203" t="s">
        <v>1827</v>
      </c>
    </row>
    <row r="958" s="160" customFormat="1" ht="21" customHeight="1" spans="1:14">
      <c r="A958" s="191"/>
      <c r="B958" s="203" t="s">
        <v>2707</v>
      </c>
      <c r="C958" s="191" t="s">
        <v>2708</v>
      </c>
      <c r="D958" s="40" t="s">
        <v>41</v>
      </c>
      <c r="E958" s="67"/>
      <c r="F958" s="202">
        <v>22.8</v>
      </c>
      <c r="G958" s="194"/>
      <c r="H958" s="203" t="s">
        <v>1095</v>
      </c>
      <c r="I958" s="203" t="s">
        <v>2706</v>
      </c>
      <c r="J958" s="203" t="s">
        <v>2708</v>
      </c>
      <c r="K958" s="203" t="s">
        <v>1831</v>
      </c>
      <c r="L958" s="236" t="s">
        <v>1109</v>
      </c>
      <c r="M958" s="203" t="s">
        <v>1638</v>
      </c>
      <c r="N958" s="203" t="s">
        <v>1827</v>
      </c>
    </row>
    <row r="959" s="160" customFormat="1" ht="21" customHeight="1" spans="1:14">
      <c r="A959" s="191"/>
      <c r="B959" s="219" t="s">
        <v>138</v>
      </c>
      <c r="C959" s="220"/>
      <c r="D959" s="196"/>
      <c r="E959" s="197"/>
      <c r="F959" s="190">
        <f>SUM(F951:F958)</f>
        <v>142.5</v>
      </c>
      <c r="G959" s="194"/>
      <c r="H959" s="203"/>
      <c r="I959" s="203"/>
      <c r="J959" s="203"/>
      <c r="K959" s="203"/>
      <c r="L959" s="236"/>
      <c r="M959" s="203"/>
      <c r="N959" s="203"/>
    </row>
    <row r="960" s="160" customFormat="1" ht="21" customHeight="1" spans="1:14">
      <c r="A960" s="191"/>
      <c r="B960" s="203" t="s">
        <v>2709</v>
      </c>
      <c r="C960" s="203" t="s">
        <v>2710</v>
      </c>
      <c r="D960" s="40" t="s">
        <v>41</v>
      </c>
      <c r="E960" s="67"/>
      <c r="F960" s="202">
        <v>272</v>
      </c>
      <c r="G960" s="194"/>
      <c r="H960" s="203" t="s">
        <v>1095</v>
      </c>
      <c r="I960" s="203" t="s">
        <v>2706</v>
      </c>
      <c r="J960" s="203" t="s">
        <v>2710</v>
      </c>
      <c r="K960" s="203" t="s">
        <v>1822</v>
      </c>
      <c r="L960" s="236" t="s">
        <v>1097</v>
      </c>
      <c r="M960" s="203" t="s">
        <v>1638</v>
      </c>
      <c r="N960" s="203" t="s">
        <v>1823</v>
      </c>
    </row>
    <row r="961" s="160" customFormat="1" ht="21" customHeight="1" spans="1:14">
      <c r="A961" s="191"/>
      <c r="B961" s="203" t="s">
        <v>2709</v>
      </c>
      <c r="C961" s="203" t="s">
        <v>2710</v>
      </c>
      <c r="D961" s="40" t="s">
        <v>41</v>
      </c>
      <c r="E961" s="67"/>
      <c r="F961" s="202">
        <v>77</v>
      </c>
      <c r="G961" s="194"/>
      <c r="H961" s="203" t="s">
        <v>1095</v>
      </c>
      <c r="I961" s="203" t="s">
        <v>2706</v>
      </c>
      <c r="J961" s="203" t="s">
        <v>2710</v>
      </c>
      <c r="K961" s="203" t="s">
        <v>1825</v>
      </c>
      <c r="L961" s="236" t="s">
        <v>1101</v>
      </c>
      <c r="M961" s="203" t="s">
        <v>1638</v>
      </c>
      <c r="N961" s="203" t="s">
        <v>1823</v>
      </c>
    </row>
    <row r="962" s="160" customFormat="1" ht="21" customHeight="1" spans="1:14">
      <c r="A962" s="191"/>
      <c r="B962" s="203" t="s">
        <v>2709</v>
      </c>
      <c r="C962" s="203" t="s">
        <v>2710</v>
      </c>
      <c r="D962" s="40" t="s">
        <v>41</v>
      </c>
      <c r="E962" s="67"/>
      <c r="F962" s="202">
        <v>68</v>
      </c>
      <c r="G962" s="194"/>
      <c r="H962" s="203" t="s">
        <v>1095</v>
      </c>
      <c r="I962" s="203" t="s">
        <v>2706</v>
      </c>
      <c r="J962" s="203" t="s">
        <v>2710</v>
      </c>
      <c r="K962" s="203" t="s">
        <v>1389</v>
      </c>
      <c r="L962" s="236" t="s">
        <v>1101</v>
      </c>
      <c r="M962" s="203" t="s">
        <v>1638</v>
      </c>
      <c r="N962" s="203" t="s">
        <v>1823</v>
      </c>
    </row>
    <row r="963" s="160" customFormat="1" ht="21" customHeight="1" spans="1:14">
      <c r="A963" s="191"/>
      <c r="B963" s="203" t="s">
        <v>2709</v>
      </c>
      <c r="C963" s="203" t="s">
        <v>2710</v>
      </c>
      <c r="D963" s="40" t="s">
        <v>41</v>
      </c>
      <c r="E963" s="67"/>
      <c r="F963" s="202">
        <v>135</v>
      </c>
      <c r="G963" s="194"/>
      <c r="H963" s="203" t="s">
        <v>1095</v>
      </c>
      <c r="I963" s="203" t="s">
        <v>2706</v>
      </c>
      <c r="J963" s="203" t="s">
        <v>2710</v>
      </c>
      <c r="K963" s="203" t="s">
        <v>1826</v>
      </c>
      <c r="L963" s="236" t="s">
        <v>1101</v>
      </c>
      <c r="M963" s="203" t="s">
        <v>1638</v>
      </c>
      <c r="N963" s="203" t="s">
        <v>1827</v>
      </c>
    </row>
    <row r="964" s="160" customFormat="1" ht="21" customHeight="1" spans="1:14">
      <c r="A964" s="191"/>
      <c r="B964" s="203" t="s">
        <v>2709</v>
      </c>
      <c r="C964" s="203" t="s">
        <v>2710</v>
      </c>
      <c r="D964" s="40" t="s">
        <v>41</v>
      </c>
      <c r="E964" s="67"/>
      <c r="F964" s="202">
        <v>121</v>
      </c>
      <c r="G964" s="194"/>
      <c r="H964" s="203" t="s">
        <v>1095</v>
      </c>
      <c r="I964" s="203" t="s">
        <v>2706</v>
      </c>
      <c r="J964" s="203" t="s">
        <v>2710</v>
      </c>
      <c r="K964" s="203" t="s">
        <v>1828</v>
      </c>
      <c r="L964" s="236" t="s">
        <v>1101</v>
      </c>
      <c r="M964" s="203" t="s">
        <v>1638</v>
      </c>
      <c r="N964" s="203" t="s">
        <v>1823</v>
      </c>
    </row>
    <row r="965" s="160" customFormat="1" ht="21" customHeight="1" spans="1:14">
      <c r="A965" s="191"/>
      <c r="B965" s="203" t="s">
        <v>2709</v>
      </c>
      <c r="C965" s="203" t="s">
        <v>2710</v>
      </c>
      <c r="D965" s="40" t="s">
        <v>41</v>
      </c>
      <c r="E965" s="67"/>
      <c r="F965" s="202">
        <v>40</v>
      </c>
      <c r="G965" s="194"/>
      <c r="H965" s="203" t="s">
        <v>1095</v>
      </c>
      <c r="I965" s="203" t="s">
        <v>2706</v>
      </c>
      <c r="J965" s="203" t="s">
        <v>2710</v>
      </c>
      <c r="K965" s="203" t="s">
        <v>1829</v>
      </c>
      <c r="L965" s="236" t="s">
        <v>1101</v>
      </c>
      <c r="M965" s="203" t="s">
        <v>1638</v>
      </c>
      <c r="N965" s="203" t="s">
        <v>1823</v>
      </c>
    </row>
    <row r="966" s="160" customFormat="1" ht="21" customHeight="1" spans="1:14">
      <c r="A966" s="191"/>
      <c r="B966" s="203" t="s">
        <v>2709</v>
      </c>
      <c r="C966" s="203" t="s">
        <v>2710</v>
      </c>
      <c r="D966" s="40" t="s">
        <v>41</v>
      </c>
      <c r="E966" s="67"/>
      <c r="F966" s="202">
        <v>211</v>
      </c>
      <c r="G966" s="194"/>
      <c r="H966" s="203" t="s">
        <v>1095</v>
      </c>
      <c r="I966" s="203" t="s">
        <v>2706</v>
      </c>
      <c r="J966" s="203" t="s">
        <v>2710</v>
      </c>
      <c r="K966" s="203" t="s">
        <v>1830</v>
      </c>
      <c r="L966" s="236" t="s">
        <v>1097</v>
      </c>
      <c r="M966" s="203" t="s">
        <v>1638</v>
      </c>
      <c r="N966" s="203" t="s">
        <v>1827</v>
      </c>
    </row>
    <row r="967" s="160" customFormat="1" ht="21" customHeight="1" spans="1:14">
      <c r="A967" s="191"/>
      <c r="B967" s="203" t="s">
        <v>2709</v>
      </c>
      <c r="C967" s="203" t="s">
        <v>2710</v>
      </c>
      <c r="D967" s="40" t="s">
        <v>41</v>
      </c>
      <c r="E967" s="67"/>
      <c r="F967" s="202">
        <v>275</v>
      </c>
      <c r="G967" s="194"/>
      <c r="H967" s="203" t="s">
        <v>1095</v>
      </c>
      <c r="I967" s="203" t="s">
        <v>2706</v>
      </c>
      <c r="J967" s="203" t="s">
        <v>2710</v>
      </c>
      <c r="K967" s="203" t="s">
        <v>1831</v>
      </c>
      <c r="L967" s="236" t="s">
        <v>1109</v>
      </c>
      <c r="M967" s="203" t="s">
        <v>1638</v>
      </c>
      <c r="N967" s="203" t="s">
        <v>1827</v>
      </c>
    </row>
    <row r="968" s="160" customFormat="1" ht="21" customHeight="1" spans="1:14">
      <c r="A968" s="257"/>
      <c r="B968" s="258" t="s">
        <v>138</v>
      </c>
      <c r="C968" s="259"/>
      <c r="D968" s="260"/>
      <c r="E968" s="266"/>
      <c r="F968" s="267">
        <f>SUM(F960:F967)</f>
        <v>1199</v>
      </c>
      <c r="G968" s="268"/>
      <c r="H968" s="261"/>
      <c r="I968" s="261"/>
      <c r="J968" s="261"/>
      <c r="K968" s="261"/>
      <c r="L968" s="269"/>
      <c r="M968" s="261"/>
      <c r="N968" s="261"/>
    </row>
    <row r="969" s="160" customFormat="1" ht="21" customHeight="1" spans="1:14">
      <c r="A969" s="191"/>
      <c r="B969" s="203" t="s">
        <v>2711</v>
      </c>
      <c r="C969" s="191" t="s">
        <v>1636</v>
      </c>
      <c r="D969" s="40" t="s">
        <v>224</v>
      </c>
      <c r="E969" s="67"/>
      <c r="F969" s="202">
        <v>890</v>
      </c>
      <c r="G969" s="194"/>
      <c r="H969" s="203" t="s">
        <v>1095</v>
      </c>
      <c r="I969" s="203" t="s">
        <v>1824</v>
      </c>
      <c r="J969" s="191" t="s">
        <v>1636</v>
      </c>
      <c r="K969" s="203" t="s">
        <v>1822</v>
      </c>
      <c r="L969" s="236" t="s">
        <v>1097</v>
      </c>
      <c r="M969" s="203" t="s">
        <v>1638</v>
      </c>
      <c r="N969" s="203" t="s">
        <v>1823</v>
      </c>
    </row>
    <row r="970" s="160" customFormat="1" ht="21" customHeight="1" spans="1:14">
      <c r="A970" s="191"/>
      <c r="B970" s="203" t="s">
        <v>2711</v>
      </c>
      <c r="C970" s="191" t="s">
        <v>1636</v>
      </c>
      <c r="D970" s="40" t="s">
        <v>224</v>
      </c>
      <c r="E970" s="67"/>
      <c r="F970" s="202">
        <v>253</v>
      </c>
      <c r="G970" s="194"/>
      <c r="H970" s="203" t="s">
        <v>1095</v>
      </c>
      <c r="I970" s="203" t="s">
        <v>1635</v>
      </c>
      <c r="J970" s="191" t="s">
        <v>1636</v>
      </c>
      <c r="K970" s="203" t="s">
        <v>1825</v>
      </c>
      <c r="L970" s="236" t="s">
        <v>1101</v>
      </c>
      <c r="M970" s="203" t="s">
        <v>1638</v>
      </c>
      <c r="N970" s="203" t="s">
        <v>1823</v>
      </c>
    </row>
    <row r="971" s="160" customFormat="1" ht="21" customHeight="1" spans="1:14">
      <c r="A971" s="191"/>
      <c r="B971" s="203" t="s">
        <v>2711</v>
      </c>
      <c r="C971" s="191" t="s">
        <v>1636</v>
      </c>
      <c r="D971" s="40" t="s">
        <v>224</v>
      </c>
      <c r="E971" s="67"/>
      <c r="F971" s="202">
        <v>222</v>
      </c>
      <c r="G971" s="194"/>
      <c r="H971" s="203" t="s">
        <v>1095</v>
      </c>
      <c r="I971" s="203" t="s">
        <v>1824</v>
      </c>
      <c r="J971" s="191" t="s">
        <v>1636</v>
      </c>
      <c r="K971" s="203" t="s">
        <v>1389</v>
      </c>
      <c r="L971" s="236" t="s">
        <v>1101</v>
      </c>
      <c r="M971" s="203" t="s">
        <v>1638</v>
      </c>
      <c r="N971" s="203" t="s">
        <v>1823</v>
      </c>
    </row>
    <row r="972" s="160" customFormat="1" ht="21" customHeight="1" spans="1:14">
      <c r="A972" s="191"/>
      <c r="B972" s="203" t="s">
        <v>2711</v>
      </c>
      <c r="C972" s="191" t="s">
        <v>1636</v>
      </c>
      <c r="D972" s="40" t="s">
        <v>224</v>
      </c>
      <c r="E972" s="67"/>
      <c r="F972" s="202">
        <v>443</v>
      </c>
      <c r="G972" s="194"/>
      <c r="H972" s="203" t="s">
        <v>1095</v>
      </c>
      <c r="I972" s="203" t="s">
        <v>1635</v>
      </c>
      <c r="J972" s="191" t="s">
        <v>1636</v>
      </c>
      <c r="K972" s="203" t="s">
        <v>1826</v>
      </c>
      <c r="L972" s="236" t="s">
        <v>1101</v>
      </c>
      <c r="M972" s="203" t="s">
        <v>1638</v>
      </c>
      <c r="N972" s="203" t="s">
        <v>1827</v>
      </c>
    </row>
    <row r="973" s="160" customFormat="1" ht="21" customHeight="1" spans="1:14">
      <c r="A973" s="191"/>
      <c r="B973" s="203" t="s">
        <v>2711</v>
      </c>
      <c r="C973" s="191" t="s">
        <v>1636</v>
      </c>
      <c r="D973" s="40" t="s">
        <v>224</v>
      </c>
      <c r="E973" s="67"/>
      <c r="F973" s="202">
        <v>397</v>
      </c>
      <c r="G973" s="194"/>
      <c r="H973" s="203" t="s">
        <v>1095</v>
      </c>
      <c r="I973" s="203" t="s">
        <v>1824</v>
      </c>
      <c r="J973" s="191" t="s">
        <v>1636</v>
      </c>
      <c r="K973" s="203" t="s">
        <v>1828</v>
      </c>
      <c r="L973" s="236" t="s">
        <v>1101</v>
      </c>
      <c r="M973" s="203" t="s">
        <v>1638</v>
      </c>
      <c r="N973" s="203" t="s">
        <v>1823</v>
      </c>
    </row>
    <row r="974" s="160" customFormat="1" ht="21" customHeight="1" spans="1:14">
      <c r="A974" s="191"/>
      <c r="B974" s="203" t="s">
        <v>2711</v>
      </c>
      <c r="C974" s="191" t="s">
        <v>1636</v>
      </c>
      <c r="D974" s="40" t="s">
        <v>224</v>
      </c>
      <c r="E974" s="67"/>
      <c r="F974" s="202">
        <v>132</v>
      </c>
      <c r="G974" s="194"/>
      <c r="H974" s="203" t="s">
        <v>1095</v>
      </c>
      <c r="I974" s="203" t="s">
        <v>1635</v>
      </c>
      <c r="J974" s="191" t="s">
        <v>1636</v>
      </c>
      <c r="K974" s="203" t="s">
        <v>1829</v>
      </c>
      <c r="L974" s="236" t="s">
        <v>1101</v>
      </c>
      <c r="M974" s="203" t="s">
        <v>1638</v>
      </c>
      <c r="N974" s="203" t="s">
        <v>1823</v>
      </c>
    </row>
    <row r="975" s="160" customFormat="1" ht="21" customHeight="1" spans="1:14">
      <c r="A975" s="191"/>
      <c r="B975" s="203" t="s">
        <v>2711</v>
      </c>
      <c r="C975" s="191" t="s">
        <v>1636</v>
      </c>
      <c r="D975" s="40" t="s">
        <v>224</v>
      </c>
      <c r="E975" s="67"/>
      <c r="F975" s="202">
        <v>691</v>
      </c>
      <c r="G975" s="194"/>
      <c r="H975" s="203" t="s">
        <v>1095</v>
      </c>
      <c r="I975" s="203" t="s">
        <v>1824</v>
      </c>
      <c r="J975" s="191" t="s">
        <v>1636</v>
      </c>
      <c r="K975" s="203" t="s">
        <v>1830</v>
      </c>
      <c r="L975" s="236" t="s">
        <v>1097</v>
      </c>
      <c r="M975" s="203" t="s">
        <v>1638</v>
      </c>
      <c r="N975" s="203" t="s">
        <v>1827</v>
      </c>
    </row>
    <row r="976" s="160" customFormat="1" ht="21" customHeight="1" spans="1:14">
      <c r="A976" s="191"/>
      <c r="B976" s="203" t="s">
        <v>2711</v>
      </c>
      <c r="C976" s="191" t="s">
        <v>1636</v>
      </c>
      <c r="D976" s="40" t="s">
        <v>224</v>
      </c>
      <c r="E976" s="67"/>
      <c r="F976" s="202">
        <v>899</v>
      </c>
      <c r="G976" s="194"/>
      <c r="H976" s="203" t="s">
        <v>1095</v>
      </c>
      <c r="I976" s="203" t="s">
        <v>1635</v>
      </c>
      <c r="J976" s="191" t="s">
        <v>1636</v>
      </c>
      <c r="K976" s="203" t="s">
        <v>1831</v>
      </c>
      <c r="L976" s="236" t="s">
        <v>1109</v>
      </c>
      <c r="M976" s="203" t="s">
        <v>1638</v>
      </c>
      <c r="N976" s="203" t="s">
        <v>1827</v>
      </c>
    </row>
    <row r="977" s="160" customFormat="1" ht="21" customHeight="1" spans="1:14">
      <c r="A977" s="191"/>
      <c r="B977" s="219" t="s">
        <v>138</v>
      </c>
      <c r="C977" s="220"/>
      <c r="D977" s="196"/>
      <c r="E977" s="197"/>
      <c r="F977" s="190">
        <f>SUM(F969:F976)</f>
        <v>3927</v>
      </c>
      <c r="G977" s="194"/>
      <c r="H977" s="203"/>
      <c r="I977" s="203"/>
      <c r="J977" s="203"/>
      <c r="K977" s="203"/>
      <c r="L977" s="236"/>
      <c r="M977" s="203"/>
      <c r="N977" s="203"/>
    </row>
    <row r="978" s="160" customFormat="1" ht="21" customHeight="1" spans="1:14">
      <c r="A978" s="191"/>
      <c r="B978" s="203" t="s">
        <v>2712</v>
      </c>
      <c r="C978" s="191" t="s">
        <v>2713</v>
      </c>
      <c r="D978" s="40" t="s">
        <v>41</v>
      </c>
      <c r="E978" s="67"/>
      <c r="F978" s="202">
        <v>4.4</v>
      </c>
      <c r="G978" s="194"/>
      <c r="H978" s="203" t="s">
        <v>1095</v>
      </c>
      <c r="I978" s="203" t="s">
        <v>1824</v>
      </c>
      <c r="J978" s="191" t="s">
        <v>2714</v>
      </c>
      <c r="K978" s="203" t="s">
        <v>1822</v>
      </c>
      <c r="L978" s="236" t="s">
        <v>1097</v>
      </c>
      <c r="M978" s="203" t="s">
        <v>1638</v>
      </c>
      <c r="N978" s="203" t="s">
        <v>1823</v>
      </c>
    </row>
    <row r="979" s="160" customFormat="1" ht="21" customHeight="1" spans="1:14">
      <c r="A979" s="191"/>
      <c r="B979" s="203" t="s">
        <v>2712</v>
      </c>
      <c r="C979" s="191" t="s">
        <v>2713</v>
      </c>
      <c r="D979" s="40" t="s">
        <v>41</v>
      </c>
      <c r="E979" s="67"/>
      <c r="F979" s="202">
        <v>1.6</v>
      </c>
      <c r="G979" s="194"/>
      <c r="H979" s="203" t="s">
        <v>1095</v>
      </c>
      <c r="I979" s="203" t="s">
        <v>1635</v>
      </c>
      <c r="J979" s="191" t="s">
        <v>2714</v>
      </c>
      <c r="K979" s="203" t="s">
        <v>1825</v>
      </c>
      <c r="L979" s="236" t="s">
        <v>1101</v>
      </c>
      <c r="M979" s="203" t="s">
        <v>1638</v>
      </c>
      <c r="N979" s="203" t="s">
        <v>1823</v>
      </c>
    </row>
    <row r="980" s="160" customFormat="1" ht="21" customHeight="1" spans="1:14">
      <c r="A980" s="191"/>
      <c r="B980" s="203" t="s">
        <v>2712</v>
      </c>
      <c r="C980" s="191" t="s">
        <v>2713</v>
      </c>
      <c r="D980" s="40" t="s">
        <v>41</v>
      </c>
      <c r="E980" s="67"/>
      <c r="F980" s="202">
        <v>1.8</v>
      </c>
      <c r="G980" s="194"/>
      <c r="H980" s="203" t="s">
        <v>1095</v>
      </c>
      <c r="I980" s="203" t="s">
        <v>1824</v>
      </c>
      <c r="J980" s="191" t="s">
        <v>2714</v>
      </c>
      <c r="K980" s="203" t="s">
        <v>1389</v>
      </c>
      <c r="L980" s="236" t="s">
        <v>1101</v>
      </c>
      <c r="M980" s="203" t="s">
        <v>1638</v>
      </c>
      <c r="N980" s="203" t="s">
        <v>1823</v>
      </c>
    </row>
    <row r="981" s="160" customFormat="1" ht="21" customHeight="1" spans="1:14">
      <c r="A981" s="191"/>
      <c r="B981" s="203" t="s">
        <v>2712</v>
      </c>
      <c r="C981" s="191" t="s">
        <v>2713</v>
      </c>
      <c r="D981" s="40" t="s">
        <v>41</v>
      </c>
      <c r="E981" s="67"/>
      <c r="F981" s="202">
        <v>0.8</v>
      </c>
      <c r="G981" s="194"/>
      <c r="H981" s="203" t="s">
        <v>1095</v>
      </c>
      <c r="I981" s="203" t="s">
        <v>1635</v>
      </c>
      <c r="J981" s="191" t="s">
        <v>2714</v>
      </c>
      <c r="K981" s="203" t="s">
        <v>1826</v>
      </c>
      <c r="L981" s="236" t="s">
        <v>1101</v>
      </c>
      <c r="M981" s="203" t="s">
        <v>1638</v>
      </c>
      <c r="N981" s="203" t="s">
        <v>1827</v>
      </c>
    </row>
    <row r="982" s="160" customFormat="1" ht="21" customHeight="1" spans="1:14">
      <c r="A982" s="191"/>
      <c r="B982" s="203" t="s">
        <v>2712</v>
      </c>
      <c r="C982" s="191" t="s">
        <v>2713</v>
      </c>
      <c r="D982" s="40" t="s">
        <v>41</v>
      </c>
      <c r="E982" s="67"/>
      <c r="F982" s="202">
        <v>1.4</v>
      </c>
      <c r="G982" s="194"/>
      <c r="H982" s="203" t="s">
        <v>1095</v>
      </c>
      <c r="I982" s="203" t="s">
        <v>1824</v>
      </c>
      <c r="J982" s="191" t="s">
        <v>2714</v>
      </c>
      <c r="K982" s="203" t="s">
        <v>1828</v>
      </c>
      <c r="L982" s="236" t="s">
        <v>1101</v>
      </c>
      <c r="M982" s="203" t="s">
        <v>1638</v>
      </c>
      <c r="N982" s="203" t="s">
        <v>1823</v>
      </c>
    </row>
    <row r="983" s="160" customFormat="1" ht="21" customHeight="1" spans="1:14">
      <c r="A983" s="191"/>
      <c r="B983" s="203" t="s">
        <v>2712</v>
      </c>
      <c r="C983" s="191" t="s">
        <v>2713</v>
      </c>
      <c r="D983" s="40" t="s">
        <v>41</v>
      </c>
      <c r="E983" s="67"/>
      <c r="F983" s="202">
        <v>0.4</v>
      </c>
      <c r="G983" s="194"/>
      <c r="H983" s="203" t="s">
        <v>1095</v>
      </c>
      <c r="I983" s="203" t="s">
        <v>1635</v>
      </c>
      <c r="J983" s="191" t="s">
        <v>2714</v>
      </c>
      <c r="K983" s="203" t="s">
        <v>1829</v>
      </c>
      <c r="L983" s="236" t="s">
        <v>1101</v>
      </c>
      <c r="M983" s="203" t="s">
        <v>1638</v>
      </c>
      <c r="N983" s="203" t="s">
        <v>1823</v>
      </c>
    </row>
    <row r="984" s="160" customFormat="1" ht="21" customHeight="1" spans="1:14">
      <c r="A984" s="191"/>
      <c r="B984" s="203" t="s">
        <v>2712</v>
      </c>
      <c r="C984" s="191" t="s">
        <v>2713</v>
      </c>
      <c r="D984" s="40" t="s">
        <v>41</v>
      </c>
      <c r="E984" s="67"/>
      <c r="F984" s="202">
        <v>2.2</v>
      </c>
      <c r="G984" s="194"/>
      <c r="H984" s="203" t="s">
        <v>1095</v>
      </c>
      <c r="I984" s="203" t="s">
        <v>1824</v>
      </c>
      <c r="J984" s="191" t="s">
        <v>2714</v>
      </c>
      <c r="K984" s="203" t="s">
        <v>1830</v>
      </c>
      <c r="L984" s="236" t="s">
        <v>1097</v>
      </c>
      <c r="M984" s="203" t="s">
        <v>1638</v>
      </c>
      <c r="N984" s="203" t="s">
        <v>1827</v>
      </c>
    </row>
    <row r="985" s="160" customFormat="1" ht="21" customHeight="1" spans="1:14">
      <c r="A985" s="191"/>
      <c r="B985" s="203" t="s">
        <v>2712</v>
      </c>
      <c r="C985" s="191" t="s">
        <v>2713</v>
      </c>
      <c r="D985" s="40" t="s">
        <v>41</v>
      </c>
      <c r="E985" s="67"/>
      <c r="F985" s="202">
        <v>2.4</v>
      </c>
      <c r="G985" s="194"/>
      <c r="H985" s="203" t="s">
        <v>1095</v>
      </c>
      <c r="I985" s="203" t="s">
        <v>1635</v>
      </c>
      <c r="J985" s="191" t="s">
        <v>2714</v>
      </c>
      <c r="K985" s="203" t="s">
        <v>1831</v>
      </c>
      <c r="L985" s="236" t="s">
        <v>1109</v>
      </c>
      <c r="M985" s="203" t="s">
        <v>1638</v>
      </c>
      <c r="N985" s="203" t="s">
        <v>1827</v>
      </c>
    </row>
    <row r="986" s="160" customFormat="1" ht="21" customHeight="1" spans="1:14">
      <c r="A986" s="191"/>
      <c r="B986" s="219" t="s">
        <v>138</v>
      </c>
      <c r="C986" s="220"/>
      <c r="D986" s="196"/>
      <c r="E986" s="197"/>
      <c r="F986" s="190">
        <f>SUM(F978:F985)</f>
        <v>15</v>
      </c>
      <c r="G986" s="194"/>
      <c r="H986" s="203"/>
      <c r="I986" s="203"/>
      <c r="J986" s="203"/>
      <c r="K986" s="203"/>
      <c r="L986" s="236"/>
      <c r="M986" s="203"/>
      <c r="N986" s="203"/>
    </row>
    <row r="987" s="160" customFormat="1" ht="21" customHeight="1" spans="1:14">
      <c r="A987" s="262"/>
      <c r="B987" s="287">
        <v>209</v>
      </c>
      <c r="C987" s="297" t="s">
        <v>417</v>
      </c>
      <c r="D987" s="280"/>
      <c r="E987" s="263"/>
      <c r="F987" s="264"/>
      <c r="G987" s="265"/>
      <c r="H987" s="270"/>
      <c r="I987" s="270"/>
      <c r="J987" s="270"/>
      <c r="K987" s="270"/>
      <c r="L987" s="290"/>
      <c r="M987" s="270"/>
      <c r="N987" s="270"/>
    </row>
    <row r="988" s="160" customFormat="1" ht="21" customHeight="1" spans="1:14">
      <c r="A988" s="191"/>
      <c r="B988" s="203" t="s">
        <v>433</v>
      </c>
      <c r="C988" s="191" t="s">
        <v>434</v>
      </c>
      <c r="D988" s="40"/>
      <c r="E988" s="67"/>
      <c r="F988" s="202"/>
      <c r="G988" s="194"/>
      <c r="H988" s="203"/>
      <c r="I988" s="203"/>
      <c r="J988" s="203"/>
      <c r="K988" s="203"/>
      <c r="L988" s="236"/>
      <c r="M988" s="203"/>
      <c r="N988" s="203"/>
    </row>
    <row r="989" s="160" customFormat="1" ht="21" customHeight="1" spans="1:14">
      <c r="A989" s="191"/>
      <c r="B989" s="203" t="s">
        <v>2715</v>
      </c>
      <c r="C989" s="191" t="s">
        <v>1757</v>
      </c>
      <c r="D989" s="40" t="s">
        <v>41</v>
      </c>
      <c r="E989" s="67"/>
      <c r="F989" s="202">
        <v>77.3</v>
      </c>
      <c r="G989" s="298"/>
      <c r="H989" s="203" t="s">
        <v>1095</v>
      </c>
      <c r="I989" s="203" t="s">
        <v>1751</v>
      </c>
      <c r="J989" s="191" t="s">
        <v>1758</v>
      </c>
      <c r="K989" s="203" t="s">
        <v>1759</v>
      </c>
      <c r="L989" s="236" t="s">
        <v>1284</v>
      </c>
      <c r="M989" s="203" t="s">
        <v>1638</v>
      </c>
      <c r="N989" s="203" t="s">
        <v>1760</v>
      </c>
    </row>
    <row r="990" s="160" customFormat="1" ht="21" customHeight="1" spans="1:14">
      <c r="A990" s="191"/>
      <c r="B990" s="203" t="s">
        <v>2715</v>
      </c>
      <c r="C990" s="191" t="s">
        <v>1757</v>
      </c>
      <c r="D990" s="40" t="s">
        <v>41</v>
      </c>
      <c r="E990" s="67"/>
      <c r="F990" s="202">
        <v>84.2</v>
      </c>
      <c r="G990" s="298"/>
      <c r="H990" s="203" t="s">
        <v>1095</v>
      </c>
      <c r="I990" s="203" t="s">
        <v>1751</v>
      </c>
      <c r="J990" s="191" t="s">
        <v>1758</v>
      </c>
      <c r="K990" s="203" t="s">
        <v>1761</v>
      </c>
      <c r="L990" s="236" t="s">
        <v>1284</v>
      </c>
      <c r="M990" s="203" t="s">
        <v>1638</v>
      </c>
      <c r="N990" s="203" t="s">
        <v>1760</v>
      </c>
    </row>
    <row r="991" s="160" customFormat="1" ht="21" customHeight="1" spans="1:14">
      <c r="A991" s="191"/>
      <c r="B991" s="203" t="s">
        <v>2715</v>
      </c>
      <c r="C991" s="191" t="s">
        <v>1757</v>
      </c>
      <c r="D991" s="40" t="s">
        <v>41</v>
      </c>
      <c r="E991" s="67"/>
      <c r="F991" s="202">
        <v>223.2</v>
      </c>
      <c r="G991" s="298"/>
      <c r="H991" s="203" t="s">
        <v>1095</v>
      </c>
      <c r="I991" s="203" t="s">
        <v>1751</v>
      </c>
      <c r="J991" s="191" t="s">
        <v>1758</v>
      </c>
      <c r="K991" s="203" t="s">
        <v>1762</v>
      </c>
      <c r="L991" s="236" t="s">
        <v>1279</v>
      </c>
      <c r="M991" s="203" t="s">
        <v>1638</v>
      </c>
      <c r="N991" s="203" t="s">
        <v>1760</v>
      </c>
    </row>
    <row r="992" s="160" customFormat="1" ht="21" customHeight="1" spans="1:14">
      <c r="A992" s="191"/>
      <c r="B992" s="203" t="s">
        <v>2715</v>
      </c>
      <c r="C992" s="191" t="s">
        <v>1757</v>
      </c>
      <c r="D992" s="40" t="s">
        <v>41</v>
      </c>
      <c r="E992" s="67"/>
      <c r="F992" s="202">
        <v>154.3</v>
      </c>
      <c r="G992" s="298"/>
      <c r="H992" s="203" t="s">
        <v>1095</v>
      </c>
      <c r="I992" s="203" t="s">
        <v>1751</v>
      </c>
      <c r="J992" s="191" t="s">
        <v>1758</v>
      </c>
      <c r="K992" s="203" t="s">
        <v>1763</v>
      </c>
      <c r="L992" s="236" t="s">
        <v>1279</v>
      </c>
      <c r="M992" s="203" t="s">
        <v>1638</v>
      </c>
      <c r="N992" s="203" t="s">
        <v>1760</v>
      </c>
    </row>
    <row r="993" s="160" customFormat="1" ht="21" customHeight="1" spans="1:14">
      <c r="A993" s="191"/>
      <c r="B993" s="203" t="s">
        <v>2715</v>
      </c>
      <c r="C993" s="191" t="s">
        <v>1757</v>
      </c>
      <c r="D993" s="40" t="s">
        <v>41</v>
      </c>
      <c r="E993" s="67"/>
      <c r="F993" s="202">
        <v>152.7</v>
      </c>
      <c r="G993" s="298"/>
      <c r="H993" s="203" t="s">
        <v>1095</v>
      </c>
      <c r="I993" s="203" t="s">
        <v>1751</v>
      </c>
      <c r="J993" s="191" t="s">
        <v>1758</v>
      </c>
      <c r="K993" s="203" t="s">
        <v>1764</v>
      </c>
      <c r="L993" s="236" t="s">
        <v>1284</v>
      </c>
      <c r="M993" s="203" t="s">
        <v>1638</v>
      </c>
      <c r="N993" s="203" t="s">
        <v>1760</v>
      </c>
    </row>
    <row r="994" s="160" customFormat="1" ht="21" customHeight="1" spans="1:14">
      <c r="A994" s="191"/>
      <c r="B994" s="203" t="s">
        <v>2715</v>
      </c>
      <c r="C994" s="191" t="s">
        <v>1757</v>
      </c>
      <c r="D994" s="40" t="s">
        <v>41</v>
      </c>
      <c r="E994" s="67"/>
      <c r="F994" s="202">
        <v>241.9</v>
      </c>
      <c r="G994" s="298"/>
      <c r="H994" s="203" t="s">
        <v>1095</v>
      </c>
      <c r="I994" s="203" t="s">
        <v>1751</v>
      </c>
      <c r="J994" s="191" t="s">
        <v>1758</v>
      </c>
      <c r="K994" s="203" t="s">
        <v>1765</v>
      </c>
      <c r="L994" s="236" t="s">
        <v>1279</v>
      </c>
      <c r="M994" s="203" t="s">
        <v>1638</v>
      </c>
      <c r="N994" s="203" t="s">
        <v>1760</v>
      </c>
    </row>
    <row r="995" s="160" customFormat="1" ht="21" customHeight="1" spans="1:14">
      <c r="A995" s="191"/>
      <c r="B995" s="203" t="s">
        <v>2715</v>
      </c>
      <c r="C995" s="191" t="s">
        <v>1757</v>
      </c>
      <c r="D995" s="40" t="s">
        <v>41</v>
      </c>
      <c r="E995" s="67"/>
      <c r="F995" s="202">
        <v>175.5</v>
      </c>
      <c r="G995" s="298"/>
      <c r="H995" s="203" t="s">
        <v>1095</v>
      </c>
      <c r="I995" s="203" t="s">
        <v>1751</v>
      </c>
      <c r="J995" s="191" t="s">
        <v>1758</v>
      </c>
      <c r="K995" s="203" t="s">
        <v>1766</v>
      </c>
      <c r="L995" s="236" t="s">
        <v>1279</v>
      </c>
      <c r="M995" s="203" t="s">
        <v>1638</v>
      </c>
      <c r="N995" s="203" t="s">
        <v>1760</v>
      </c>
    </row>
    <row r="996" s="160" customFormat="1" ht="21" customHeight="1" spans="1:14">
      <c r="A996" s="191"/>
      <c r="B996" s="203" t="s">
        <v>2715</v>
      </c>
      <c r="C996" s="191" t="s">
        <v>1757</v>
      </c>
      <c r="D996" s="40" t="s">
        <v>41</v>
      </c>
      <c r="E996" s="67"/>
      <c r="F996" s="202">
        <v>138.5</v>
      </c>
      <c r="G996" s="298"/>
      <c r="H996" s="203" t="s">
        <v>1095</v>
      </c>
      <c r="I996" s="203" t="s">
        <v>1751</v>
      </c>
      <c r="J996" s="191" t="s">
        <v>1758</v>
      </c>
      <c r="K996" s="203" t="s">
        <v>1767</v>
      </c>
      <c r="L996" s="236" t="s">
        <v>1279</v>
      </c>
      <c r="M996" s="203" t="s">
        <v>1638</v>
      </c>
      <c r="N996" s="203" t="s">
        <v>1760</v>
      </c>
    </row>
    <row r="997" s="160" customFormat="1" ht="21" customHeight="1" spans="1:14">
      <c r="A997" s="191"/>
      <c r="B997" s="203" t="s">
        <v>2715</v>
      </c>
      <c r="C997" s="191" t="s">
        <v>1757</v>
      </c>
      <c r="D997" s="40" t="s">
        <v>41</v>
      </c>
      <c r="E997" s="67"/>
      <c r="F997" s="202">
        <v>53</v>
      </c>
      <c r="G997" s="298"/>
      <c r="H997" s="203" t="s">
        <v>1095</v>
      </c>
      <c r="I997" s="203" t="s">
        <v>1751</v>
      </c>
      <c r="J997" s="191" t="s">
        <v>1758</v>
      </c>
      <c r="K997" s="203" t="s">
        <v>1768</v>
      </c>
      <c r="L997" s="236" t="s">
        <v>1279</v>
      </c>
      <c r="M997" s="203" t="s">
        <v>1638</v>
      </c>
      <c r="N997" s="203" t="s">
        <v>1760</v>
      </c>
    </row>
    <row r="998" s="160" customFormat="1" ht="21" customHeight="1" spans="1:14">
      <c r="A998" s="191"/>
      <c r="B998" s="203" t="s">
        <v>2715</v>
      </c>
      <c r="C998" s="191" t="s">
        <v>1757</v>
      </c>
      <c r="D998" s="40" t="s">
        <v>41</v>
      </c>
      <c r="E998" s="67"/>
      <c r="F998" s="202">
        <v>68.8</v>
      </c>
      <c r="G998" s="298"/>
      <c r="H998" s="203" t="s">
        <v>1095</v>
      </c>
      <c r="I998" s="203" t="s">
        <v>1751</v>
      </c>
      <c r="J998" s="191" t="s">
        <v>1758</v>
      </c>
      <c r="K998" s="203" t="s">
        <v>1769</v>
      </c>
      <c r="L998" s="236" t="s">
        <v>1279</v>
      </c>
      <c r="M998" s="203" t="s">
        <v>1638</v>
      </c>
      <c r="N998" s="203" t="s">
        <v>1760</v>
      </c>
    </row>
    <row r="999" s="160" customFormat="1" ht="21" customHeight="1" spans="1:14">
      <c r="A999" s="191"/>
      <c r="B999" s="203" t="s">
        <v>2715</v>
      </c>
      <c r="C999" s="191" t="s">
        <v>1757</v>
      </c>
      <c r="D999" s="40" t="s">
        <v>41</v>
      </c>
      <c r="E999" s="67"/>
      <c r="F999" s="202">
        <v>92.8</v>
      </c>
      <c r="G999" s="298"/>
      <c r="H999" s="203" t="s">
        <v>1095</v>
      </c>
      <c r="I999" s="203" t="s">
        <v>1751</v>
      </c>
      <c r="J999" s="191" t="s">
        <v>1758</v>
      </c>
      <c r="K999" s="203" t="s">
        <v>1770</v>
      </c>
      <c r="L999" s="236" t="s">
        <v>1279</v>
      </c>
      <c r="M999" s="203" t="s">
        <v>1638</v>
      </c>
      <c r="N999" s="203" t="s">
        <v>1760</v>
      </c>
    </row>
    <row r="1000" s="160" customFormat="1" ht="21" customHeight="1" spans="1:14">
      <c r="A1000" s="191"/>
      <c r="B1000" s="203" t="s">
        <v>2715</v>
      </c>
      <c r="C1000" s="191" t="s">
        <v>1757</v>
      </c>
      <c r="D1000" s="40" t="s">
        <v>41</v>
      </c>
      <c r="E1000" s="67"/>
      <c r="F1000" s="202">
        <v>87.4</v>
      </c>
      <c r="G1000" s="298"/>
      <c r="H1000" s="203" t="s">
        <v>1095</v>
      </c>
      <c r="I1000" s="203" t="s">
        <v>1751</v>
      </c>
      <c r="J1000" s="191" t="s">
        <v>1758</v>
      </c>
      <c r="K1000" s="203" t="s">
        <v>1771</v>
      </c>
      <c r="L1000" s="236" t="s">
        <v>1279</v>
      </c>
      <c r="M1000" s="203" t="s">
        <v>1638</v>
      </c>
      <c r="N1000" s="203" t="s">
        <v>1760</v>
      </c>
    </row>
    <row r="1001" s="160" customFormat="1" ht="21" customHeight="1" spans="1:14">
      <c r="A1001" s="191"/>
      <c r="B1001" s="203" t="s">
        <v>2715</v>
      </c>
      <c r="C1001" s="191" t="s">
        <v>1757</v>
      </c>
      <c r="D1001" s="40" t="s">
        <v>41</v>
      </c>
      <c r="E1001" s="67"/>
      <c r="F1001" s="202">
        <v>60.5</v>
      </c>
      <c r="G1001" s="194"/>
      <c r="H1001" s="203" t="s">
        <v>1095</v>
      </c>
      <c r="I1001" s="203" t="s">
        <v>1751</v>
      </c>
      <c r="J1001" s="191" t="s">
        <v>1758</v>
      </c>
      <c r="K1001" s="203" t="s">
        <v>1772</v>
      </c>
      <c r="L1001" s="236" t="s">
        <v>1279</v>
      </c>
      <c r="M1001" s="203" t="s">
        <v>1638</v>
      </c>
      <c r="N1001" s="203" t="s">
        <v>1760</v>
      </c>
    </row>
    <row r="1002" s="160" customFormat="1" ht="21" customHeight="1" spans="1:14">
      <c r="A1002" s="191"/>
      <c r="B1002" s="203" t="s">
        <v>2715</v>
      </c>
      <c r="C1002" s="191" t="s">
        <v>1757</v>
      </c>
      <c r="D1002" s="40" t="s">
        <v>41</v>
      </c>
      <c r="E1002" s="67"/>
      <c r="F1002" s="202">
        <v>180</v>
      </c>
      <c r="G1002" s="194"/>
      <c r="H1002" s="203" t="s">
        <v>1095</v>
      </c>
      <c r="I1002" s="203" t="s">
        <v>1751</v>
      </c>
      <c r="J1002" s="191" t="s">
        <v>1758</v>
      </c>
      <c r="K1002" s="203" t="s">
        <v>1773</v>
      </c>
      <c r="L1002" s="236" t="s">
        <v>1279</v>
      </c>
      <c r="M1002" s="203" t="s">
        <v>1638</v>
      </c>
      <c r="N1002" s="203" t="s">
        <v>1760</v>
      </c>
    </row>
    <row r="1003" s="160" customFormat="1" ht="21" customHeight="1" spans="1:14">
      <c r="A1003" s="191"/>
      <c r="B1003" s="203" t="s">
        <v>2715</v>
      </c>
      <c r="C1003" s="191" t="s">
        <v>1757</v>
      </c>
      <c r="D1003" s="40" t="s">
        <v>41</v>
      </c>
      <c r="E1003" s="67"/>
      <c r="F1003" s="202">
        <v>118.1</v>
      </c>
      <c r="G1003" s="194"/>
      <c r="H1003" s="203" t="s">
        <v>1095</v>
      </c>
      <c r="I1003" s="203" t="s">
        <v>1751</v>
      </c>
      <c r="J1003" s="191" t="s">
        <v>1758</v>
      </c>
      <c r="K1003" s="203" t="s">
        <v>1774</v>
      </c>
      <c r="L1003" s="236" t="s">
        <v>1279</v>
      </c>
      <c r="M1003" s="203" t="s">
        <v>1638</v>
      </c>
      <c r="N1003" s="203" t="s">
        <v>1760</v>
      </c>
    </row>
    <row r="1004" s="160" customFormat="1" ht="21" customHeight="1" spans="1:14">
      <c r="A1004" s="191"/>
      <c r="B1004" s="203" t="s">
        <v>2715</v>
      </c>
      <c r="C1004" s="191" t="s">
        <v>1757</v>
      </c>
      <c r="D1004" s="40" t="s">
        <v>41</v>
      </c>
      <c r="E1004" s="67"/>
      <c r="F1004" s="202">
        <v>124.6</v>
      </c>
      <c r="G1004" s="194"/>
      <c r="H1004" s="203" t="s">
        <v>1095</v>
      </c>
      <c r="I1004" s="203" t="s">
        <v>1751</v>
      </c>
      <c r="J1004" s="191" t="s">
        <v>1758</v>
      </c>
      <c r="K1004" s="203" t="s">
        <v>1775</v>
      </c>
      <c r="L1004" s="236" t="s">
        <v>1279</v>
      </c>
      <c r="M1004" s="203" t="s">
        <v>1638</v>
      </c>
      <c r="N1004" s="203" t="s">
        <v>1760</v>
      </c>
    </row>
    <row r="1005" s="160" customFormat="1" ht="21" customHeight="1" spans="1:14">
      <c r="A1005" s="191"/>
      <c r="B1005" s="203" t="s">
        <v>2715</v>
      </c>
      <c r="C1005" s="191" t="s">
        <v>1757</v>
      </c>
      <c r="D1005" s="40" t="s">
        <v>41</v>
      </c>
      <c r="E1005" s="67"/>
      <c r="F1005" s="202">
        <v>74.2</v>
      </c>
      <c r="G1005" s="194"/>
      <c r="H1005" s="203" t="s">
        <v>1095</v>
      </c>
      <c r="I1005" s="203" t="s">
        <v>1751</v>
      </c>
      <c r="J1005" s="191" t="s">
        <v>1758</v>
      </c>
      <c r="K1005" s="203" t="s">
        <v>1776</v>
      </c>
      <c r="L1005" s="236" t="s">
        <v>1279</v>
      </c>
      <c r="M1005" s="203" t="s">
        <v>1638</v>
      </c>
      <c r="N1005" s="203" t="s">
        <v>1760</v>
      </c>
    </row>
    <row r="1006" s="160" customFormat="1" ht="21" customHeight="1" spans="1:14">
      <c r="A1006" s="191"/>
      <c r="B1006" s="203" t="s">
        <v>2715</v>
      </c>
      <c r="C1006" s="191" t="s">
        <v>1757</v>
      </c>
      <c r="D1006" s="40" t="s">
        <v>41</v>
      </c>
      <c r="E1006" s="67"/>
      <c r="F1006" s="202">
        <v>108.9</v>
      </c>
      <c r="G1006" s="194"/>
      <c r="H1006" s="203" t="s">
        <v>1095</v>
      </c>
      <c r="I1006" s="203" t="s">
        <v>1751</v>
      </c>
      <c r="J1006" s="191" t="s">
        <v>1758</v>
      </c>
      <c r="K1006" s="203" t="s">
        <v>1777</v>
      </c>
      <c r="L1006" s="236" t="s">
        <v>1279</v>
      </c>
      <c r="M1006" s="203" t="s">
        <v>1638</v>
      </c>
      <c r="N1006" s="203" t="s">
        <v>1760</v>
      </c>
    </row>
    <row r="1007" s="160" customFormat="1" ht="21" customHeight="1" spans="1:14">
      <c r="A1007" s="191"/>
      <c r="B1007" s="203" t="s">
        <v>2715</v>
      </c>
      <c r="C1007" s="191" t="s">
        <v>1757</v>
      </c>
      <c r="D1007" s="40" t="s">
        <v>41</v>
      </c>
      <c r="E1007" s="67"/>
      <c r="F1007" s="202">
        <v>125.2</v>
      </c>
      <c r="G1007" s="194"/>
      <c r="H1007" s="203" t="s">
        <v>1095</v>
      </c>
      <c r="I1007" s="203" t="s">
        <v>1751</v>
      </c>
      <c r="J1007" s="191" t="s">
        <v>1758</v>
      </c>
      <c r="K1007" s="203" t="s">
        <v>1778</v>
      </c>
      <c r="L1007" s="236" t="s">
        <v>1279</v>
      </c>
      <c r="M1007" s="203" t="s">
        <v>1638</v>
      </c>
      <c r="N1007" s="203" t="s">
        <v>1760</v>
      </c>
    </row>
    <row r="1008" s="160" customFormat="1" ht="21" customHeight="1" spans="1:14">
      <c r="A1008" s="191"/>
      <c r="B1008" s="203" t="s">
        <v>2715</v>
      </c>
      <c r="C1008" s="191" t="s">
        <v>1757</v>
      </c>
      <c r="D1008" s="40" t="s">
        <v>41</v>
      </c>
      <c r="E1008" s="67"/>
      <c r="F1008" s="202">
        <v>84.1</v>
      </c>
      <c r="G1008" s="194"/>
      <c r="H1008" s="203" t="s">
        <v>1095</v>
      </c>
      <c r="I1008" s="203" t="s">
        <v>1751</v>
      </c>
      <c r="J1008" s="191" t="s">
        <v>1758</v>
      </c>
      <c r="K1008" s="203" t="s">
        <v>1779</v>
      </c>
      <c r="L1008" s="236" t="s">
        <v>1279</v>
      </c>
      <c r="M1008" s="203" t="s">
        <v>1638</v>
      </c>
      <c r="N1008" s="203" t="s">
        <v>1760</v>
      </c>
    </row>
    <row r="1009" s="160" customFormat="1" ht="21" customHeight="1" spans="1:14">
      <c r="A1009" s="191"/>
      <c r="B1009" s="203" t="s">
        <v>2715</v>
      </c>
      <c r="C1009" s="191" t="s">
        <v>1757</v>
      </c>
      <c r="D1009" s="40" t="s">
        <v>41</v>
      </c>
      <c r="E1009" s="67"/>
      <c r="F1009" s="202">
        <v>18.1</v>
      </c>
      <c r="G1009" s="194"/>
      <c r="H1009" s="203" t="s">
        <v>1095</v>
      </c>
      <c r="I1009" s="203" t="s">
        <v>1751</v>
      </c>
      <c r="J1009" s="191" t="s">
        <v>1758</v>
      </c>
      <c r="K1009" s="203" t="s">
        <v>1780</v>
      </c>
      <c r="L1009" s="236" t="s">
        <v>1284</v>
      </c>
      <c r="M1009" s="203" t="s">
        <v>1638</v>
      </c>
      <c r="N1009" s="203" t="s">
        <v>1760</v>
      </c>
    </row>
    <row r="1010" s="160" customFormat="1" ht="21" customHeight="1" spans="1:14">
      <c r="A1010" s="191"/>
      <c r="B1010" s="203" t="s">
        <v>2715</v>
      </c>
      <c r="C1010" s="191" t="s">
        <v>1757</v>
      </c>
      <c r="D1010" s="40" t="s">
        <v>41</v>
      </c>
      <c r="E1010" s="67"/>
      <c r="F1010" s="202">
        <v>41.6</v>
      </c>
      <c r="G1010" s="194"/>
      <c r="H1010" s="203" t="s">
        <v>1095</v>
      </c>
      <c r="I1010" s="203" t="s">
        <v>1751</v>
      </c>
      <c r="J1010" s="191" t="s">
        <v>1758</v>
      </c>
      <c r="K1010" s="203" t="s">
        <v>1781</v>
      </c>
      <c r="L1010" s="236" t="s">
        <v>1279</v>
      </c>
      <c r="M1010" s="203" t="s">
        <v>1638</v>
      </c>
      <c r="N1010" s="203" t="s">
        <v>1760</v>
      </c>
    </row>
    <row r="1011" s="160" customFormat="1" ht="21" customHeight="1" spans="1:14">
      <c r="A1011" s="191"/>
      <c r="B1011" s="203" t="s">
        <v>2715</v>
      </c>
      <c r="C1011" s="191" t="s">
        <v>1757</v>
      </c>
      <c r="D1011" s="40" t="s">
        <v>41</v>
      </c>
      <c r="E1011" s="67"/>
      <c r="F1011" s="202">
        <v>52.3</v>
      </c>
      <c r="G1011" s="194"/>
      <c r="H1011" s="203" t="s">
        <v>1095</v>
      </c>
      <c r="I1011" s="203" t="s">
        <v>1751</v>
      </c>
      <c r="J1011" s="191" t="s">
        <v>1758</v>
      </c>
      <c r="K1011" s="203" t="s">
        <v>1781</v>
      </c>
      <c r="L1011" s="236" t="s">
        <v>1284</v>
      </c>
      <c r="M1011" s="203" t="s">
        <v>1638</v>
      </c>
      <c r="N1011" s="203" t="s">
        <v>1760</v>
      </c>
    </row>
    <row r="1012" s="160" customFormat="1" ht="21" customHeight="1" spans="1:14">
      <c r="A1012" s="191"/>
      <c r="B1012" s="203" t="s">
        <v>2715</v>
      </c>
      <c r="C1012" s="191" t="s">
        <v>1757</v>
      </c>
      <c r="D1012" s="40" t="s">
        <v>41</v>
      </c>
      <c r="E1012" s="67"/>
      <c r="F1012" s="202">
        <v>581.2</v>
      </c>
      <c r="G1012" s="194"/>
      <c r="H1012" s="203" t="s">
        <v>1095</v>
      </c>
      <c r="I1012" s="203" t="s">
        <v>1751</v>
      </c>
      <c r="J1012" s="191" t="s">
        <v>1758</v>
      </c>
      <c r="K1012" s="203" t="s">
        <v>1782</v>
      </c>
      <c r="L1012" s="236" t="s">
        <v>1279</v>
      </c>
      <c r="M1012" s="203" t="s">
        <v>1638</v>
      </c>
      <c r="N1012" s="203" t="s">
        <v>1760</v>
      </c>
    </row>
    <row r="1013" s="160" customFormat="1" ht="21" customHeight="1" spans="1:14">
      <c r="A1013" s="191"/>
      <c r="B1013" s="219" t="s">
        <v>138</v>
      </c>
      <c r="C1013" s="220"/>
      <c r="D1013" s="196"/>
      <c r="E1013" s="197"/>
      <c r="F1013" s="190">
        <f>SUM(F989:F1012)</f>
        <v>3118.4</v>
      </c>
      <c r="G1013" s="194"/>
      <c r="H1013" s="203"/>
      <c r="I1013" s="203"/>
      <c r="J1013" s="203"/>
      <c r="K1013" s="203"/>
      <c r="L1013" s="236"/>
      <c r="M1013" s="203"/>
      <c r="N1013" s="203"/>
    </row>
    <row r="1014" s="160" customFormat="1" ht="21" customHeight="1" spans="1:14">
      <c r="A1014" s="191"/>
      <c r="B1014" s="203" t="s">
        <v>2716</v>
      </c>
      <c r="C1014" s="191" t="s">
        <v>1783</v>
      </c>
      <c r="D1014" s="40" t="s">
        <v>41</v>
      </c>
      <c r="E1014" s="67"/>
      <c r="F1014" s="202">
        <v>764.4</v>
      </c>
      <c r="G1014" s="194"/>
      <c r="H1014" s="203" t="s">
        <v>1095</v>
      </c>
      <c r="I1014" s="203" t="s">
        <v>1751</v>
      </c>
      <c r="J1014" s="191" t="s">
        <v>1784</v>
      </c>
      <c r="K1014" s="203" t="s">
        <v>1785</v>
      </c>
      <c r="L1014" s="236" t="s">
        <v>1279</v>
      </c>
      <c r="M1014" s="203" t="s">
        <v>1638</v>
      </c>
      <c r="N1014" s="203" t="s">
        <v>1760</v>
      </c>
    </row>
    <row r="1015" s="160" customFormat="1" ht="21" customHeight="1" spans="1:14">
      <c r="A1015" s="191"/>
      <c r="B1015" s="203" t="s">
        <v>2716</v>
      </c>
      <c r="C1015" s="191" t="s">
        <v>1783</v>
      </c>
      <c r="D1015" s="40" t="s">
        <v>41</v>
      </c>
      <c r="E1015" s="67"/>
      <c r="F1015" s="202">
        <v>434.9</v>
      </c>
      <c r="G1015" s="194"/>
      <c r="H1015" s="203" t="s">
        <v>1095</v>
      </c>
      <c r="I1015" s="203" t="s">
        <v>1751</v>
      </c>
      <c r="J1015" s="191" t="s">
        <v>1784</v>
      </c>
      <c r="K1015" s="203" t="s">
        <v>1786</v>
      </c>
      <c r="L1015" s="236" t="s">
        <v>1279</v>
      </c>
      <c r="M1015" s="203" t="s">
        <v>1638</v>
      </c>
      <c r="N1015" s="203" t="s">
        <v>1760</v>
      </c>
    </row>
    <row r="1016" s="160" customFormat="1" ht="21" customHeight="1" spans="1:14">
      <c r="A1016" s="191"/>
      <c r="B1016" s="203" t="s">
        <v>2716</v>
      </c>
      <c r="C1016" s="191" t="s">
        <v>1783</v>
      </c>
      <c r="D1016" s="40" t="s">
        <v>41</v>
      </c>
      <c r="E1016" s="67"/>
      <c r="F1016" s="202">
        <v>225.8</v>
      </c>
      <c r="G1016" s="194"/>
      <c r="H1016" s="203" t="s">
        <v>1095</v>
      </c>
      <c r="I1016" s="203" t="s">
        <v>1751</v>
      </c>
      <c r="J1016" s="191" t="s">
        <v>1784</v>
      </c>
      <c r="K1016" s="203" t="s">
        <v>1787</v>
      </c>
      <c r="L1016" s="236" t="s">
        <v>1279</v>
      </c>
      <c r="M1016" s="203" t="s">
        <v>1638</v>
      </c>
      <c r="N1016" s="203" t="s">
        <v>1760</v>
      </c>
    </row>
    <row r="1017" s="160" customFormat="1" ht="21" customHeight="1" spans="1:14">
      <c r="A1017" s="191"/>
      <c r="B1017" s="203" t="s">
        <v>2716</v>
      </c>
      <c r="C1017" s="191" t="s">
        <v>1783</v>
      </c>
      <c r="D1017" s="40" t="s">
        <v>41</v>
      </c>
      <c r="E1017" s="67"/>
      <c r="F1017" s="202">
        <v>85.65</v>
      </c>
      <c r="G1017" s="194"/>
      <c r="H1017" s="203" t="s">
        <v>1095</v>
      </c>
      <c r="I1017" s="203" t="s">
        <v>1751</v>
      </c>
      <c r="J1017" s="191" t="s">
        <v>1784</v>
      </c>
      <c r="K1017" s="203" t="s">
        <v>1788</v>
      </c>
      <c r="L1017" s="236" t="s">
        <v>1279</v>
      </c>
      <c r="M1017" s="203" t="s">
        <v>1638</v>
      </c>
      <c r="N1017" s="203" t="s">
        <v>1760</v>
      </c>
    </row>
    <row r="1018" s="160" customFormat="1" ht="21" customHeight="1" spans="1:14">
      <c r="A1018" s="191"/>
      <c r="B1018" s="203" t="s">
        <v>2716</v>
      </c>
      <c r="C1018" s="191" t="s">
        <v>1783</v>
      </c>
      <c r="D1018" s="40" t="s">
        <v>41</v>
      </c>
      <c r="E1018" s="67"/>
      <c r="F1018" s="202">
        <v>309.75</v>
      </c>
      <c r="G1018" s="194"/>
      <c r="H1018" s="203" t="s">
        <v>1095</v>
      </c>
      <c r="I1018" s="203" t="s">
        <v>1751</v>
      </c>
      <c r="J1018" s="191" t="s">
        <v>1784</v>
      </c>
      <c r="K1018" s="203" t="s">
        <v>1789</v>
      </c>
      <c r="L1018" s="236" t="s">
        <v>1284</v>
      </c>
      <c r="M1018" s="203" t="s">
        <v>1638</v>
      </c>
      <c r="N1018" s="203" t="s">
        <v>1760</v>
      </c>
    </row>
    <row r="1019" s="160" customFormat="1" ht="21" customHeight="1" spans="1:14">
      <c r="A1019" s="191"/>
      <c r="B1019" s="203" t="s">
        <v>2716</v>
      </c>
      <c r="C1019" s="191" t="s">
        <v>1783</v>
      </c>
      <c r="D1019" s="40" t="s">
        <v>41</v>
      </c>
      <c r="E1019" s="67"/>
      <c r="F1019" s="202">
        <v>783.1</v>
      </c>
      <c r="G1019" s="194"/>
      <c r="H1019" s="203" t="s">
        <v>1095</v>
      </c>
      <c r="I1019" s="203" t="s">
        <v>1751</v>
      </c>
      <c r="J1019" s="191" t="s">
        <v>1784</v>
      </c>
      <c r="K1019" s="203" t="s">
        <v>1790</v>
      </c>
      <c r="L1019" s="236" t="s">
        <v>1284</v>
      </c>
      <c r="M1019" s="203" t="s">
        <v>1638</v>
      </c>
      <c r="N1019" s="203" t="s">
        <v>1760</v>
      </c>
    </row>
    <row r="1020" s="160" customFormat="1" ht="21" customHeight="1" spans="1:14">
      <c r="A1020" s="191"/>
      <c r="B1020" s="203" t="s">
        <v>2716</v>
      </c>
      <c r="C1020" s="191" t="s">
        <v>1783</v>
      </c>
      <c r="D1020" s="40" t="s">
        <v>41</v>
      </c>
      <c r="E1020" s="67"/>
      <c r="F1020" s="202">
        <v>846.8</v>
      </c>
      <c r="G1020" s="194"/>
      <c r="H1020" s="203" t="s">
        <v>1095</v>
      </c>
      <c r="I1020" s="203" t="s">
        <v>1751</v>
      </c>
      <c r="J1020" s="191" t="s">
        <v>1784</v>
      </c>
      <c r="K1020" s="203" t="s">
        <v>1102</v>
      </c>
      <c r="L1020" s="236" t="s">
        <v>1284</v>
      </c>
      <c r="M1020" s="203" t="s">
        <v>1638</v>
      </c>
      <c r="N1020" s="203" t="s">
        <v>1760</v>
      </c>
    </row>
    <row r="1021" s="160" customFormat="1" ht="21" customHeight="1" spans="1:14">
      <c r="A1021" s="191"/>
      <c r="B1021" s="203" t="s">
        <v>2716</v>
      </c>
      <c r="C1021" s="191" t="s">
        <v>1783</v>
      </c>
      <c r="D1021" s="40" t="s">
        <v>41</v>
      </c>
      <c r="E1021" s="67"/>
      <c r="F1021" s="202">
        <v>934.6</v>
      </c>
      <c r="G1021" s="194"/>
      <c r="H1021" s="203" t="s">
        <v>1095</v>
      </c>
      <c r="I1021" s="203" t="s">
        <v>1751</v>
      </c>
      <c r="J1021" s="191" t="s">
        <v>1784</v>
      </c>
      <c r="K1021" s="203" t="s">
        <v>1791</v>
      </c>
      <c r="L1021" s="236" t="s">
        <v>1284</v>
      </c>
      <c r="M1021" s="203" t="s">
        <v>1638</v>
      </c>
      <c r="N1021" s="203" t="s">
        <v>1760</v>
      </c>
    </row>
    <row r="1022" s="160" customFormat="1" ht="21" customHeight="1" spans="1:14">
      <c r="A1022" s="191"/>
      <c r="B1022" s="203" t="s">
        <v>2716</v>
      </c>
      <c r="C1022" s="191" t="s">
        <v>1783</v>
      </c>
      <c r="D1022" s="40" t="s">
        <v>41</v>
      </c>
      <c r="E1022" s="67"/>
      <c r="F1022" s="202">
        <v>131.8</v>
      </c>
      <c r="G1022" s="194"/>
      <c r="H1022" s="203" t="s">
        <v>1095</v>
      </c>
      <c r="I1022" s="203" t="s">
        <v>1751</v>
      </c>
      <c r="J1022" s="191" t="s">
        <v>1784</v>
      </c>
      <c r="K1022" s="203" t="s">
        <v>1792</v>
      </c>
      <c r="L1022" s="236" t="s">
        <v>1279</v>
      </c>
      <c r="M1022" s="203" t="s">
        <v>1638</v>
      </c>
      <c r="N1022" s="203" t="s">
        <v>1760</v>
      </c>
    </row>
    <row r="1023" s="160" customFormat="1" ht="21" customHeight="1" spans="1:14">
      <c r="A1023" s="191"/>
      <c r="B1023" s="203" t="s">
        <v>2716</v>
      </c>
      <c r="C1023" s="191" t="s">
        <v>1783</v>
      </c>
      <c r="D1023" s="40" t="s">
        <v>41</v>
      </c>
      <c r="E1023" s="67"/>
      <c r="F1023" s="202">
        <v>63</v>
      </c>
      <c r="G1023" s="194"/>
      <c r="H1023" s="203" t="s">
        <v>1095</v>
      </c>
      <c r="I1023" s="203" t="s">
        <v>1751</v>
      </c>
      <c r="J1023" s="191" t="s">
        <v>1784</v>
      </c>
      <c r="K1023" s="203" t="s">
        <v>1793</v>
      </c>
      <c r="L1023" s="236" t="s">
        <v>1279</v>
      </c>
      <c r="M1023" s="203" t="s">
        <v>1638</v>
      </c>
      <c r="N1023" s="203" t="s">
        <v>1760</v>
      </c>
    </row>
    <row r="1024" s="160" customFormat="1" ht="21" customHeight="1" spans="1:14">
      <c r="A1024" s="191"/>
      <c r="B1024" s="203" t="s">
        <v>2716</v>
      </c>
      <c r="C1024" s="191" t="s">
        <v>1783</v>
      </c>
      <c r="D1024" s="40" t="s">
        <v>41</v>
      </c>
      <c r="E1024" s="67"/>
      <c r="F1024" s="202">
        <v>485.5</v>
      </c>
      <c r="G1024" s="194"/>
      <c r="H1024" s="203" t="s">
        <v>1095</v>
      </c>
      <c r="I1024" s="203" t="s">
        <v>1751</v>
      </c>
      <c r="J1024" s="191" t="s">
        <v>1784</v>
      </c>
      <c r="K1024" s="203" t="s">
        <v>1794</v>
      </c>
      <c r="L1024" s="236" t="s">
        <v>1284</v>
      </c>
      <c r="M1024" s="203" t="s">
        <v>1638</v>
      </c>
      <c r="N1024" s="203" t="s">
        <v>1760</v>
      </c>
    </row>
    <row r="1025" s="160" customFormat="1" ht="21" customHeight="1" spans="1:14">
      <c r="A1025" s="191"/>
      <c r="B1025" s="203" t="s">
        <v>2716</v>
      </c>
      <c r="C1025" s="191" t="s">
        <v>1783</v>
      </c>
      <c r="D1025" s="40" t="s">
        <v>41</v>
      </c>
      <c r="E1025" s="67"/>
      <c r="F1025" s="202">
        <v>250.4</v>
      </c>
      <c r="G1025" s="194"/>
      <c r="H1025" s="203" t="s">
        <v>1095</v>
      </c>
      <c r="I1025" s="203" t="s">
        <v>1751</v>
      </c>
      <c r="J1025" s="191" t="s">
        <v>1784</v>
      </c>
      <c r="K1025" s="203" t="s">
        <v>1795</v>
      </c>
      <c r="L1025" s="236" t="s">
        <v>1284</v>
      </c>
      <c r="M1025" s="203" t="s">
        <v>1638</v>
      </c>
      <c r="N1025" s="203" t="s">
        <v>1760</v>
      </c>
    </row>
    <row r="1026" s="160" customFormat="1" ht="21" customHeight="1" spans="1:14">
      <c r="A1026" s="191"/>
      <c r="B1026" s="203" t="s">
        <v>2716</v>
      </c>
      <c r="C1026" s="191" t="s">
        <v>1783</v>
      </c>
      <c r="D1026" s="40" t="s">
        <v>41</v>
      </c>
      <c r="E1026" s="67"/>
      <c r="F1026" s="202">
        <v>56.7</v>
      </c>
      <c r="G1026" s="194"/>
      <c r="H1026" s="203" t="s">
        <v>1095</v>
      </c>
      <c r="I1026" s="203" t="s">
        <v>1751</v>
      </c>
      <c r="J1026" s="191" t="s">
        <v>1784</v>
      </c>
      <c r="K1026" s="203" t="s">
        <v>1581</v>
      </c>
      <c r="L1026" s="236" t="s">
        <v>1284</v>
      </c>
      <c r="M1026" s="203" t="s">
        <v>1638</v>
      </c>
      <c r="N1026" s="203" t="s">
        <v>1760</v>
      </c>
    </row>
    <row r="1027" s="160" customFormat="1" ht="21" customHeight="1" spans="1:14">
      <c r="A1027" s="191"/>
      <c r="B1027" s="203" t="s">
        <v>2716</v>
      </c>
      <c r="C1027" s="191" t="s">
        <v>1783</v>
      </c>
      <c r="D1027" s="40" t="s">
        <v>41</v>
      </c>
      <c r="E1027" s="67"/>
      <c r="F1027" s="202">
        <v>461.3</v>
      </c>
      <c r="G1027" s="194"/>
      <c r="H1027" s="203" t="s">
        <v>1095</v>
      </c>
      <c r="I1027" s="203" t="s">
        <v>1751</v>
      </c>
      <c r="J1027" s="191" t="s">
        <v>1784</v>
      </c>
      <c r="K1027" s="203" t="s">
        <v>1796</v>
      </c>
      <c r="L1027" s="236" t="s">
        <v>1284</v>
      </c>
      <c r="M1027" s="203" t="s">
        <v>1638</v>
      </c>
      <c r="N1027" s="203" t="s">
        <v>1760</v>
      </c>
    </row>
    <row r="1028" s="160" customFormat="1" ht="21" customHeight="1" spans="1:14">
      <c r="A1028" s="191"/>
      <c r="B1028" s="203" t="s">
        <v>2716</v>
      </c>
      <c r="C1028" s="191" t="s">
        <v>1783</v>
      </c>
      <c r="D1028" s="40" t="s">
        <v>41</v>
      </c>
      <c r="E1028" s="67"/>
      <c r="F1028" s="202">
        <v>59.35</v>
      </c>
      <c r="G1028" s="194"/>
      <c r="H1028" s="203" t="s">
        <v>1095</v>
      </c>
      <c r="I1028" s="203" t="s">
        <v>1751</v>
      </c>
      <c r="J1028" s="191" t="s">
        <v>1784</v>
      </c>
      <c r="K1028" s="203" t="s">
        <v>1585</v>
      </c>
      <c r="L1028" s="236" t="s">
        <v>1284</v>
      </c>
      <c r="M1028" s="203" t="s">
        <v>1638</v>
      </c>
      <c r="N1028" s="203" t="s">
        <v>1760</v>
      </c>
    </row>
    <row r="1029" s="160" customFormat="1" ht="21" customHeight="1" spans="1:14">
      <c r="A1029" s="191"/>
      <c r="B1029" s="203" t="s">
        <v>2716</v>
      </c>
      <c r="C1029" s="191" t="s">
        <v>1783</v>
      </c>
      <c r="D1029" s="40" t="s">
        <v>41</v>
      </c>
      <c r="E1029" s="67"/>
      <c r="F1029" s="202">
        <v>85.65</v>
      </c>
      <c r="G1029" s="194"/>
      <c r="H1029" s="203" t="s">
        <v>1095</v>
      </c>
      <c r="I1029" s="203" t="s">
        <v>1751</v>
      </c>
      <c r="J1029" s="191" t="s">
        <v>1784</v>
      </c>
      <c r="K1029" s="203" t="s">
        <v>1797</v>
      </c>
      <c r="L1029" s="236" t="s">
        <v>1284</v>
      </c>
      <c r="M1029" s="203" t="s">
        <v>1638</v>
      </c>
      <c r="N1029" s="203" t="s">
        <v>1760</v>
      </c>
    </row>
    <row r="1030" s="160" customFormat="1" ht="21" customHeight="1" spans="1:14">
      <c r="A1030" s="191"/>
      <c r="B1030" s="203" t="s">
        <v>2716</v>
      </c>
      <c r="C1030" s="191" t="s">
        <v>1783</v>
      </c>
      <c r="D1030" s="40" t="s">
        <v>41</v>
      </c>
      <c r="E1030" s="67"/>
      <c r="F1030" s="202">
        <v>85.65</v>
      </c>
      <c r="G1030" s="194"/>
      <c r="H1030" s="203" t="s">
        <v>1095</v>
      </c>
      <c r="I1030" s="203" t="s">
        <v>1751</v>
      </c>
      <c r="J1030" s="191" t="s">
        <v>1784</v>
      </c>
      <c r="K1030" s="203" t="s">
        <v>1587</v>
      </c>
      <c r="L1030" s="236" t="s">
        <v>1284</v>
      </c>
      <c r="M1030" s="203" t="s">
        <v>1638</v>
      </c>
      <c r="N1030" s="203" t="s">
        <v>1760</v>
      </c>
    </row>
    <row r="1031" s="160" customFormat="1" ht="21" customHeight="1" spans="1:14">
      <c r="A1031" s="191"/>
      <c r="B1031" s="203" t="s">
        <v>2716</v>
      </c>
      <c r="C1031" s="191" t="s">
        <v>1783</v>
      </c>
      <c r="D1031" s="40" t="s">
        <v>41</v>
      </c>
      <c r="E1031" s="67"/>
      <c r="F1031" s="202">
        <v>158.2</v>
      </c>
      <c r="G1031" s="194"/>
      <c r="H1031" s="203" t="s">
        <v>1095</v>
      </c>
      <c r="I1031" s="203" t="s">
        <v>1751</v>
      </c>
      <c r="J1031" s="191" t="s">
        <v>1784</v>
      </c>
      <c r="K1031" s="203" t="s">
        <v>1589</v>
      </c>
      <c r="L1031" s="236" t="s">
        <v>1284</v>
      </c>
      <c r="M1031" s="203" t="s">
        <v>1638</v>
      </c>
      <c r="N1031" s="203" t="s">
        <v>1760</v>
      </c>
    </row>
    <row r="1032" s="160" customFormat="1" ht="21" customHeight="1" spans="1:14">
      <c r="A1032" s="191"/>
      <c r="B1032" s="203" t="s">
        <v>2716</v>
      </c>
      <c r="C1032" s="191" t="s">
        <v>1783</v>
      </c>
      <c r="D1032" s="40" t="s">
        <v>41</v>
      </c>
      <c r="E1032" s="67"/>
      <c r="F1032" s="202">
        <v>224.1</v>
      </c>
      <c r="G1032" s="194"/>
      <c r="H1032" s="203" t="s">
        <v>1095</v>
      </c>
      <c r="I1032" s="203" t="s">
        <v>1751</v>
      </c>
      <c r="J1032" s="191" t="s">
        <v>1784</v>
      </c>
      <c r="K1032" s="203" t="s">
        <v>1798</v>
      </c>
      <c r="L1032" s="236" t="s">
        <v>1284</v>
      </c>
      <c r="M1032" s="203" t="s">
        <v>1638</v>
      </c>
      <c r="N1032" s="203" t="s">
        <v>1760</v>
      </c>
    </row>
    <row r="1033" s="160" customFormat="1" ht="21" customHeight="1" spans="1:14">
      <c r="A1033" s="191"/>
      <c r="B1033" s="203" t="s">
        <v>2716</v>
      </c>
      <c r="C1033" s="191" t="s">
        <v>1783</v>
      </c>
      <c r="D1033" s="40" t="s">
        <v>41</v>
      </c>
      <c r="E1033" s="67"/>
      <c r="F1033" s="202">
        <v>135.5</v>
      </c>
      <c r="G1033" s="194"/>
      <c r="H1033" s="203" t="s">
        <v>1095</v>
      </c>
      <c r="I1033" s="203" t="s">
        <v>1751</v>
      </c>
      <c r="J1033" s="191" t="s">
        <v>1784</v>
      </c>
      <c r="K1033" s="203" t="s">
        <v>1799</v>
      </c>
      <c r="L1033" s="236" t="s">
        <v>1284</v>
      </c>
      <c r="M1033" s="203" t="s">
        <v>1638</v>
      </c>
      <c r="N1033" s="203" t="s">
        <v>1760</v>
      </c>
    </row>
    <row r="1034" s="160" customFormat="1" ht="21" customHeight="1" spans="1:14">
      <c r="A1034" s="191"/>
      <c r="B1034" s="203" t="s">
        <v>2716</v>
      </c>
      <c r="C1034" s="191" t="s">
        <v>1783</v>
      </c>
      <c r="D1034" s="40" t="s">
        <v>41</v>
      </c>
      <c r="E1034" s="67"/>
      <c r="F1034" s="202">
        <v>329.5</v>
      </c>
      <c r="G1034" s="194"/>
      <c r="H1034" s="203" t="s">
        <v>1095</v>
      </c>
      <c r="I1034" s="203" t="s">
        <v>1751</v>
      </c>
      <c r="J1034" s="191" t="s">
        <v>1784</v>
      </c>
      <c r="K1034" s="301" t="s">
        <v>1800</v>
      </c>
      <c r="L1034" s="236" t="s">
        <v>1284</v>
      </c>
      <c r="M1034" s="203" t="s">
        <v>1638</v>
      </c>
      <c r="N1034" s="203" t="s">
        <v>1760</v>
      </c>
    </row>
    <row r="1035" s="160" customFormat="1" ht="21" customHeight="1" spans="1:14">
      <c r="A1035" s="191"/>
      <c r="B1035" s="203" t="s">
        <v>2716</v>
      </c>
      <c r="C1035" s="191" t="s">
        <v>1783</v>
      </c>
      <c r="D1035" s="40" t="s">
        <v>41</v>
      </c>
      <c r="E1035" s="67"/>
      <c r="F1035" s="202">
        <v>92.3</v>
      </c>
      <c r="G1035" s="194"/>
      <c r="H1035" s="203" t="s">
        <v>1095</v>
      </c>
      <c r="I1035" s="203" t="s">
        <v>1751</v>
      </c>
      <c r="J1035" s="191" t="s">
        <v>1784</v>
      </c>
      <c r="K1035" s="301" t="s">
        <v>1801</v>
      </c>
      <c r="L1035" s="236" t="s">
        <v>1284</v>
      </c>
      <c r="M1035" s="203" t="s">
        <v>1638</v>
      </c>
      <c r="N1035" s="203" t="s">
        <v>1760</v>
      </c>
    </row>
    <row r="1036" s="160" customFormat="1" ht="21" customHeight="1" spans="1:14">
      <c r="A1036" s="191"/>
      <c r="B1036" s="203" t="s">
        <v>2716</v>
      </c>
      <c r="C1036" s="191" t="s">
        <v>1783</v>
      </c>
      <c r="D1036" s="40" t="s">
        <v>41</v>
      </c>
      <c r="E1036" s="67"/>
      <c r="F1036" s="202">
        <v>79.1</v>
      </c>
      <c r="G1036" s="194"/>
      <c r="H1036" s="203" t="s">
        <v>1095</v>
      </c>
      <c r="I1036" s="203" t="s">
        <v>1751</v>
      </c>
      <c r="J1036" s="191" t="s">
        <v>1784</v>
      </c>
      <c r="K1036" s="301" t="s">
        <v>1802</v>
      </c>
      <c r="L1036" s="236" t="s">
        <v>1284</v>
      </c>
      <c r="M1036" s="203" t="s">
        <v>1638</v>
      </c>
      <c r="N1036" s="203" t="s">
        <v>1760</v>
      </c>
    </row>
    <row r="1037" s="160" customFormat="1" ht="21" customHeight="1" spans="1:14">
      <c r="A1037" s="191"/>
      <c r="B1037" s="203" t="s">
        <v>2716</v>
      </c>
      <c r="C1037" s="191" t="s">
        <v>1783</v>
      </c>
      <c r="D1037" s="40" t="s">
        <v>41</v>
      </c>
      <c r="E1037" s="67"/>
      <c r="F1037" s="202">
        <v>177.95</v>
      </c>
      <c r="G1037" s="194"/>
      <c r="H1037" s="203" t="s">
        <v>1095</v>
      </c>
      <c r="I1037" s="203" t="s">
        <v>1751</v>
      </c>
      <c r="J1037" s="191" t="s">
        <v>1784</v>
      </c>
      <c r="K1037" s="301" t="s">
        <v>1803</v>
      </c>
      <c r="L1037" s="236" t="s">
        <v>1284</v>
      </c>
      <c r="M1037" s="203" t="s">
        <v>1638</v>
      </c>
      <c r="N1037" s="203" t="s">
        <v>1760</v>
      </c>
    </row>
    <row r="1038" s="160" customFormat="1" ht="21" customHeight="1" spans="1:14">
      <c r="A1038" s="191"/>
      <c r="B1038" s="203" t="s">
        <v>2716</v>
      </c>
      <c r="C1038" s="191" t="s">
        <v>1783</v>
      </c>
      <c r="D1038" s="40" t="s">
        <v>41</v>
      </c>
      <c r="E1038" s="67"/>
      <c r="F1038" s="202">
        <v>210.9</v>
      </c>
      <c r="G1038" s="194"/>
      <c r="H1038" s="203" t="s">
        <v>1095</v>
      </c>
      <c r="I1038" s="203" t="s">
        <v>1751</v>
      </c>
      <c r="J1038" s="191" t="s">
        <v>1784</v>
      </c>
      <c r="K1038" s="301" t="s">
        <v>1804</v>
      </c>
      <c r="L1038" s="236" t="s">
        <v>1284</v>
      </c>
      <c r="M1038" s="203" t="s">
        <v>1638</v>
      </c>
      <c r="N1038" s="203" t="s">
        <v>1760</v>
      </c>
    </row>
    <row r="1039" s="160" customFormat="1" ht="21" customHeight="1" spans="1:14">
      <c r="A1039" s="191"/>
      <c r="B1039" s="203" t="s">
        <v>2716</v>
      </c>
      <c r="C1039" s="191" t="s">
        <v>1783</v>
      </c>
      <c r="D1039" s="40" t="s">
        <v>41</v>
      </c>
      <c r="E1039" s="67"/>
      <c r="F1039" s="202">
        <v>193.4</v>
      </c>
      <c r="G1039" s="194"/>
      <c r="H1039" s="203" t="s">
        <v>1095</v>
      </c>
      <c r="I1039" s="203" t="s">
        <v>1751</v>
      </c>
      <c r="J1039" s="191" t="s">
        <v>1784</v>
      </c>
      <c r="K1039" s="301" t="s">
        <v>1805</v>
      </c>
      <c r="L1039" s="236" t="s">
        <v>1284</v>
      </c>
      <c r="M1039" s="203" t="s">
        <v>1638</v>
      </c>
      <c r="N1039" s="203" t="s">
        <v>1760</v>
      </c>
    </row>
    <row r="1040" s="160" customFormat="1" ht="21" customHeight="1" spans="1:14">
      <c r="A1040" s="191"/>
      <c r="B1040" s="203" t="s">
        <v>2716</v>
      </c>
      <c r="C1040" s="191" t="s">
        <v>1783</v>
      </c>
      <c r="D1040" s="40" t="s">
        <v>41</v>
      </c>
      <c r="E1040" s="67"/>
      <c r="F1040" s="202">
        <v>211</v>
      </c>
      <c r="G1040" s="194"/>
      <c r="H1040" s="203" t="s">
        <v>1095</v>
      </c>
      <c r="I1040" s="203" t="s">
        <v>1751</v>
      </c>
      <c r="J1040" s="191" t="s">
        <v>1784</v>
      </c>
      <c r="K1040" s="301" t="s">
        <v>1806</v>
      </c>
      <c r="L1040" s="236" t="s">
        <v>1284</v>
      </c>
      <c r="M1040" s="203" t="s">
        <v>1638</v>
      </c>
      <c r="N1040" s="203" t="s">
        <v>1760</v>
      </c>
    </row>
    <row r="1041" s="160" customFormat="1" ht="21" customHeight="1" spans="1:14">
      <c r="A1041" s="191"/>
      <c r="B1041" s="203" t="s">
        <v>2716</v>
      </c>
      <c r="C1041" s="191" t="s">
        <v>1783</v>
      </c>
      <c r="D1041" s="40" t="s">
        <v>41</v>
      </c>
      <c r="E1041" s="67"/>
      <c r="F1041" s="202">
        <v>280.13</v>
      </c>
      <c r="G1041" s="194"/>
      <c r="H1041" s="203" t="s">
        <v>1095</v>
      </c>
      <c r="I1041" s="203" t="s">
        <v>1751</v>
      </c>
      <c r="J1041" s="191" t="s">
        <v>1784</v>
      </c>
      <c r="K1041" s="301" t="s">
        <v>1807</v>
      </c>
      <c r="L1041" s="236" t="s">
        <v>1284</v>
      </c>
      <c r="M1041" s="203" t="s">
        <v>1638</v>
      </c>
      <c r="N1041" s="203" t="s">
        <v>1760</v>
      </c>
    </row>
    <row r="1042" s="160" customFormat="1" ht="21" customHeight="1" spans="1:14">
      <c r="A1042" s="191"/>
      <c r="B1042" s="203" t="s">
        <v>2716</v>
      </c>
      <c r="C1042" s="191" t="s">
        <v>1783</v>
      </c>
      <c r="D1042" s="40" t="s">
        <v>41</v>
      </c>
      <c r="E1042" s="67"/>
      <c r="F1042" s="202">
        <v>151.55</v>
      </c>
      <c r="G1042" s="194"/>
      <c r="H1042" s="203" t="s">
        <v>1095</v>
      </c>
      <c r="I1042" s="203" t="s">
        <v>1751</v>
      </c>
      <c r="J1042" s="191" t="s">
        <v>1784</v>
      </c>
      <c r="K1042" s="301" t="s">
        <v>1808</v>
      </c>
      <c r="L1042" s="236" t="s">
        <v>1284</v>
      </c>
      <c r="M1042" s="203" t="s">
        <v>1638</v>
      </c>
      <c r="N1042" s="203" t="s">
        <v>1760</v>
      </c>
    </row>
    <row r="1043" s="160" customFormat="1" ht="21" customHeight="1" spans="1:14">
      <c r="A1043" s="191"/>
      <c r="B1043" s="203" t="s">
        <v>2716</v>
      </c>
      <c r="C1043" s="191" t="s">
        <v>1783</v>
      </c>
      <c r="D1043" s="40" t="s">
        <v>41</v>
      </c>
      <c r="E1043" s="67"/>
      <c r="F1043" s="202">
        <v>171.3</v>
      </c>
      <c r="G1043" s="194"/>
      <c r="H1043" s="203" t="s">
        <v>1095</v>
      </c>
      <c r="I1043" s="203" t="s">
        <v>1751</v>
      </c>
      <c r="J1043" s="191" t="s">
        <v>1784</v>
      </c>
      <c r="K1043" s="301" t="s">
        <v>1809</v>
      </c>
      <c r="L1043" s="236" t="s">
        <v>1284</v>
      </c>
      <c r="M1043" s="203" t="s">
        <v>1638</v>
      </c>
      <c r="N1043" s="203" t="s">
        <v>1760</v>
      </c>
    </row>
    <row r="1044" s="160" customFormat="1" ht="21" customHeight="1" spans="1:14">
      <c r="A1044" s="191"/>
      <c r="B1044" s="203" t="s">
        <v>2716</v>
      </c>
      <c r="C1044" s="191" t="s">
        <v>1783</v>
      </c>
      <c r="D1044" s="40" t="s">
        <v>41</v>
      </c>
      <c r="E1044" s="67"/>
      <c r="F1044" s="202">
        <v>122.9</v>
      </c>
      <c r="G1044" s="194"/>
      <c r="H1044" s="203" t="s">
        <v>1095</v>
      </c>
      <c r="I1044" s="203" t="s">
        <v>1751</v>
      </c>
      <c r="J1044" s="191" t="s">
        <v>1784</v>
      </c>
      <c r="K1044" s="301" t="s">
        <v>1608</v>
      </c>
      <c r="L1044" s="236" t="s">
        <v>1284</v>
      </c>
      <c r="M1044" s="203" t="s">
        <v>1638</v>
      </c>
      <c r="N1044" s="203" t="s">
        <v>1760</v>
      </c>
    </row>
    <row r="1045" s="160" customFormat="1" ht="21" customHeight="1" spans="1:14">
      <c r="A1045" s="191"/>
      <c r="B1045" s="203" t="s">
        <v>2716</v>
      </c>
      <c r="C1045" s="191" t="s">
        <v>1783</v>
      </c>
      <c r="D1045" s="40" t="s">
        <v>41</v>
      </c>
      <c r="E1045" s="67"/>
      <c r="F1045" s="202">
        <v>313.08</v>
      </c>
      <c r="G1045" s="194"/>
      <c r="H1045" s="203" t="s">
        <v>1095</v>
      </c>
      <c r="I1045" s="203" t="s">
        <v>1751</v>
      </c>
      <c r="J1045" s="191" t="s">
        <v>1784</v>
      </c>
      <c r="K1045" s="301" t="s">
        <v>1810</v>
      </c>
      <c r="L1045" s="236" t="s">
        <v>1284</v>
      </c>
      <c r="M1045" s="203" t="s">
        <v>1638</v>
      </c>
      <c r="N1045" s="203" t="s">
        <v>1760</v>
      </c>
    </row>
    <row r="1046" s="160" customFormat="1" ht="21" customHeight="1" spans="1:14">
      <c r="A1046" s="191"/>
      <c r="B1046" s="203" t="s">
        <v>2716</v>
      </c>
      <c r="C1046" s="191" t="s">
        <v>1783</v>
      </c>
      <c r="D1046" s="40" t="s">
        <v>41</v>
      </c>
      <c r="E1046" s="67"/>
      <c r="F1046" s="202">
        <v>88.98</v>
      </c>
      <c r="G1046" s="194"/>
      <c r="H1046" s="203" t="s">
        <v>1095</v>
      </c>
      <c r="I1046" s="203" t="s">
        <v>1751</v>
      </c>
      <c r="J1046" s="191" t="s">
        <v>1784</v>
      </c>
      <c r="K1046" s="301" t="s">
        <v>1811</v>
      </c>
      <c r="L1046" s="236" t="s">
        <v>1284</v>
      </c>
      <c r="M1046" s="203" t="s">
        <v>1638</v>
      </c>
      <c r="N1046" s="203" t="s">
        <v>1760</v>
      </c>
    </row>
    <row r="1047" s="160" customFormat="1" ht="21" customHeight="1" spans="1:14">
      <c r="A1047" s="191"/>
      <c r="B1047" s="203" t="s">
        <v>2716</v>
      </c>
      <c r="C1047" s="191" t="s">
        <v>1783</v>
      </c>
      <c r="D1047" s="40" t="s">
        <v>41</v>
      </c>
      <c r="E1047" s="67"/>
      <c r="F1047" s="202">
        <v>85.65</v>
      </c>
      <c r="G1047" s="194"/>
      <c r="H1047" s="203" t="s">
        <v>1095</v>
      </c>
      <c r="I1047" s="203" t="s">
        <v>1751</v>
      </c>
      <c r="J1047" s="191" t="s">
        <v>1784</v>
      </c>
      <c r="K1047" s="301" t="s">
        <v>1812</v>
      </c>
      <c r="L1047" s="236" t="s">
        <v>1284</v>
      </c>
      <c r="M1047" s="203" t="s">
        <v>1638</v>
      </c>
      <c r="N1047" s="203" t="s">
        <v>1760</v>
      </c>
    </row>
    <row r="1048" s="160" customFormat="1" ht="21" customHeight="1" spans="1:14">
      <c r="A1048" s="191"/>
      <c r="B1048" s="203" t="s">
        <v>2716</v>
      </c>
      <c r="C1048" s="191" t="s">
        <v>1783</v>
      </c>
      <c r="D1048" s="40" t="s">
        <v>41</v>
      </c>
      <c r="E1048" s="67"/>
      <c r="F1048" s="202">
        <v>47.3</v>
      </c>
      <c r="G1048" s="194"/>
      <c r="H1048" s="203" t="s">
        <v>1095</v>
      </c>
      <c r="I1048" s="203" t="s">
        <v>1751</v>
      </c>
      <c r="J1048" s="191" t="s">
        <v>1784</v>
      </c>
      <c r="K1048" s="301" t="s">
        <v>1813</v>
      </c>
      <c r="L1048" s="236" t="s">
        <v>1284</v>
      </c>
      <c r="M1048" s="203" t="s">
        <v>1638</v>
      </c>
      <c r="N1048" s="203" t="s">
        <v>1760</v>
      </c>
    </row>
    <row r="1049" s="160" customFormat="1" ht="21" customHeight="1" spans="1:14">
      <c r="A1049" s="191"/>
      <c r="B1049" s="203" t="s">
        <v>2716</v>
      </c>
      <c r="C1049" s="191" t="s">
        <v>1783</v>
      </c>
      <c r="D1049" s="40" t="s">
        <v>41</v>
      </c>
      <c r="E1049" s="67"/>
      <c r="F1049" s="202">
        <v>214.5</v>
      </c>
      <c r="G1049" s="194"/>
      <c r="H1049" s="203" t="s">
        <v>1095</v>
      </c>
      <c r="I1049" s="203" t="s">
        <v>1751</v>
      </c>
      <c r="J1049" s="191" t="s">
        <v>1784</v>
      </c>
      <c r="K1049" s="301" t="s">
        <v>1613</v>
      </c>
      <c r="L1049" s="236" t="s">
        <v>1284</v>
      </c>
      <c r="M1049" s="203" t="s">
        <v>1638</v>
      </c>
      <c r="N1049" s="203" t="s">
        <v>1760</v>
      </c>
    </row>
    <row r="1050" s="160" customFormat="1" ht="21" customHeight="1" spans="1:14">
      <c r="A1050" s="191"/>
      <c r="B1050" s="203" t="s">
        <v>2716</v>
      </c>
      <c r="C1050" s="191" t="s">
        <v>1783</v>
      </c>
      <c r="D1050" s="40" t="s">
        <v>41</v>
      </c>
      <c r="E1050" s="67"/>
      <c r="F1050" s="202">
        <v>47.3</v>
      </c>
      <c r="G1050" s="194"/>
      <c r="H1050" s="203" t="s">
        <v>1095</v>
      </c>
      <c r="I1050" s="203" t="s">
        <v>1751</v>
      </c>
      <c r="J1050" s="191" t="s">
        <v>1784</v>
      </c>
      <c r="K1050" s="301" t="s">
        <v>1615</v>
      </c>
      <c r="L1050" s="236" t="s">
        <v>1279</v>
      </c>
      <c r="M1050" s="203" t="s">
        <v>1638</v>
      </c>
      <c r="N1050" s="203" t="s">
        <v>1760</v>
      </c>
    </row>
    <row r="1051" s="160" customFormat="1" ht="21" customHeight="1" spans="1:14">
      <c r="A1051" s="191"/>
      <c r="B1051" s="203" t="s">
        <v>2716</v>
      </c>
      <c r="C1051" s="191" t="s">
        <v>1783</v>
      </c>
      <c r="D1051" s="40" t="s">
        <v>41</v>
      </c>
      <c r="E1051" s="67"/>
      <c r="F1051" s="202">
        <v>151.55</v>
      </c>
      <c r="G1051" s="194"/>
      <c r="H1051" s="203" t="s">
        <v>1095</v>
      </c>
      <c r="I1051" s="203" t="s">
        <v>1751</v>
      </c>
      <c r="J1051" s="191" t="s">
        <v>1784</v>
      </c>
      <c r="K1051" s="301" t="s">
        <v>1814</v>
      </c>
      <c r="L1051" s="236" t="s">
        <v>1284</v>
      </c>
      <c r="M1051" s="203" t="s">
        <v>1638</v>
      </c>
      <c r="N1051" s="203" t="s">
        <v>1760</v>
      </c>
    </row>
    <row r="1052" s="160" customFormat="1" ht="21" customHeight="1" spans="1:14">
      <c r="A1052" s="191"/>
      <c r="B1052" s="203" t="s">
        <v>2716</v>
      </c>
      <c r="C1052" s="191" t="s">
        <v>1783</v>
      </c>
      <c r="D1052" s="40" t="s">
        <v>41</v>
      </c>
      <c r="E1052" s="67"/>
      <c r="F1052" s="202">
        <v>362.45</v>
      </c>
      <c r="G1052" s="194"/>
      <c r="H1052" s="203" t="s">
        <v>1095</v>
      </c>
      <c r="I1052" s="203" t="s">
        <v>1751</v>
      </c>
      <c r="J1052" s="191" t="s">
        <v>1784</v>
      </c>
      <c r="K1052" s="301" t="s">
        <v>1815</v>
      </c>
      <c r="L1052" s="236" t="s">
        <v>1284</v>
      </c>
      <c r="M1052" s="203" t="s">
        <v>1638</v>
      </c>
      <c r="N1052" s="203" t="s">
        <v>1760</v>
      </c>
    </row>
    <row r="1053" s="160" customFormat="1" ht="21" customHeight="1" spans="1:14">
      <c r="A1053" s="191"/>
      <c r="B1053" s="203" t="s">
        <v>2716</v>
      </c>
      <c r="C1053" s="191" t="s">
        <v>1783</v>
      </c>
      <c r="D1053" s="40" t="s">
        <v>41</v>
      </c>
      <c r="E1053" s="67"/>
      <c r="F1053" s="202">
        <v>44.1</v>
      </c>
      <c r="G1053" s="194"/>
      <c r="H1053" s="203" t="s">
        <v>1095</v>
      </c>
      <c r="I1053" s="203" t="s">
        <v>1751</v>
      </c>
      <c r="J1053" s="191" t="s">
        <v>1784</v>
      </c>
      <c r="K1053" s="301" t="s">
        <v>1620</v>
      </c>
      <c r="L1053" s="236" t="s">
        <v>1279</v>
      </c>
      <c r="M1053" s="203" t="s">
        <v>1638</v>
      </c>
      <c r="N1053" s="203" t="s">
        <v>1760</v>
      </c>
    </row>
    <row r="1054" s="160" customFormat="1" ht="21" customHeight="1" spans="1:14">
      <c r="A1054" s="191"/>
      <c r="B1054" s="203" t="s">
        <v>2716</v>
      </c>
      <c r="C1054" s="191" t="s">
        <v>1783</v>
      </c>
      <c r="D1054" s="40" t="s">
        <v>41</v>
      </c>
      <c r="E1054" s="67"/>
      <c r="F1054" s="202">
        <v>1004.8</v>
      </c>
      <c r="G1054" s="194"/>
      <c r="H1054" s="203" t="s">
        <v>1095</v>
      </c>
      <c r="I1054" s="203" t="s">
        <v>1751</v>
      </c>
      <c r="J1054" s="191" t="s">
        <v>1784</v>
      </c>
      <c r="K1054" s="301" t="s">
        <v>1816</v>
      </c>
      <c r="L1054" s="236" t="s">
        <v>1284</v>
      </c>
      <c r="M1054" s="203" t="s">
        <v>1638</v>
      </c>
      <c r="N1054" s="203" t="s">
        <v>1760</v>
      </c>
    </row>
    <row r="1055" s="160" customFormat="1" ht="21" customHeight="1" spans="1:14">
      <c r="A1055" s="191"/>
      <c r="B1055" s="203" t="s">
        <v>2716</v>
      </c>
      <c r="C1055" s="191" t="s">
        <v>1783</v>
      </c>
      <c r="D1055" s="40" t="s">
        <v>41</v>
      </c>
      <c r="E1055" s="67"/>
      <c r="F1055" s="202">
        <v>79.1</v>
      </c>
      <c r="G1055" s="194"/>
      <c r="H1055" s="203" t="s">
        <v>1095</v>
      </c>
      <c r="I1055" s="203" t="s">
        <v>1751</v>
      </c>
      <c r="J1055" s="191" t="s">
        <v>1784</v>
      </c>
      <c r="K1055" s="301" t="s">
        <v>1817</v>
      </c>
      <c r="L1055" s="236" t="s">
        <v>1284</v>
      </c>
      <c r="M1055" s="203" t="s">
        <v>1638</v>
      </c>
      <c r="N1055" s="203" t="s">
        <v>1760</v>
      </c>
    </row>
    <row r="1056" s="160" customFormat="1" ht="21" customHeight="1" spans="1:14">
      <c r="A1056" s="191"/>
      <c r="B1056" s="219" t="s">
        <v>138</v>
      </c>
      <c r="C1056" s="220"/>
      <c r="D1056" s="196"/>
      <c r="E1056" s="197"/>
      <c r="F1056" s="190">
        <f>SUM(F1014:F1055)</f>
        <v>11040.99</v>
      </c>
      <c r="G1056" s="194"/>
      <c r="H1056" s="203"/>
      <c r="I1056" s="203"/>
      <c r="J1056" s="203"/>
      <c r="K1056" s="203"/>
      <c r="L1056" s="236"/>
      <c r="M1056" s="203"/>
      <c r="N1056" s="203"/>
    </row>
    <row r="1057" s="160" customFormat="1" ht="21" customHeight="1" spans="1:14">
      <c r="A1057" s="191"/>
      <c r="B1057" s="189" t="s">
        <v>2717</v>
      </c>
      <c r="C1057" s="299" t="s">
        <v>428</v>
      </c>
      <c r="D1057" s="40"/>
      <c r="E1057" s="67"/>
      <c r="F1057" s="202"/>
      <c r="G1057" s="194"/>
      <c r="H1057" s="203"/>
      <c r="I1057" s="203"/>
      <c r="J1057" s="191"/>
      <c r="K1057" s="203"/>
      <c r="L1057" s="236"/>
      <c r="M1057" s="203"/>
      <c r="N1057" s="203"/>
    </row>
    <row r="1058" s="160" customFormat="1" ht="21" customHeight="1" spans="1:14">
      <c r="A1058" s="191"/>
      <c r="B1058" s="203" t="s">
        <v>2718</v>
      </c>
      <c r="C1058" s="300" t="s">
        <v>1752</v>
      </c>
      <c r="D1058" s="40" t="s">
        <v>41</v>
      </c>
      <c r="E1058" s="67"/>
      <c r="F1058" s="202">
        <v>21.9</v>
      </c>
      <c r="G1058" s="194"/>
      <c r="H1058" s="203" t="s">
        <v>1095</v>
      </c>
      <c r="I1058" s="203" t="s">
        <v>1751</v>
      </c>
      <c r="J1058" s="300" t="s">
        <v>1752</v>
      </c>
      <c r="K1058" s="203" t="s">
        <v>1753</v>
      </c>
      <c r="L1058" s="236" t="s">
        <v>1279</v>
      </c>
      <c r="M1058" s="203" t="s">
        <v>1638</v>
      </c>
      <c r="N1058" s="203"/>
    </row>
    <row r="1059" s="160" customFormat="1" ht="21" customHeight="1" spans="1:14">
      <c r="A1059" s="191"/>
      <c r="B1059" s="203" t="s">
        <v>2718</v>
      </c>
      <c r="C1059" s="300" t="s">
        <v>1752</v>
      </c>
      <c r="D1059" s="40" t="s">
        <v>41</v>
      </c>
      <c r="E1059" s="67"/>
      <c r="F1059" s="202">
        <v>557.4</v>
      </c>
      <c r="G1059" s="194"/>
      <c r="H1059" s="203" t="s">
        <v>1095</v>
      </c>
      <c r="I1059" s="203" t="s">
        <v>1751</v>
      </c>
      <c r="J1059" s="300" t="s">
        <v>1752</v>
      </c>
      <c r="K1059" s="203" t="s">
        <v>1754</v>
      </c>
      <c r="L1059" s="236" t="s">
        <v>1279</v>
      </c>
      <c r="M1059" s="203" t="s">
        <v>1638</v>
      </c>
      <c r="N1059" s="203"/>
    </row>
    <row r="1060" s="160" customFormat="1" ht="21" customHeight="1" spans="1:14">
      <c r="A1060" s="191"/>
      <c r="B1060" s="203" t="s">
        <v>2718</v>
      </c>
      <c r="C1060" s="300" t="s">
        <v>1752</v>
      </c>
      <c r="D1060" s="40" t="s">
        <v>41</v>
      </c>
      <c r="E1060" s="67"/>
      <c r="F1060" s="202">
        <v>309.7</v>
      </c>
      <c r="G1060" s="194"/>
      <c r="H1060" s="203" t="s">
        <v>1095</v>
      </c>
      <c r="I1060" s="203" t="s">
        <v>1751</v>
      </c>
      <c r="J1060" s="300" t="s">
        <v>1752</v>
      </c>
      <c r="K1060" s="203" t="s">
        <v>1755</v>
      </c>
      <c r="L1060" s="236" t="s">
        <v>1284</v>
      </c>
      <c r="M1060" s="203" t="s">
        <v>1638</v>
      </c>
      <c r="N1060" s="203"/>
    </row>
    <row r="1061" s="160" customFormat="1" ht="21" customHeight="1" spans="1:14">
      <c r="A1061" s="257"/>
      <c r="B1061" s="258" t="s">
        <v>138</v>
      </c>
      <c r="C1061" s="259"/>
      <c r="D1061" s="260"/>
      <c r="E1061" s="266"/>
      <c r="F1061" s="267">
        <f>SUM(F1058:F1060)</f>
        <v>889</v>
      </c>
      <c r="G1061" s="268"/>
      <c r="H1061" s="261"/>
      <c r="I1061" s="261"/>
      <c r="J1061" s="261"/>
      <c r="K1061" s="261"/>
      <c r="L1061" s="269"/>
      <c r="M1061" s="261"/>
      <c r="N1061" s="261"/>
    </row>
    <row r="1062" s="162" customFormat="1" ht="21" customHeight="1" spans="1:14">
      <c r="A1062" s="191"/>
      <c r="B1062" s="189" t="s">
        <v>2719</v>
      </c>
      <c r="C1062" s="299" t="s">
        <v>2720</v>
      </c>
      <c r="D1062" s="40"/>
      <c r="E1062" s="67"/>
      <c r="F1062" s="202"/>
      <c r="G1062" s="194"/>
      <c r="H1062" s="203"/>
      <c r="I1062" s="203"/>
      <c r="J1062" s="203"/>
      <c r="K1062" s="203"/>
      <c r="L1062" s="236"/>
      <c r="M1062" s="203"/>
      <c r="N1062" s="203"/>
    </row>
    <row r="1063" s="160" customFormat="1" ht="21" customHeight="1" spans="1:14">
      <c r="A1063" s="191"/>
      <c r="B1063" s="270" t="s">
        <v>2721</v>
      </c>
      <c r="C1063" s="191" t="s">
        <v>1750</v>
      </c>
      <c r="D1063" s="40" t="s">
        <v>41</v>
      </c>
      <c r="E1063" s="67"/>
      <c r="F1063" s="202">
        <v>106.5</v>
      </c>
      <c r="G1063" s="194"/>
      <c r="H1063" s="203" t="s">
        <v>1095</v>
      </c>
      <c r="I1063" s="203" t="s">
        <v>1642</v>
      </c>
      <c r="J1063" s="191" t="s">
        <v>1643</v>
      </c>
      <c r="K1063" s="203" t="s">
        <v>1644</v>
      </c>
      <c r="L1063" s="236" t="s">
        <v>1284</v>
      </c>
      <c r="M1063" s="203" t="s">
        <v>1638</v>
      </c>
      <c r="N1063" s="203" t="s">
        <v>1645</v>
      </c>
    </row>
    <row r="1064" s="160" customFormat="1" ht="21" customHeight="1" spans="1:14">
      <c r="A1064" s="191"/>
      <c r="B1064" s="270" t="s">
        <v>2721</v>
      </c>
      <c r="C1064" s="191" t="s">
        <v>1750</v>
      </c>
      <c r="D1064" s="40" t="s">
        <v>41</v>
      </c>
      <c r="E1064" s="67"/>
      <c r="F1064" s="202">
        <v>28.6</v>
      </c>
      <c r="G1064" s="194"/>
      <c r="H1064" s="203" t="s">
        <v>1095</v>
      </c>
      <c r="I1064" s="203" t="s">
        <v>1642</v>
      </c>
      <c r="J1064" s="191" t="s">
        <v>1643</v>
      </c>
      <c r="K1064" s="203" t="s">
        <v>1646</v>
      </c>
      <c r="L1064" s="236" t="s">
        <v>1279</v>
      </c>
      <c r="M1064" s="203" t="s">
        <v>1638</v>
      </c>
      <c r="N1064" s="203" t="s">
        <v>1647</v>
      </c>
    </row>
    <row r="1065" s="160" customFormat="1" ht="21" customHeight="1" spans="1:14">
      <c r="A1065" s="191"/>
      <c r="B1065" s="270" t="s">
        <v>2721</v>
      </c>
      <c r="C1065" s="191" t="s">
        <v>1750</v>
      </c>
      <c r="D1065" s="40" t="s">
        <v>41</v>
      </c>
      <c r="E1065" s="67"/>
      <c r="F1065" s="202">
        <v>5.3</v>
      </c>
      <c r="G1065" s="194"/>
      <c r="H1065" s="203" t="s">
        <v>1095</v>
      </c>
      <c r="I1065" s="203" t="s">
        <v>1642</v>
      </c>
      <c r="J1065" s="191" t="s">
        <v>1643</v>
      </c>
      <c r="K1065" s="203" t="s">
        <v>1648</v>
      </c>
      <c r="L1065" s="236" t="s">
        <v>1284</v>
      </c>
      <c r="M1065" s="203" t="s">
        <v>1638</v>
      </c>
      <c r="N1065" s="203" t="s">
        <v>1647</v>
      </c>
    </row>
    <row r="1066" s="160" customFormat="1" ht="21" customHeight="1" spans="1:14">
      <c r="A1066" s="191"/>
      <c r="B1066" s="270" t="s">
        <v>2721</v>
      </c>
      <c r="C1066" s="191" t="s">
        <v>1750</v>
      </c>
      <c r="D1066" s="40" t="s">
        <v>41</v>
      </c>
      <c r="E1066" s="67"/>
      <c r="F1066" s="202">
        <v>121.8</v>
      </c>
      <c r="G1066" s="194"/>
      <c r="H1066" s="203" t="s">
        <v>1095</v>
      </c>
      <c r="I1066" s="203" t="s">
        <v>1642</v>
      </c>
      <c r="J1066" s="191" t="s">
        <v>1643</v>
      </c>
      <c r="K1066" s="203" t="s">
        <v>1649</v>
      </c>
      <c r="L1066" s="236" t="s">
        <v>1284</v>
      </c>
      <c r="M1066" s="203" t="s">
        <v>1638</v>
      </c>
      <c r="N1066" s="203" t="s">
        <v>1645</v>
      </c>
    </row>
    <row r="1067" s="160" customFormat="1" ht="21" customHeight="1" spans="1:14">
      <c r="A1067" s="191"/>
      <c r="B1067" s="270" t="s">
        <v>2721</v>
      </c>
      <c r="C1067" s="191" t="s">
        <v>1750</v>
      </c>
      <c r="D1067" s="40" t="s">
        <v>41</v>
      </c>
      <c r="E1067" s="67"/>
      <c r="F1067" s="202">
        <v>3.1</v>
      </c>
      <c r="G1067" s="194"/>
      <c r="H1067" s="203" t="s">
        <v>1095</v>
      </c>
      <c r="I1067" s="203" t="s">
        <v>1642</v>
      </c>
      <c r="J1067" s="191" t="s">
        <v>1643</v>
      </c>
      <c r="K1067" s="203" t="s">
        <v>1650</v>
      </c>
      <c r="L1067" s="236" t="s">
        <v>1284</v>
      </c>
      <c r="M1067" s="203" t="s">
        <v>1638</v>
      </c>
      <c r="N1067" s="203" t="s">
        <v>1647</v>
      </c>
    </row>
    <row r="1068" s="160" customFormat="1" ht="21" customHeight="1" spans="1:14">
      <c r="A1068" s="191"/>
      <c r="B1068" s="270" t="s">
        <v>2721</v>
      </c>
      <c r="C1068" s="191" t="s">
        <v>1750</v>
      </c>
      <c r="D1068" s="40" t="s">
        <v>41</v>
      </c>
      <c r="E1068" s="67"/>
      <c r="F1068" s="202">
        <v>120.3</v>
      </c>
      <c r="G1068" s="194"/>
      <c r="H1068" s="203" t="s">
        <v>1095</v>
      </c>
      <c r="I1068" s="203" t="s">
        <v>1642</v>
      </c>
      <c r="J1068" s="191" t="s">
        <v>1643</v>
      </c>
      <c r="K1068" s="203" t="s">
        <v>1651</v>
      </c>
      <c r="L1068" s="236" t="s">
        <v>1284</v>
      </c>
      <c r="M1068" s="203" t="s">
        <v>1638</v>
      </c>
      <c r="N1068" s="203" t="s">
        <v>1645</v>
      </c>
    </row>
    <row r="1069" s="160" customFormat="1" ht="21" customHeight="1" spans="1:14">
      <c r="A1069" s="191"/>
      <c r="B1069" s="270" t="s">
        <v>2721</v>
      </c>
      <c r="C1069" s="191" t="s">
        <v>1750</v>
      </c>
      <c r="D1069" s="40" t="s">
        <v>41</v>
      </c>
      <c r="E1069" s="67"/>
      <c r="F1069" s="202">
        <v>3.3</v>
      </c>
      <c r="G1069" s="194"/>
      <c r="H1069" s="203" t="s">
        <v>1095</v>
      </c>
      <c r="I1069" s="203" t="s">
        <v>1642</v>
      </c>
      <c r="J1069" s="191" t="s">
        <v>1643</v>
      </c>
      <c r="K1069" s="203" t="s">
        <v>1652</v>
      </c>
      <c r="L1069" s="236" t="s">
        <v>1284</v>
      </c>
      <c r="M1069" s="203" t="s">
        <v>1638</v>
      </c>
      <c r="N1069" s="203" t="s">
        <v>1653</v>
      </c>
    </row>
    <row r="1070" s="160" customFormat="1" ht="21" customHeight="1" spans="1:14">
      <c r="A1070" s="191"/>
      <c r="B1070" s="270" t="s">
        <v>2721</v>
      </c>
      <c r="C1070" s="191" t="s">
        <v>1750</v>
      </c>
      <c r="D1070" s="40" t="s">
        <v>41</v>
      </c>
      <c r="E1070" s="67"/>
      <c r="F1070" s="202">
        <v>138.2</v>
      </c>
      <c r="G1070" s="194"/>
      <c r="H1070" s="203" t="s">
        <v>1095</v>
      </c>
      <c r="I1070" s="203" t="s">
        <v>1642</v>
      </c>
      <c r="J1070" s="191" t="s">
        <v>1643</v>
      </c>
      <c r="K1070" s="203" t="s">
        <v>1654</v>
      </c>
      <c r="L1070" s="236" t="s">
        <v>1284</v>
      </c>
      <c r="M1070" s="203" t="s">
        <v>1638</v>
      </c>
      <c r="N1070" s="203" t="s">
        <v>1645</v>
      </c>
    </row>
    <row r="1071" s="160" customFormat="1" ht="21" customHeight="1" spans="1:14">
      <c r="A1071" s="191"/>
      <c r="B1071" s="270" t="s">
        <v>2721</v>
      </c>
      <c r="C1071" s="191" t="s">
        <v>1750</v>
      </c>
      <c r="D1071" s="40" t="s">
        <v>41</v>
      </c>
      <c r="E1071" s="67"/>
      <c r="F1071" s="202">
        <v>22.3</v>
      </c>
      <c r="G1071" s="194"/>
      <c r="H1071" s="203" t="s">
        <v>1095</v>
      </c>
      <c r="I1071" s="203" t="s">
        <v>1642</v>
      </c>
      <c r="J1071" s="191" t="s">
        <v>1643</v>
      </c>
      <c r="K1071" s="203" t="s">
        <v>1655</v>
      </c>
      <c r="L1071" s="236" t="s">
        <v>1279</v>
      </c>
      <c r="M1071" s="203" t="s">
        <v>1638</v>
      </c>
      <c r="N1071" s="203" t="s">
        <v>1647</v>
      </c>
    </row>
    <row r="1072" s="160" customFormat="1" ht="21" customHeight="1" spans="1:14">
      <c r="A1072" s="191"/>
      <c r="B1072" s="270" t="s">
        <v>2721</v>
      </c>
      <c r="C1072" s="191" t="s">
        <v>1750</v>
      </c>
      <c r="D1072" s="40" t="s">
        <v>41</v>
      </c>
      <c r="E1072" s="67"/>
      <c r="F1072" s="202">
        <v>15.3</v>
      </c>
      <c r="G1072" s="194"/>
      <c r="H1072" s="203" t="s">
        <v>1095</v>
      </c>
      <c r="I1072" s="203" t="s">
        <v>1642</v>
      </c>
      <c r="J1072" s="191" t="s">
        <v>1643</v>
      </c>
      <c r="K1072" s="203" t="s">
        <v>1656</v>
      </c>
      <c r="L1072" s="236" t="s">
        <v>1284</v>
      </c>
      <c r="M1072" s="203" t="s">
        <v>1638</v>
      </c>
      <c r="N1072" s="203" t="s">
        <v>1645</v>
      </c>
    </row>
    <row r="1073" s="160" customFormat="1" ht="21" customHeight="1" spans="1:14">
      <c r="A1073" s="191"/>
      <c r="B1073" s="270" t="s">
        <v>2721</v>
      </c>
      <c r="C1073" s="191" t="s">
        <v>1750</v>
      </c>
      <c r="D1073" s="40" t="s">
        <v>41</v>
      </c>
      <c r="E1073" s="67"/>
      <c r="F1073" s="202">
        <v>124.5</v>
      </c>
      <c r="G1073" s="194"/>
      <c r="H1073" s="203" t="s">
        <v>1095</v>
      </c>
      <c r="I1073" s="203" t="s">
        <v>1642</v>
      </c>
      <c r="J1073" s="191" t="s">
        <v>1643</v>
      </c>
      <c r="K1073" s="203" t="s">
        <v>1657</v>
      </c>
      <c r="L1073" s="236" t="s">
        <v>1279</v>
      </c>
      <c r="M1073" s="203" t="s">
        <v>1638</v>
      </c>
      <c r="N1073" s="203" t="s">
        <v>1645</v>
      </c>
    </row>
    <row r="1074" s="160" customFormat="1" ht="21" customHeight="1" spans="1:14">
      <c r="A1074" s="191"/>
      <c r="B1074" s="270" t="s">
        <v>2721</v>
      </c>
      <c r="C1074" s="191" t="s">
        <v>1750</v>
      </c>
      <c r="D1074" s="40" t="s">
        <v>41</v>
      </c>
      <c r="E1074" s="67"/>
      <c r="F1074" s="202">
        <v>15.5</v>
      </c>
      <c r="G1074" s="194"/>
      <c r="H1074" s="203" t="s">
        <v>1095</v>
      </c>
      <c r="I1074" s="203" t="s">
        <v>1642</v>
      </c>
      <c r="J1074" s="191" t="s">
        <v>1643</v>
      </c>
      <c r="K1074" s="203" t="s">
        <v>1658</v>
      </c>
      <c r="L1074" s="236" t="s">
        <v>1279</v>
      </c>
      <c r="M1074" s="203" t="s">
        <v>1638</v>
      </c>
      <c r="N1074" s="203" t="s">
        <v>1645</v>
      </c>
    </row>
    <row r="1075" s="160" customFormat="1" ht="21" customHeight="1" spans="1:14">
      <c r="A1075" s="191"/>
      <c r="B1075" s="270" t="s">
        <v>2721</v>
      </c>
      <c r="C1075" s="191" t="s">
        <v>1750</v>
      </c>
      <c r="D1075" s="40" t="s">
        <v>41</v>
      </c>
      <c r="E1075" s="67"/>
      <c r="F1075" s="202">
        <v>4.6</v>
      </c>
      <c r="G1075" s="194"/>
      <c r="H1075" s="203" t="s">
        <v>1095</v>
      </c>
      <c r="I1075" s="203" t="s">
        <v>1642</v>
      </c>
      <c r="J1075" s="191" t="s">
        <v>1643</v>
      </c>
      <c r="K1075" s="203" t="s">
        <v>1659</v>
      </c>
      <c r="L1075" s="236" t="s">
        <v>1279</v>
      </c>
      <c r="M1075" s="203" t="s">
        <v>1638</v>
      </c>
      <c r="N1075" s="203">
        <v>11</v>
      </c>
    </row>
    <row r="1076" s="160" customFormat="1" ht="21" customHeight="1" spans="1:14">
      <c r="A1076" s="191"/>
      <c r="B1076" s="270" t="s">
        <v>2721</v>
      </c>
      <c r="C1076" s="191" t="s">
        <v>1750</v>
      </c>
      <c r="D1076" s="40" t="s">
        <v>41</v>
      </c>
      <c r="E1076" s="67"/>
      <c r="F1076" s="202">
        <v>14.9</v>
      </c>
      <c r="G1076" s="194"/>
      <c r="H1076" s="203" t="s">
        <v>1095</v>
      </c>
      <c r="I1076" s="203" t="s">
        <v>1642</v>
      </c>
      <c r="J1076" s="191" t="s">
        <v>1643</v>
      </c>
      <c r="K1076" s="203" t="s">
        <v>1660</v>
      </c>
      <c r="L1076" s="236" t="s">
        <v>1284</v>
      </c>
      <c r="M1076" s="203" t="s">
        <v>1638</v>
      </c>
      <c r="N1076" s="203" t="s">
        <v>1647</v>
      </c>
    </row>
    <row r="1077" s="160" customFormat="1" ht="21" customHeight="1" spans="1:14">
      <c r="A1077" s="191"/>
      <c r="B1077" s="270" t="s">
        <v>2721</v>
      </c>
      <c r="C1077" s="191" t="s">
        <v>1750</v>
      </c>
      <c r="D1077" s="40" t="s">
        <v>41</v>
      </c>
      <c r="E1077" s="67"/>
      <c r="F1077" s="202">
        <v>13.6</v>
      </c>
      <c r="G1077" s="194"/>
      <c r="H1077" s="203" t="s">
        <v>1095</v>
      </c>
      <c r="I1077" s="203" t="s">
        <v>1642</v>
      </c>
      <c r="J1077" s="191" t="s">
        <v>1643</v>
      </c>
      <c r="K1077" s="203" t="s">
        <v>1661</v>
      </c>
      <c r="L1077" s="236" t="s">
        <v>1284</v>
      </c>
      <c r="M1077" s="203" t="s">
        <v>1638</v>
      </c>
      <c r="N1077" s="203" t="s">
        <v>1653</v>
      </c>
    </row>
    <row r="1078" s="160" customFormat="1" ht="21" customHeight="1" spans="1:14">
      <c r="A1078" s="191"/>
      <c r="B1078" s="270" t="s">
        <v>2721</v>
      </c>
      <c r="C1078" s="191" t="s">
        <v>1750</v>
      </c>
      <c r="D1078" s="40" t="s">
        <v>41</v>
      </c>
      <c r="E1078" s="67"/>
      <c r="F1078" s="202">
        <v>9.9</v>
      </c>
      <c r="G1078" s="194"/>
      <c r="H1078" s="203" t="s">
        <v>1095</v>
      </c>
      <c r="I1078" s="203" t="s">
        <v>1642</v>
      </c>
      <c r="J1078" s="191" t="s">
        <v>1643</v>
      </c>
      <c r="K1078" s="203" t="s">
        <v>1662</v>
      </c>
      <c r="L1078" s="236" t="s">
        <v>1279</v>
      </c>
      <c r="M1078" s="203" t="s">
        <v>1638</v>
      </c>
      <c r="N1078" s="203" t="s">
        <v>1645</v>
      </c>
    </row>
    <row r="1079" s="160" customFormat="1" ht="21" customHeight="1" spans="1:14">
      <c r="A1079" s="191"/>
      <c r="B1079" s="270" t="s">
        <v>2721</v>
      </c>
      <c r="C1079" s="191" t="s">
        <v>1750</v>
      </c>
      <c r="D1079" s="40" t="s">
        <v>41</v>
      </c>
      <c r="E1079" s="67"/>
      <c r="F1079" s="202">
        <v>13.6</v>
      </c>
      <c r="G1079" s="194"/>
      <c r="H1079" s="203" t="s">
        <v>1095</v>
      </c>
      <c r="I1079" s="203" t="s">
        <v>1642</v>
      </c>
      <c r="J1079" s="191" t="s">
        <v>1643</v>
      </c>
      <c r="K1079" s="203" t="s">
        <v>1663</v>
      </c>
      <c r="L1079" s="236" t="s">
        <v>1284</v>
      </c>
      <c r="M1079" s="203" t="s">
        <v>1638</v>
      </c>
      <c r="N1079" s="203" t="s">
        <v>1647</v>
      </c>
    </row>
    <row r="1080" s="160" customFormat="1" ht="21" customHeight="1" spans="1:14">
      <c r="A1080" s="191"/>
      <c r="B1080" s="270" t="s">
        <v>2721</v>
      </c>
      <c r="C1080" s="191" t="s">
        <v>1750</v>
      </c>
      <c r="D1080" s="40" t="s">
        <v>41</v>
      </c>
      <c r="E1080" s="67"/>
      <c r="F1080" s="202">
        <v>19.5</v>
      </c>
      <c r="G1080" s="194"/>
      <c r="H1080" s="203" t="s">
        <v>1095</v>
      </c>
      <c r="I1080" s="203" t="s">
        <v>1642</v>
      </c>
      <c r="J1080" s="191" t="s">
        <v>1643</v>
      </c>
      <c r="K1080" s="203" t="s">
        <v>1664</v>
      </c>
      <c r="L1080" s="236" t="s">
        <v>1279</v>
      </c>
      <c r="M1080" s="203" t="s">
        <v>1638</v>
      </c>
      <c r="N1080" s="203" t="s">
        <v>1645</v>
      </c>
    </row>
    <row r="1081" s="160" customFormat="1" ht="21" customHeight="1" spans="1:14">
      <c r="A1081" s="191"/>
      <c r="B1081" s="270" t="s">
        <v>2721</v>
      </c>
      <c r="C1081" s="191" t="s">
        <v>1750</v>
      </c>
      <c r="D1081" s="40" t="s">
        <v>41</v>
      </c>
      <c r="E1081" s="67"/>
      <c r="F1081" s="202">
        <v>4.5</v>
      </c>
      <c r="G1081" s="194"/>
      <c r="H1081" s="203" t="s">
        <v>1095</v>
      </c>
      <c r="I1081" s="203" t="s">
        <v>1642</v>
      </c>
      <c r="J1081" s="191" t="s">
        <v>1643</v>
      </c>
      <c r="K1081" s="203" t="s">
        <v>1665</v>
      </c>
      <c r="L1081" s="236" t="s">
        <v>1279</v>
      </c>
      <c r="M1081" s="203" t="s">
        <v>1638</v>
      </c>
      <c r="N1081" s="203" t="s">
        <v>1647</v>
      </c>
    </row>
    <row r="1082" s="160" customFormat="1" ht="21" customHeight="1" spans="1:14">
      <c r="A1082" s="191"/>
      <c r="B1082" s="270" t="s">
        <v>2721</v>
      </c>
      <c r="C1082" s="191" t="s">
        <v>1750</v>
      </c>
      <c r="D1082" s="40" t="s">
        <v>41</v>
      </c>
      <c r="E1082" s="67"/>
      <c r="F1082" s="202">
        <v>11.7</v>
      </c>
      <c r="G1082" s="194"/>
      <c r="H1082" s="203" t="s">
        <v>1095</v>
      </c>
      <c r="I1082" s="203" t="s">
        <v>1642</v>
      </c>
      <c r="J1082" s="191" t="s">
        <v>1643</v>
      </c>
      <c r="K1082" s="203" t="s">
        <v>1666</v>
      </c>
      <c r="L1082" s="236" t="s">
        <v>1279</v>
      </c>
      <c r="M1082" s="203" t="s">
        <v>1638</v>
      </c>
      <c r="N1082" s="203" t="s">
        <v>1645</v>
      </c>
    </row>
    <row r="1083" s="160" customFormat="1" ht="21" customHeight="1" spans="1:14">
      <c r="A1083" s="191"/>
      <c r="B1083" s="270" t="s">
        <v>2721</v>
      </c>
      <c r="C1083" s="191" t="s">
        <v>1750</v>
      </c>
      <c r="D1083" s="40" t="s">
        <v>41</v>
      </c>
      <c r="E1083" s="67"/>
      <c r="F1083" s="202">
        <v>131.4</v>
      </c>
      <c r="G1083" s="194"/>
      <c r="H1083" s="203" t="s">
        <v>1095</v>
      </c>
      <c r="I1083" s="203" t="s">
        <v>1642</v>
      </c>
      <c r="J1083" s="191" t="s">
        <v>1643</v>
      </c>
      <c r="K1083" s="203" t="s">
        <v>1667</v>
      </c>
      <c r="L1083" s="236" t="s">
        <v>1279</v>
      </c>
      <c r="M1083" s="203" t="s">
        <v>1638</v>
      </c>
      <c r="N1083" s="203" t="s">
        <v>1645</v>
      </c>
    </row>
    <row r="1084" s="160" customFormat="1" ht="21" customHeight="1" spans="1:14">
      <c r="A1084" s="191"/>
      <c r="B1084" s="270" t="s">
        <v>2721</v>
      </c>
      <c r="C1084" s="191" t="s">
        <v>1750</v>
      </c>
      <c r="D1084" s="40" t="s">
        <v>41</v>
      </c>
      <c r="E1084" s="67"/>
      <c r="F1084" s="202">
        <v>24.3</v>
      </c>
      <c r="G1084" s="194"/>
      <c r="H1084" s="203" t="s">
        <v>1095</v>
      </c>
      <c r="I1084" s="203" t="s">
        <v>1642</v>
      </c>
      <c r="J1084" s="191" t="s">
        <v>1643</v>
      </c>
      <c r="K1084" s="203" t="s">
        <v>1668</v>
      </c>
      <c r="L1084" s="236" t="s">
        <v>1284</v>
      </c>
      <c r="M1084" s="203" t="s">
        <v>1638</v>
      </c>
      <c r="N1084" s="203" t="s">
        <v>1647</v>
      </c>
    </row>
    <row r="1085" s="160" customFormat="1" ht="21" customHeight="1" spans="1:14">
      <c r="A1085" s="191"/>
      <c r="B1085" s="270" t="s">
        <v>2721</v>
      </c>
      <c r="C1085" s="191" t="s">
        <v>1750</v>
      </c>
      <c r="D1085" s="40" t="s">
        <v>41</v>
      </c>
      <c r="E1085" s="67"/>
      <c r="F1085" s="202">
        <v>6.3</v>
      </c>
      <c r="G1085" s="194"/>
      <c r="H1085" s="203" t="s">
        <v>1095</v>
      </c>
      <c r="I1085" s="203" t="s">
        <v>1642</v>
      </c>
      <c r="J1085" s="191" t="s">
        <v>1643</v>
      </c>
      <c r="K1085" s="203" t="s">
        <v>1669</v>
      </c>
      <c r="L1085" s="236" t="s">
        <v>1279</v>
      </c>
      <c r="M1085" s="203" t="s">
        <v>1638</v>
      </c>
      <c r="N1085" s="203" t="s">
        <v>1645</v>
      </c>
    </row>
    <row r="1086" s="160" customFormat="1" ht="21" customHeight="1" spans="1:14">
      <c r="A1086" s="191"/>
      <c r="B1086" s="270" t="s">
        <v>2721</v>
      </c>
      <c r="C1086" s="191" t="s">
        <v>1750</v>
      </c>
      <c r="D1086" s="40" t="s">
        <v>41</v>
      </c>
      <c r="E1086" s="67"/>
      <c r="F1086" s="202">
        <v>3.3</v>
      </c>
      <c r="G1086" s="194"/>
      <c r="H1086" s="203" t="s">
        <v>1095</v>
      </c>
      <c r="I1086" s="203" t="s">
        <v>1642</v>
      </c>
      <c r="J1086" s="191" t="s">
        <v>1643</v>
      </c>
      <c r="K1086" s="203" t="s">
        <v>1670</v>
      </c>
      <c r="L1086" s="236" t="s">
        <v>1279</v>
      </c>
      <c r="M1086" s="203" t="s">
        <v>1638</v>
      </c>
      <c r="N1086" s="203" t="s">
        <v>1647</v>
      </c>
    </row>
    <row r="1087" s="160" customFormat="1" ht="21" customHeight="1" spans="1:14">
      <c r="A1087" s="191"/>
      <c r="B1087" s="270" t="s">
        <v>2721</v>
      </c>
      <c r="C1087" s="191" t="s">
        <v>1750</v>
      </c>
      <c r="D1087" s="40" t="s">
        <v>41</v>
      </c>
      <c r="E1087" s="67"/>
      <c r="F1087" s="202">
        <v>33.1</v>
      </c>
      <c r="G1087" s="194"/>
      <c r="H1087" s="203" t="s">
        <v>1095</v>
      </c>
      <c r="I1087" s="203" t="s">
        <v>1642</v>
      </c>
      <c r="J1087" s="191" t="s">
        <v>1643</v>
      </c>
      <c r="K1087" s="203" t="s">
        <v>1671</v>
      </c>
      <c r="L1087" s="236" t="s">
        <v>1279</v>
      </c>
      <c r="M1087" s="203" t="s">
        <v>1638</v>
      </c>
      <c r="N1087" s="203" t="s">
        <v>1645</v>
      </c>
    </row>
    <row r="1088" s="160" customFormat="1" ht="21" customHeight="1" spans="1:14">
      <c r="A1088" s="191"/>
      <c r="B1088" s="270" t="s">
        <v>2721</v>
      </c>
      <c r="C1088" s="191" t="s">
        <v>1750</v>
      </c>
      <c r="D1088" s="40" t="s">
        <v>41</v>
      </c>
      <c r="E1088" s="67"/>
      <c r="F1088" s="202">
        <v>17.5</v>
      </c>
      <c r="G1088" s="194"/>
      <c r="H1088" s="203" t="s">
        <v>1095</v>
      </c>
      <c r="I1088" s="203" t="s">
        <v>1642</v>
      </c>
      <c r="J1088" s="191" t="s">
        <v>1643</v>
      </c>
      <c r="K1088" s="203" t="s">
        <v>1671</v>
      </c>
      <c r="L1088" s="236" t="s">
        <v>1284</v>
      </c>
      <c r="M1088" s="203" t="s">
        <v>1638</v>
      </c>
      <c r="N1088" s="203" t="s">
        <v>1647</v>
      </c>
    </row>
    <row r="1089" s="160" customFormat="1" ht="21" customHeight="1" spans="1:14">
      <c r="A1089" s="191"/>
      <c r="B1089" s="270" t="s">
        <v>2721</v>
      </c>
      <c r="C1089" s="191" t="s">
        <v>1750</v>
      </c>
      <c r="D1089" s="40" t="s">
        <v>41</v>
      </c>
      <c r="E1089" s="67"/>
      <c r="F1089" s="202">
        <v>193.7</v>
      </c>
      <c r="G1089" s="194"/>
      <c r="H1089" s="203" t="s">
        <v>1095</v>
      </c>
      <c r="I1089" s="203" t="s">
        <v>1642</v>
      </c>
      <c r="J1089" s="191" t="s">
        <v>1643</v>
      </c>
      <c r="K1089" s="203" t="s">
        <v>1672</v>
      </c>
      <c r="L1089" s="236" t="s">
        <v>1279</v>
      </c>
      <c r="M1089" s="203" t="s">
        <v>1638</v>
      </c>
      <c r="N1089" s="203" t="s">
        <v>1645</v>
      </c>
    </row>
    <row r="1090" s="160" customFormat="1" ht="21" customHeight="1" spans="1:14">
      <c r="A1090" s="191"/>
      <c r="B1090" s="270" t="s">
        <v>2721</v>
      </c>
      <c r="C1090" s="191" t="s">
        <v>1750</v>
      </c>
      <c r="D1090" s="40" t="s">
        <v>41</v>
      </c>
      <c r="E1090" s="67"/>
      <c r="F1090" s="202">
        <v>19.7</v>
      </c>
      <c r="G1090" s="194"/>
      <c r="H1090" s="203" t="s">
        <v>1095</v>
      </c>
      <c r="I1090" s="203" t="s">
        <v>1642</v>
      </c>
      <c r="J1090" s="191" t="s">
        <v>1643</v>
      </c>
      <c r="K1090" s="203" t="s">
        <v>1673</v>
      </c>
      <c r="L1090" s="236" t="s">
        <v>1284</v>
      </c>
      <c r="M1090" s="203" t="s">
        <v>1638</v>
      </c>
      <c r="N1090" s="203" t="s">
        <v>1645</v>
      </c>
    </row>
    <row r="1091" s="160" customFormat="1" ht="21" customHeight="1" spans="1:14">
      <c r="A1091" s="191"/>
      <c r="B1091" s="270" t="s">
        <v>2721</v>
      </c>
      <c r="C1091" s="191" t="s">
        <v>1750</v>
      </c>
      <c r="D1091" s="40" t="s">
        <v>41</v>
      </c>
      <c r="E1091" s="67"/>
      <c r="F1091" s="202">
        <v>1.5</v>
      </c>
      <c r="G1091" s="194"/>
      <c r="H1091" s="203" t="s">
        <v>1095</v>
      </c>
      <c r="I1091" s="203" t="s">
        <v>1642</v>
      </c>
      <c r="J1091" s="191" t="s">
        <v>1643</v>
      </c>
      <c r="K1091" s="203" t="s">
        <v>1674</v>
      </c>
      <c r="L1091" s="236" t="s">
        <v>1279</v>
      </c>
      <c r="M1091" s="203" t="s">
        <v>1638</v>
      </c>
      <c r="N1091" s="203" t="s">
        <v>1647</v>
      </c>
    </row>
    <row r="1092" s="160" customFormat="1" ht="21" customHeight="1" spans="1:14">
      <c r="A1092" s="191"/>
      <c r="B1092" s="270" t="s">
        <v>2721</v>
      </c>
      <c r="C1092" s="191" t="s">
        <v>1750</v>
      </c>
      <c r="D1092" s="40" t="s">
        <v>41</v>
      </c>
      <c r="E1092" s="67"/>
      <c r="F1092" s="202">
        <v>3</v>
      </c>
      <c r="G1092" s="194"/>
      <c r="H1092" s="203" t="s">
        <v>1095</v>
      </c>
      <c r="I1092" s="203" t="s">
        <v>1642</v>
      </c>
      <c r="J1092" s="191" t="s">
        <v>1643</v>
      </c>
      <c r="K1092" s="203" t="s">
        <v>1675</v>
      </c>
      <c r="L1092" s="236" t="s">
        <v>1279</v>
      </c>
      <c r="M1092" s="203" t="s">
        <v>1638</v>
      </c>
      <c r="N1092" s="203" t="s">
        <v>1647</v>
      </c>
    </row>
    <row r="1093" s="160" customFormat="1" ht="21" customHeight="1" spans="1:14">
      <c r="A1093" s="191"/>
      <c r="B1093" s="270" t="s">
        <v>2721</v>
      </c>
      <c r="C1093" s="191" t="s">
        <v>1750</v>
      </c>
      <c r="D1093" s="40" t="s">
        <v>41</v>
      </c>
      <c r="E1093" s="67"/>
      <c r="F1093" s="202">
        <v>7.7</v>
      </c>
      <c r="G1093" s="194"/>
      <c r="H1093" s="203" t="s">
        <v>1095</v>
      </c>
      <c r="I1093" s="203" t="s">
        <v>1642</v>
      </c>
      <c r="J1093" s="191" t="s">
        <v>1643</v>
      </c>
      <c r="K1093" s="203" t="s">
        <v>1676</v>
      </c>
      <c r="L1093" s="236" t="s">
        <v>1279</v>
      </c>
      <c r="M1093" s="203" t="s">
        <v>1638</v>
      </c>
      <c r="N1093" s="203" t="s">
        <v>1647</v>
      </c>
    </row>
    <row r="1094" s="160" customFormat="1" ht="21" customHeight="1" spans="1:14">
      <c r="A1094" s="191"/>
      <c r="B1094" s="270" t="s">
        <v>2721</v>
      </c>
      <c r="C1094" s="191" t="s">
        <v>1750</v>
      </c>
      <c r="D1094" s="40" t="s">
        <v>41</v>
      </c>
      <c r="E1094" s="67"/>
      <c r="F1094" s="202">
        <v>5.5</v>
      </c>
      <c r="G1094" s="194"/>
      <c r="H1094" s="203" t="s">
        <v>1095</v>
      </c>
      <c r="I1094" s="203" t="s">
        <v>1642</v>
      </c>
      <c r="J1094" s="191" t="s">
        <v>1643</v>
      </c>
      <c r="K1094" s="203" t="s">
        <v>1677</v>
      </c>
      <c r="L1094" s="236" t="s">
        <v>1279</v>
      </c>
      <c r="M1094" s="203" t="s">
        <v>1638</v>
      </c>
      <c r="N1094" s="203" t="s">
        <v>1653</v>
      </c>
    </row>
    <row r="1095" s="160" customFormat="1" ht="21" customHeight="1" spans="1:14">
      <c r="A1095" s="191"/>
      <c r="B1095" s="270" t="s">
        <v>2721</v>
      </c>
      <c r="C1095" s="191" t="s">
        <v>1750</v>
      </c>
      <c r="D1095" s="40" t="s">
        <v>41</v>
      </c>
      <c r="E1095" s="67"/>
      <c r="F1095" s="202">
        <v>2.9</v>
      </c>
      <c r="G1095" s="194"/>
      <c r="H1095" s="203" t="s">
        <v>1095</v>
      </c>
      <c r="I1095" s="203" t="s">
        <v>1642</v>
      </c>
      <c r="J1095" s="191" t="s">
        <v>1643</v>
      </c>
      <c r="K1095" s="203" t="s">
        <v>1678</v>
      </c>
      <c r="L1095" s="236" t="s">
        <v>1279</v>
      </c>
      <c r="M1095" s="203" t="s">
        <v>1638</v>
      </c>
      <c r="N1095" s="203" t="s">
        <v>1647</v>
      </c>
    </row>
    <row r="1096" s="160" customFormat="1" ht="21" customHeight="1" spans="1:14">
      <c r="A1096" s="191"/>
      <c r="B1096" s="270" t="s">
        <v>2721</v>
      </c>
      <c r="C1096" s="191" t="s">
        <v>1750</v>
      </c>
      <c r="D1096" s="40" t="s">
        <v>41</v>
      </c>
      <c r="E1096" s="67"/>
      <c r="F1096" s="202">
        <v>4</v>
      </c>
      <c r="G1096" s="194"/>
      <c r="H1096" s="203" t="s">
        <v>1095</v>
      </c>
      <c r="I1096" s="203" t="s">
        <v>1642</v>
      </c>
      <c r="J1096" s="191" t="s">
        <v>1643</v>
      </c>
      <c r="K1096" s="203" t="s">
        <v>1679</v>
      </c>
      <c r="L1096" s="236" t="s">
        <v>1279</v>
      </c>
      <c r="M1096" s="203" t="s">
        <v>1638</v>
      </c>
      <c r="N1096" s="203" t="s">
        <v>1647</v>
      </c>
    </row>
    <row r="1097" s="160" customFormat="1" ht="21" customHeight="1" spans="1:14">
      <c r="A1097" s="191"/>
      <c r="B1097" s="270" t="s">
        <v>2721</v>
      </c>
      <c r="C1097" s="191" t="s">
        <v>1750</v>
      </c>
      <c r="D1097" s="40" t="s">
        <v>41</v>
      </c>
      <c r="E1097" s="67"/>
      <c r="F1097" s="202">
        <v>70.4</v>
      </c>
      <c r="G1097" s="194"/>
      <c r="H1097" s="203" t="s">
        <v>1095</v>
      </c>
      <c r="I1097" s="203" t="s">
        <v>1642</v>
      </c>
      <c r="J1097" s="191" t="s">
        <v>1643</v>
      </c>
      <c r="K1097" s="203" t="s">
        <v>1680</v>
      </c>
      <c r="L1097" s="236" t="s">
        <v>1279</v>
      </c>
      <c r="M1097" s="203" t="s">
        <v>1638</v>
      </c>
      <c r="N1097" s="203" t="s">
        <v>1645</v>
      </c>
    </row>
    <row r="1098" s="160" customFormat="1" ht="21" customHeight="1" spans="1:14">
      <c r="A1098" s="191"/>
      <c r="B1098" s="270" t="s">
        <v>2721</v>
      </c>
      <c r="C1098" s="191" t="s">
        <v>1750</v>
      </c>
      <c r="D1098" s="40" t="s">
        <v>41</v>
      </c>
      <c r="E1098" s="67"/>
      <c r="F1098" s="202">
        <v>3.9</v>
      </c>
      <c r="G1098" s="194"/>
      <c r="H1098" s="203" t="s">
        <v>1095</v>
      </c>
      <c r="I1098" s="203" t="s">
        <v>1642</v>
      </c>
      <c r="J1098" s="191" t="s">
        <v>1643</v>
      </c>
      <c r="K1098" s="203" t="s">
        <v>1681</v>
      </c>
      <c r="L1098" s="236" t="s">
        <v>1279</v>
      </c>
      <c r="M1098" s="203" t="s">
        <v>1638</v>
      </c>
      <c r="N1098" s="203" t="s">
        <v>1647</v>
      </c>
    </row>
    <row r="1099" s="160" customFormat="1" ht="21" customHeight="1" spans="1:14">
      <c r="A1099" s="191"/>
      <c r="B1099" s="270" t="s">
        <v>2721</v>
      </c>
      <c r="C1099" s="191" t="s">
        <v>1750</v>
      </c>
      <c r="D1099" s="40" t="s">
        <v>41</v>
      </c>
      <c r="E1099" s="67"/>
      <c r="F1099" s="202">
        <v>47.5</v>
      </c>
      <c r="G1099" s="194"/>
      <c r="H1099" s="203" t="s">
        <v>1095</v>
      </c>
      <c r="I1099" s="203" t="s">
        <v>1642</v>
      </c>
      <c r="J1099" s="191" t="s">
        <v>1643</v>
      </c>
      <c r="K1099" s="203" t="s">
        <v>1682</v>
      </c>
      <c r="L1099" s="236" t="s">
        <v>1279</v>
      </c>
      <c r="M1099" s="203" t="s">
        <v>1638</v>
      </c>
      <c r="N1099" s="203" t="s">
        <v>1645</v>
      </c>
    </row>
    <row r="1100" s="160" customFormat="1" ht="21" customHeight="1" spans="1:14">
      <c r="A1100" s="191"/>
      <c r="B1100" s="270" t="s">
        <v>2721</v>
      </c>
      <c r="C1100" s="191" t="s">
        <v>1750</v>
      </c>
      <c r="D1100" s="40" t="s">
        <v>41</v>
      </c>
      <c r="E1100" s="67"/>
      <c r="F1100" s="202">
        <v>2.3</v>
      </c>
      <c r="G1100" s="194"/>
      <c r="H1100" s="203" t="s">
        <v>1095</v>
      </c>
      <c r="I1100" s="203" t="s">
        <v>1642</v>
      </c>
      <c r="J1100" s="191" t="s">
        <v>1643</v>
      </c>
      <c r="K1100" s="203" t="s">
        <v>1683</v>
      </c>
      <c r="L1100" s="236" t="s">
        <v>1279</v>
      </c>
      <c r="M1100" s="203" t="s">
        <v>1638</v>
      </c>
      <c r="N1100" s="203" t="s">
        <v>1645</v>
      </c>
    </row>
    <row r="1101" s="160" customFormat="1" ht="21" customHeight="1" spans="1:14">
      <c r="A1101" s="191"/>
      <c r="B1101" s="270" t="s">
        <v>2721</v>
      </c>
      <c r="C1101" s="191" t="s">
        <v>1750</v>
      </c>
      <c r="D1101" s="40" t="s">
        <v>41</v>
      </c>
      <c r="E1101" s="67"/>
      <c r="F1101" s="202">
        <v>2.2</v>
      </c>
      <c r="G1101" s="194"/>
      <c r="H1101" s="203" t="s">
        <v>1095</v>
      </c>
      <c r="I1101" s="203" t="s">
        <v>1642</v>
      </c>
      <c r="J1101" s="191" t="s">
        <v>1643</v>
      </c>
      <c r="K1101" s="203" t="s">
        <v>1684</v>
      </c>
      <c r="L1101" s="236" t="s">
        <v>1279</v>
      </c>
      <c r="M1101" s="203" t="s">
        <v>1638</v>
      </c>
      <c r="N1101" s="203" t="s">
        <v>1647</v>
      </c>
    </row>
    <row r="1102" s="160" customFormat="1" ht="21" customHeight="1" spans="1:14">
      <c r="A1102" s="191"/>
      <c r="B1102" s="270" t="s">
        <v>2721</v>
      </c>
      <c r="C1102" s="191" t="s">
        <v>1750</v>
      </c>
      <c r="D1102" s="40" t="s">
        <v>41</v>
      </c>
      <c r="E1102" s="67"/>
      <c r="F1102" s="202">
        <v>13.7</v>
      </c>
      <c r="G1102" s="194"/>
      <c r="H1102" s="203" t="s">
        <v>1095</v>
      </c>
      <c r="I1102" s="203" t="s">
        <v>1642</v>
      </c>
      <c r="J1102" s="191" t="s">
        <v>1643</v>
      </c>
      <c r="K1102" s="203" t="s">
        <v>1685</v>
      </c>
      <c r="L1102" s="236" t="s">
        <v>1279</v>
      </c>
      <c r="M1102" s="203" t="s">
        <v>1638</v>
      </c>
      <c r="N1102" s="203" t="s">
        <v>1653</v>
      </c>
    </row>
    <row r="1103" s="160" customFormat="1" ht="21" customHeight="1" spans="1:14">
      <c r="A1103" s="191"/>
      <c r="B1103" s="270" t="s">
        <v>2721</v>
      </c>
      <c r="C1103" s="191" t="s">
        <v>1750</v>
      </c>
      <c r="D1103" s="40" t="s">
        <v>41</v>
      </c>
      <c r="E1103" s="67"/>
      <c r="F1103" s="202">
        <v>6.3</v>
      </c>
      <c r="G1103" s="194"/>
      <c r="H1103" s="203" t="s">
        <v>1095</v>
      </c>
      <c r="I1103" s="203" t="s">
        <v>1642</v>
      </c>
      <c r="J1103" s="191" t="s">
        <v>1643</v>
      </c>
      <c r="K1103" s="203" t="s">
        <v>1686</v>
      </c>
      <c r="L1103" s="236" t="s">
        <v>1279</v>
      </c>
      <c r="M1103" s="203" t="s">
        <v>1638</v>
      </c>
      <c r="N1103" s="203" t="s">
        <v>1647</v>
      </c>
    </row>
    <row r="1104" s="160" customFormat="1" ht="21" customHeight="1" spans="1:14">
      <c r="A1104" s="191"/>
      <c r="B1104" s="270" t="s">
        <v>2721</v>
      </c>
      <c r="C1104" s="191" t="s">
        <v>1750</v>
      </c>
      <c r="D1104" s="40" t="s">
        <v>41</v>
      </c>
      <c r="E1104" s="67"/>
      <c r="F1104" s="202">
        <v>22.3</v>
      </c>
      <c r="G1104" s="194"/>
      <c r="H1104" s="203" t="s">
        <v>1095</v>
      </c>
      <c r="I1104" s="203" t="s">
        <v>1642</v>
      </c>
      <c r="J1104" s="191" t="s">
        <v>1643</v>
      </c>
      <c r="K1104" s="203" t="s">
        <v>1687</v>
      </c>
      <c r="L1104" s="236" t="s">
        <v>1279</v>
      </c>
      <c r="M1104" s="203" t="s">
        <v>1638</v>
      </c>
      <c r="N1104" s="203" t="s">
        <v>1645</v>
      </c>
    </row>
    <row r="1105" s="160" customFormat="1" ht="21" customHeight="1" spans="1:14">
      <c r="A1105" s="191"/>
      <c r="B1105" s="270" t="s">
        <v>2721</v>
      </c>
      <c r="C1105" s="191" t="s">
        <v>1750</v>
      </c>
      <c r="D1105" s="40" t="s">
        <v>41</v>
      </c>
      <c r="E1105" s="67"/>
      <c r="F1105" s="202">
        <v>35.5</v>
      </c>
      <c r="G1105" s="194"/>
      <c r="H1105" s="203" t="s">
        <v>1095</v>
      </c>
      <c r="I1105" s="203" t="s">
        <v>1642</v>
      </c>
      <c r="J1105" s="191" t="s">
        <v>1643</v>
      </c>
      <c r="K1105" s="203" t="s">
        <v>1688</v>
      </c>
      <c r="L1105" s="236" t="s">
        <v>1279</v>
      </c>
      <c r="M1105" s="203" t="s">
        <v>1638</v>
      </c>
      <c r="N1105" s="203" t="s">
        <v>1647</v>
      </c>
    </row>
    <row r="1106" s="160" customFormat="1" ht="21" customHeight="1" spans="1:14">
      <c r="A1106" s="191"/>
      <c r="B1106" s="270" t="s">
        <v>2721</v>
      </c>
      <c r="C1106" s="191" t="s">
        <v>1750</v>
      </c>
      <c r="D1106" s="40" t="s">
        <v>41</v>
      </c>
      <c r="E1106" s="67"/>
      <c r="F1106" s="202">
        <v>2.4</v>
      </c>
      <c r="G1106" s="194"/>
      <c r="H1106" s="203" t="s">
        <v>1095</v>
      </c>
      <c r="I1106" s="203" t="s">
        <v>1642</v>
      </c>
      <c r="J1106" s="191" t="s">
        <v>1643</v>
      </c>
      <c r="K1106" s="203" t="s">
        <v>1689</v>
      </c>
      <c r="L1106" s="236" t="s">
        <v>1279</v>
      </c>
      <c r="M1106" s="203" t="s">
        <v>1638</v>
      </c>
      <c r="N1106" s="203" t="s">
        <v>1653</v>
      </c>
    </row>
    <row r="1107" s="160" customFormat="1" ht="21" customHeight="1" spans="1:14">
      <c r="A1107" s="191"/>
      <c r="B1107" s="270" t="s">
        <v>2721</v>
      </c>
      <c r="C1107" s="191" t="s">
        <v>1750</v>
      </c>
      <c r="D1107" s="40" t="s">
        <v>41</v>
      </c>
      <c r="E1107" s="67"/>
      <c r="F1107" s="202">
        <v>20.5</v>
      </c>
      <c r="G1107" s="194"/>
      <c r="H1107" s="203" t="s">
        <v>1095</v>
      </c>
      <c r="I1107" s="203" t="s">
        <v>1642</v>
      </c>
      <c r="J1107" s="191" t="s">
        <v>1643</v>
      </c>
      <c r="K1107" s="203" t="s">
        <v>1690</v>
      </c>
      <c r="L1107" s="236" t="s">
        <v>1279</v>
      </c>
      <c r="M1107" s="203" t="s">
        <v>1638</v>
      </c>
      <c r="N1107" s="203" t="s">
        <v>1647</v>
      </c>
    </row>
    <row r="1108" s="160" customFormat="1" ht="21" customHeight="1" spans="1:14">
      <c r="A1108" s="191"/>
      <c r="B1108" s="270" t="s">
        <v>2721</v>
      </c>
      <c r="C1108" s="191" t="s">
        <v>1750</v>
      </c>
      <c r="D1108" s="40" t="s">
        <v>41</v>
      </c>
      <c r="E1108" s="67"/>
      <c r="F1108" s="202">
        <v>1.9</v>
      </c>
      <c r="G1108" s="194"/>
      <c r="H1108" s="203" t="s">
        <v>1095</v>
      </c>
      <c r="I1108" s="203" t="s">
        <v>1642</v>
      </c>
      <c r="J1108" s="191" t="s">
        <v>1643</v>
      </c>
      <c r="K1108" s="203" t="s">
        <v>1691</v>
      </c>
      <c r="L1108" s="236" t="s">
        <v>1284</v>
      </c>
      <c r="M1108" s="203" t="s">
        <v>1638</v>
      </c>
      <c r="N1108" s="203" t="s">
        <v>1647</v>
      </c>
    </row>
    <row r="1109" s="160" customFormat="1" ht="21" customHeight="1" spans="1:14">
      <c r="A1109" s="191"/>
      <c r="B1109" s="270" t="s">
        <v>2721</v>
      </c>
      <c r="C1109" s="191" t="s">
        <v>1750</v>
      </c>
      <c r="D1109" s="40" t="s">
        <v>41</v>
      </c>
      <c r="E1109" s="67"/>
      <c r="F1109" s="202">
        <v>36.3</v>
      </c>
      <c r="G1109" s="194"/>
      <c r="H1109" s="203" t="s">
        <v>1095</v>
      </c>
      <c r="I1109" s="203" t="s">
        <v>1642</v>
      </c>
      <c r="J1109" s="191" t="s">
        <v>1643</v>
      </c>
      <c r="K1109" s="203" t="s">
        <v>1692</v>
      </c>
      <c r="L1109" s="236" t="s">
        <v>1279</v>
      </c>
      <c r="M1109" s="203" t="s">
        <v>1638</v>
      </c>
      <c r="N1109" s="203" t="s">
        <v>1653</v>
      </c>
    </row>
    <row r="1110" s="160" customFormat="1" ht="21" customHeight="1" spans="1:14">
      <c r="A1110" s="191"/>
      <c r="B1110" s="270" t="s">
        <v>2721</v>
      </c>
      <c r="C1110" s="191" t="s">
        <v>1750</v>
      </c>
      <c r="D1110" s="40" t="s">
        <v>41</v>
      </c>
      <c r="E1110" s="67"/>
      <c r="F1110" s="202">
        <v>7.7</v>
      </c>
      <c r="G1110" s="194"/>
      <c r="H1110" s="203" t="s">
        <v>1095</v>
      </c>
      <c r="I1110" s="203" t="s">
        <v>1642</v>
      </c>
      <c r="J1110" s="191" t="s">
        <v>1643</v>
      </c>
      <c r="K1110" s="203" t="s">
        <v>1693</v>
      </c>
      <c r="L1110" s="236" t="s">
        <v>1279</v>
      </c>
      <c r="M1110" s="203" t="s">
        <v>1638</v>
      </c>
      <c r="N1110" s="203" t="s">
        <v>1647</v>
      </c>
    </row>
    <row r="1111" s="160" customFormat="1" ht="21" customHeight="1" spans="1:14">
      <c r="A1111" s="191"/>
      <c r="B1111" s="270" t="s">
        <v>2721</v>
      </c>
      <c r="C1111" s="191" t="s">
        <v>1750</v>
      </c>
      <c r="D1111" s="40" t="s">
        <v>41</v>
      </c>
      <c r="E1111" s="67"/>
      <c r="F1111" s="202">
        <v>41.5</v>
      </c>
      <c r="G1111" s="194"/>
      <c r="H1111" s="203" t="s">
        <v>1095</v>
      </c>
      <c r="I1111" s="203" t="s">
        <v>1642</v>
      </c>
      <c r="J1111" s="191" t="s">
        <v>1643</v>
      </c>
      <c r="K1111" s="203" t="s">
        <v>1694</v>
      </c>
      <c r="L1111" s="236" t="s">
        <v>1279</v>
      </c>
      <c r="M1111" s="203" t="s">
        <v>1638</v>
      </c>
      <c r="N1111" s="203" t="s">
        <v>1645</v>
      </c>
    </row>
    <row r="1112" s="160" customFormat="1" ht="21" customHeight="1" spans="1:14">
      <c r="A1112" s="191"/>
      <c r="B1112" s="270" t="s">
        <v>2721</v>
      </c>
      <c r="C1112" s="191" t="s">
        <v>1750</v>
      </c>
      <c r="D1112" s="40" t="s">
        <v>41</v>
      </c>
      <c r="E1112" s="67"/>
      <c r="F1112" s="202">
        <v>14.4</v>
      </c>
      <c r="G1112" s="194"/>
      <c r="H1112" s="203" t="s">
        <v>1095</v>
      </c>
      <c r="I1112" s="203" t="s">
        <v>1642</v>
      </c>
      <c r="J1112" s="191" t="s">
        <v>1643</v>
      </c>
      <c r="K1112" s="203" t="s">
        <v>1695</v>
      </c>
      <c r="L1112" s="236" t="s">
        <v>1279</v>
      </c>
      <c r="M1112" s="203" t="s">
        <v>1638</v>
      </c>
      <c r="N1112" s="203" t="s">
        <v>1647</v>
      </c>
    </row>
    <row r="1113" s="160" customFormat="1" ht="21" customHeight="1" spans="1:14">
      <c r="A1113" s="191"/>
      <c r="B1113" s="270" t="s">
        <v>2721</v>
      </c>
      <c r="C1113" s="191" t="s">
        <v>1750</v>
      </c>
      <c r="D1113" s="40" t="s">
        <v>41</v>
      </c>
      <c r="E1113" s="67"/>
      <c r="F1113" s="202">
        <v>9.8</v>
      </c>
      <c r="G1113" s="194"/>
      <c r="H1113" s="203" t="s">
        <v>1095</v>
      </c>
      <c r="I1113" s="203" t="s">
        <v>1642</v>
      </c>
      <c r="J1113" s="191" t="s">
        <v>1643</v>
      </c>
      <c r="K1113" s="203" t="s">
        <v>1696</v>
      </c>
      <c r="L1113" s="236" t="s">
        <v>1284</v>
      </c>
      <c r="M1113" s="203" t="s">
        <v>1638</v>
      </c>
      <c r="N1113" s="203" t="s">
        <v>1645</v>
      </c>
    </row>
    <row r="1114" s="160" customFormat="1" ht="21" customHeight="1" spans="1:14">
      <c r="A1114" s="191"/>
      <c r="B1114" s="270" t="s">
        <v>2721</v>
      </c>
      <c r="C1114" s="191" t="s">
        <v>1750</v>
      </c>
      <c r="D1114" s="40" t="s">
        <v>41</v>
      </c>
      <c r="E1114" s="67"/>
      <c r="F1114" s="202">
        <v>2.7</v>
      </c>
      <c r="G1114" s="194"/>
      <c r="H1114" s="203" t="s">
        <v>1095</v>
      </c>
      <c r="I1114" s="203" t="s">
        <v>1642</v>
      </c>
      <c r="J1114" s="191" t="s">
        <v>1643</v>
      </c>
      <c r="K1114" s="203" t="s">
        <v>1697</v>
      </c>
      <c r="L1114" s="236" t="s">
        <v>1284</v>
      </c>
      <c r="M1114" s="203" t="s">
        <v>1638</v>
      </c>
      <c r="N1114" s="203" t="s">
        <v>1647</v>
      </c>
    </row>
    <row r="1115" s="160" customFormat="1" ht="21" customHeight="1" spans="1:14">
      <c r="A1115" s="191"/>
      <c r="B1115" s="270" t="s">
        <v>2721</v>
      </c>
      <c r="C1115" s="191" t="s">
        <v>1750</v>
      </c>
      <c r="D1115" s="40" t="s">
        <v>41</v>
      </c>
      <c r="E1115" s="67"/>
      <c r="F1115" s="202">
        <v>9.9</v>
      </c>
      <c r="G1115" s="194"/>
      <c r="H1115" s="203" t="s">
        <v>1095</v>
      </c>
      <c r="I1115" s="203" t="s">
        <v>1642</v>
      </c>
      <c r="J1115" s="191" t="s">
        <v>1643</v>
      </c>
      <c r="K1115" s="203" t="s">
        <v>1698</v>
      </c>
      <c r="L1115" s="236" t="s">
        <v>1279</v>
      </c>
      <c r="M1115" s="203" t="s">
        <v>1638</v>
      </c>
      <c r="N1115" s="203" t="s">
        <v>1645</v>
      </c>
    </row>
    <row r="1116" s="160" customFormat="1" ht="21" customHeight="1" spans="1:14">
      <c r="A1116" s="191"/>
      <c r="B1116" s="270" t="s">
        <v>2721</v>
      </c>
      <c r="C1116" s="191" t="s">
        <v>1750</v>
      </c>
      <c r="D1116" s="40" t="s">
        <v>41</v>
      </c>
      <c r="E1116" s="67"/>
      <c r="F1116" s="202">
        <v>69.2</v>
      </c>
      <c r="G1116" s="194"/>
      <c r="H1116" s="203" t="s">
        <v>1095</v>
      </c>
      <c r="I1116" s="203" t="s">
        <v>1642</v>
      </c>
      <c r="J1116" s="191" t="s">
        <v>1643</v>
      </c>
      <c r="K1116" s="203" t="s">
        <v>1699</v>
      </c>
      <c r="L1116" s="236" t="s">
        <v>1279</v>
      </c>
      <c r="M1116" s="203" t="s">
        <v>1638</v>
      </c>
      <c r="N1116" s="203" t="s">
        <v>1645</v>
      </c>
    </row>
    <row r="1117" s="160" customFormat="1" ht="21" customHeight="1" spans="1:14">
      <c r="A1117" s="191"/>
      <c r="B1117" s="270" t="s">
        <v>2721</v>
      </c>
      <c r="C1117" s="191" t="s">
        <v>1750</v>
      </c>
      <c r="D1117" s="40" t="s">
        <v>41</v>
      </c>
      <c r="E1117" s="67"/>
      <c r="F1117" s="202">
        <v>3.5</v>
      </c>
      <c r="G1117" s="194"/>
      <c r="H1117" s="203" t="s">
        <v>1095</v>
      </c>
      <c r="I1117" s="203" t="s">
        <v>1642</v>
      </c>
      <c r="J1117" s="191" t="s">
        <v>1643</v>
      </c>
      <c r="K1117" s="203" t="s">
        <v>1700</v>
      </c>
      <c r="L1117" s="236" t="s">
        <v>1279</v>
      </c>
      <c r="M1117" s="203" t="s">
        <v>1638</v>
      </c>
      <c r="N1117" s="203" t="s">
        <v>1645</v>
      </c>
    </row>
    <row r="1118" s="160" customFormat="1" ht="21" customHeight="1" spans="1:14">
      <c r="A1118" s="191"/>
      <c r="B1118" s="270" t="s">
        <v>2721</v>
      </c>
      <c r="C1118" s="191" t="s">
        <v>1750</v>
      </c>
      <c r="D1118" s="40" t="s">
        <v>41</v>
      </c>
      <c r="E1118" s="67"/>
      <c r="F1118" s="202">
        <v>44.9</v>
      </c>
      <c r="G1118" s="194"/>
      <c r="H1118" s="203" t="s">
        <v>1095</v>
      </c>
      <c r="I1118" s="203" t="s">
        <v>1642</v>
      </c>
      <c r="J1118" s="191" t="s">
        <v>1643</v>
      </c>
      <c r="K1118" s="203" t="s">
        <v>1701</v>
      </c>
      <c r="L1118" s="236" t="s">
        <v>1279</v>
      </c>
      <c r="M1118" s="203" t="s">
        <v>1638</v>
      </c>
      <c r="N1118" s="203" t="s">
        <v>1645</v>
      </c>
    </row>
    <row r="1119" s="160" customFormat="1" ht="21" customHeight="1" spans="1:14">
      <c r="A1119" s="191"/>
      <c r="B1119" s="270" t="s">
        <v>2721</v>
      </c>
      <c r="C1119" s="191" t="s">
        <v>1750</v>
      </c>
      <c r="D1119" s="40" t="s">
        <v>41</v>
      </c>
      <c r="E1119" s="67"/>
      <c r="F1119" s="202">
        <v>39.6</v>
      </c>
      <c r="G1119" s="194"/>
      <c r="H1119" s="203" t="s">
        <v>1095</v>
      </c>
      <c r="I1119" s="203" t="s">
        <v>1642</v>
      </c>
      <c r="J1119" s="191" t="s">
        <v>1643</v>
      </c>
      <c r="K1119" s="203" t="s">
        <v>1702</v>
      </c>
      <c r="L1119" s="236" t="s">
        <v>1279</v>
      </c>
      <c r="M1119" s="203" t="s">
        <v>1638</v>
      </c>
      <c r="N1119" s="203" t="s">
        <v>1645</v>
      </c>
    </row>
    <row r="1120" s="160" customFormat="1" ht="21" customHeight="1" spans="1:14">
      <c r="A1120" s="191"/>
      <c r="B1120" s="270" t="s">
        <v>2721</v>
      </c>
      <c r="C1120" s="191" t="s">
        <v>1750</v>
      </c>
      <c r="D1120" s="40" t="s">
        <v>41</v>
      </c>
      <c r="E1120" s="67"/>
      <c r="F1120" s="202">
        <v>1.9</v>
      </c>
      <c r="G1120" s="194"/>
      <c r="H1120" s="203" t="s">
        <v>1095</v>
      </c>
      <c r="I1120" s="203" t="s">
        <v>1642</v>
      </c>
      <c r="J1120" s="191" t="s">
        <v>1643</v>
      </c>
      <c r="K1120" s="203" t="s">
        <v>1703</v>
      </c>
      <c r="L1120" s="236" t="s">
        <v>1279</v>
      </c>
      <c r="M1120" s="203" t="s">
        <v>1638</v>
      </c>
      <c r="N1120" s="203">
        <v>11</v>
      </c>
    </row>
    <row r="1121" s="160" customFormat="1" ht="21" customHeight="1" spans="1:14">
      <c r="A1121" s="191"/>
      <c r="B1121" s="270" t="s">
        <v>2721</v>
      </c>
      <c r="C1121" s="191" t="s">
        <v>1750</v>
      </c>
      <c r="D1121" s="40" t="s">
        <v>41</v>
      </c>
      <c r="E1121" s="67"/>
      <c r="F1121" s="202">
        <v>23.1</v>
      </c>
      <c r="G1121" s="194"/>
      <c r="H1121" s="203" t="s">
        <v>1095</v>
      </c>
      <c r="I1121" s="203" t="s">
        <v>1642</v>
      </c>
      <c r="J1121" s="191" t="s">
        <v>1643</v>
      </c>
      <c r="K1121" s="203" t="s">
        <v>1704</v>
      </c>
      <c r="L1121" s="236" t="s">
        <v>1279</v>
      </c>
      <c r="M1121" s="203" t="s">
        <v>1638</v>
      </c>
      <c r="N1121" s="203" t="s">
        <v>1645</v>
      </c>
    </row>
    <row r="1122" s="160" customFormat="1" ht="21" customHeight="1" spans="1:14">
      <c r="A1122" s="191"/>
      <c r="B1122" s="270" t="s">
        <v>2721</v>
      </c>
      <c r="C1122" s="191" t="s">
        <v>1750</v>
      </c>
      <c r="D1122" s="40" t="s">
        <v>41</v>
      </c>
      <c r="E1122" s="67"/>
      <c r="F1122" s="202">
        <v>21.4</v>
      </c>
      <c r="G1122" s="194"/>
      <c r="H1122" s="203" t="s">
        <v>1095</v>
      </c>
      <c r="I1122" s="203" t="s">
        <v>1642</v>
      </c>
      <c r="J1122" s="191" t="s">
        <v>1643</v>
      </c>
      <c r="K1122" s="203" t="s">
        <v>1705</v>
      </c>
      <c r="L1122" s="236" t="s">
        <v>1279</v>
      </c>
      <c r="M1122" s="203" t="s">
        <v>1638</v>
      </c>
      <c r="N1122" s="203" t="s">
        <v>1645</v>
      </c>
    </row>
    <row r="1123" s="160" customFormat="1" ht="21" customHeight="1" spans="1:14">
      <c r="A1123" s="191"/>
      <c r="B1123" s="270" t="s">
        <v>2721</v>
      </c>
      <c r="C1123" s="191" t="s">
        <v>1750</v>
      </c>
      <c r="D1123" s="40" t="s">
        <v>41</v>
      </c>
      <c r="E1123" s="67"/>
      <c r="F1123" s="202">
        <v>4.5</v>
      </c>
      <c r="G1123" s="194"/>
      <c r="H1123" s="203" t="s">
        <v>1095</v>
      </c>
      <c r="I1123" s="203" t="s">
        <v>1642</v>
      </c>
      <c r="J1123" s="191" t="s">
        <v>1643</v>
      </c>
      <c r="K1123" s="203" t="s">
        <v>1706</v>
      </c>
      <c r="L1123" s="236" t="s">
        <v>1279</v>
      </c>
      <c r="M1123" s="203" t="s">
        <v>1638</v>
      </c>
      <c r="N1123" s="203" t="s">
        <v>1645</v>
      </c>
    </row>
    <row r="1124" s="160" customFormat="1" ht="21" customHeight="1" spans="1:14">
      <c r="A1124" s="191"/>
      <c r="B1124" s="270" t="s">
        <v>2721</v>
      </c>
      <c r="C1124" s="191" t="s">
        <v>1750</v>
      </c>
      <c r="D1124" s="40" t="s">
        <v>41</v>
      </c>
      <c r="E1124" s="67"/>
      <c r="F1124" s="202">
        <v>5.3</v>
      </c>
      <c r="G1124" s="194"/>
      <c r="H1124" s="203" t="s">
        <v>1095</v>
      </c>
      <c r="I1124" s="203" t="s">
        <v>1642</v>
      </c>
      <c r="J1124" s="191" t="s">
        <v>1643</v>
      </c>
      <c r="K1124" s="203" t="s">
        <v>1707</v>
      </c>
      <c r="L1124" s="236" t="s">
        <v>1279</v>
      </c>
      <c r="M1124" s="203" t="s">
        <v>1638</v>
      </c>
      <c r="N1124" s="203" t="s">
        <v>1645</v>
      </c>
    </row>
    <row r="1125" s="160" customFormat="1" ht="21" customHeight="1" spans="1:14">
      <c r="A1125" s="191"/>
      <c r="B1125" s="270" t="s">
        <v>2721</v>
      </c>
      <c r="C1125" s="191" t="s">
        <v>1750</v>
      </c>
      <c r="D1125" s="40" t="s">
        <v>41</v>
      </c>
      <c r="E1125" s="67"/>
      <c r="F1125" s="202">
        <v>7.7</v>
      </c>
      <c r="G1125" s="194"/>
      <c r="H1125" s="203" t="s">
        <v>1095</v>
      </c>
      <c r="I1125" s="203" t="s">
        <v>1642</v>
      </c>
      <c r="J1125" s="191" t="s">
        <v>1643</v>
      </c>
      <c r="K1125" s="203" t="s">
        <v>1708</v>
      </c>
      <c r="L1125" s="236" t="s">
        <v>1279</v>
      </c>
      <c r="M1125" s="203" t="s">
        <v>1638</v>
      </c>
      <c r="N1125" s="203" t="s">
        <v>1647</v>
      </c>
    </row>
    <row r="1126" s="160" customFormat="1" ht="21" customHeight="1" spans="1:14">
      <c r="A1126" s="191"/>
      <c r="B1126" s="270" t="s">
        <v>2721</v>
      </c>
      <c r="C1126" s="191" t="s">
        <v>1750</v>
      </c>
      <c r="D1126" s="40" t="s">
        <v>41</v>
      </c>
      <c r="E1126" s="67"/>
      <c r="F1126" s="202">
        <v>39.8</v>
      </c>
      <c r="G1126" s="194"/>
      <c r="H1126" s="203" t="s">
        <v>1095</v>
      </c>
      <c r="I1126" s="203" t="s">
        <v>1642</v>
      </c>
      <c r="J1126" s="191" t="s">
        <v>1643</v>
      </c>
      <c r="K1126" s="203" t="s">
        <v>1709</v>
      </c>
      <c r="L1126" s="236" t="s">
        <v>1279</v>
      </c>
      <c r="M1126" s="203" t="s">
        <v>1638</v>
      </c>
      <c r="N1126" s="203" t="s">
        <v>1645</v>
      </c>
    </row>
    <row r="1127" s="160" customFormat="1" ht="21" customHeight="1" spans="1:14">
      <c r="A1127" s="191"/>
      <c r="B1127" s="270" t="s">
        <v>2721</v>
      </c>
      <c r="C1127" s="191" t="s">
        <v>1750</v>
      </c>
      <c r="D1127" s="40" t="s">
        <v>41</v>
      </c>
      <c r="E1127" s="67"/>
      <c r="F1127" s="202">
        <v>2.3</v>
      </c>
      <c r="G1127" s="194"/>
      <c r="H1127" s="203" t="s">
        <v>1095</v>
      </c>
      <c r="I1127" s="203" t="s">
        <v>1642</v>
      </c>
      <c r="J1127" s="191" t="s">
        <v>1643</v>
      </c>
      <c r="K1127" s="203" t="s">
        <v>1710</v>
      </c>
      <c r="L1127" s="236" t="s">
        <v>1284</v>
      </c>
      <c r="M1127" s="203" t="s">
        <v>1638</v>
      </c>
      <c r="N1127" s="203" t="s">
        <v>1645</v>
      </c>
    </row>
    <row r="1128" s="160" customFormat="1" ht="21" customHeight="1" spans="1:14">
      <c r="A1128" s="191"/>
      <c r="B1128" s="270" t="s">
        <v>2721</v>
      </c>
      <c r="C1128" s="191" t="s">
        <v>1750</v>
      </c>
      <c r="D1128" s="40" t="s">
        <v>41</v>
      </c>
      <c r="E1128" s="67"/>
      <c r="F1128" s="202">
        <v>21.9</v>
      </c>
      <c r="G1128" s="194"/>
      <c r="H1128" s="203" t="s">
        <v>1095</v>
      </c>
      <c r="I1128" s="203" t="s">
        <v>1642</v>
      </c>
      <c r="J1128" s="191" t="s">
        <v>1643</v>
      </c>
      <c r="K1128" s="203" t="s">
        <v>1711</v>
      </c>
      <c r="L1128" s="236" t="s">
        <v>1279</v>
      </c>
      <c r="M1128" s="203" t="s">
        <v>1638</v>
      </c>
      <c r="N1128" s="203" t="s">
        <v>1647</v>
      </c>
    </row>
    <row r="1129" s="160" customFormat="1" ht="21" customHeight="1" spans="1:14">
      <c r="A1129" s="191"/>
      <c r="B1129" s="270" t="s">
        <v>2721</v>
      </c>
      <c r="C1129" s="191" t="s">
        <v>1750</v>
      </c>
      <c r="D1129" s="40" t="s">
        <v>41</v>
      </c>
      <c r="E1129" s="67"/>
      <c r="F1129" s="202">
        <v>158.7</v>
      </c>
      <c r="G1129" s="194"/>
      <c r="H1129" s="203" t="s">
        <v>1095</v>
      </c>
      <c r="I1129" s="203" t="s">
        <v>1642</v>
      </c>
      <c r="J1129" s="191" t="s">
        <v>1643</v>
      </c>
      <c r="K1129" s="203" t="s">
        <v>1712</v>
      </c>
      <c r="L1129" s="236" t="s">
        <v>1279</v>
      </c>
      <c r="M1129" s="203" t="s">
        <v>1638</v>
      </c>
      <c r="N1129" s="203" t="s">
        <v>1645</v>
      </c>
    </row>
    <row r="1130" s="160" customFormat="1" ht="21" customHeight="1" spans="1:14">
      <c r="A1130" s="191"/>
      <c r="B1130" s="270" t="s">
        <v>2721</v>
      </c>
      <c r="C1130" s="191" t="s">
        <v>1750</v>
      </c>
      <c r="D1130" s="40" t="s">
        <v>41</v>
      </c>
      <c r="E1130" s="67"/>
      <c r="F1130" s="202">
        <v>12.1</v>
      </c>
      <c r="G1130" s="194"/>
      <c r="H1130" s="203" t="s">
        <v>1095</v>
      </c>
      <c r="I1130" s="203" t="s">
        <v>1642</v>
      </c>
      <c r="J1130" s="191" t="s">
        <v>1643</v>
      </c>
      <c r="K1130" s="203" t="s">
        <v>1713</v>
      </c>
      <c r="L1130" s="236" t="s">
        <v>1284</v>
      </c>
      <c r="M1130" s="203" t="s">
        <v>1638</v>
      </c>
      <c r="N1130" s="203" t="s">
        <v>1647</v>
      </c>
    </row>
    <row r="1131" s="160" customFormat="1" ht="21" customHeight="1" spans="1:14">
      <c r="A1131" s="191"/>
      <c r="B1131" s="270" t="s">
        <v>2721</v>
      </c>
      <c r="C1131" s="191" t="s">
        <v>1750</v>
      </c>
      <c r="D1131" s="40" t="s">
        <v>41</v>
      </c>
      <c r="E1131" s="67"/>
      <c r="F1131" s="202">
        <v>230.7</v>
      </c>
      <c r="G1131" s="194"/>
      <c r="H1131" s="203" t="s">
        <v>1095</v>
      </c>
      <c r="I1131" s="203" t="s">
        <v>1642</v>
      </c>
      <c r="J1131" s="191" t="s">
        <v>1643</v>
      </c>
      <c r="K1131" s="203" t="s">
        <v>1714</v>
      </c>
      <c r="L1131" s="236" t="s">
        <v>1279</v>
      </c>
      <c r="M1131" s="203" t="s">
        <v>1638</v>
      </c>
      <c r="N1131" s="203" t="s">
        <v>1645</v>
      </c>
    </row>
    <row r="1132" s="160" customFormat="1" ht="21" customHeight="1" spans="1:14">
      <c r="A1132" s="191"/>
      <c r="B1132" s="270" t="s">
        <v>2721</v>
      </c>
      <c r="C1132" s="191" t="s">
        <v>1750</v>
      </c>
      <c r="D1132" s="40" t="s">
        <v>41</v>
      </c>
      <c r="E1132" s="67"/>
      <c r="F1132" s="202">
        <v>8.8</v>
      </c>
      <c r="G1132" s="194"/>
      <c r="H1132" s="203" t="s">
        <v>1095</v>
      </c>
      <c r="I1132" s="203" t="s">
        <v>1642</v>
      </c>
      <c r="J1132" s="191" t="s">
        <v>1643</v>
      </c>
      <c r="K1132" s="203" t="s">
        <v>1715</v>
      </c>
      <c r="L1132" s="236" t="s">
        <v>1279</v>
      </c>
      <c r="M1132" s="203" t="s">
        <v>1638</v>
      </c>
      <c r="N1132" s="203" t="s">
        <v>1647</v>
      </c>
    </row>
    <row r="1133" s="160" customFormat="1" ht="21" customHeight="1" spans="1:14">
      <c r="A1133" s="191"/>
      <c r="B1133" s="270" t="s">
        <v>2721</v>
      </c>
      <c r="C1133" s="191" t="s">
        <v>1750</v>
      </c>
      <c r="D1133" s="40" t="s">
        <v>41</v>
      </c>
      <c r="E1133" s="67"/>
      <c r="F1133" s="202">
        <v>16</v>
      </c>
      <c r="G1133" s="194"/>
      <c r="H1133" s="203" t="s">
        <v>1095</v>
      </c>
      <c r="I1133" s="203" t="s">
        <v>1642</v>
      </c>
      <c r="J1133" s="191" t="s">
        <v>1643</v>
      </c>
      <c r="K1133" s="203" t="s">
        <v>1716</v>
      </c>
      <c r="L1133" s="236" t="s">
        <v>1279</v>
      </c>
      <c r="M1133" s="203" t="s">
        <v>1638</v>
      </c>
      <c r="N1133" s="203" t="s">
        <v>1653</v>
      </c>
    </row>
    <row r="1134" s="160" customFormat="1" ht="21" customHeight="1" spans="1:14">
      <c r="A1134" s="191"/>
      <c r="B1134" s="270" t="s">
        <v>2721</v>
      </c>
      <c r="C1134" s="191" t="s">
        <v>1750</v>
      </c>
      <c r="D1134" s="40" t="s">
        <v>41</v>
      </c>
      <c r="E1134" s="67"/>
      <c r="F1134" s="202">
        <v>2</v>
      </c>
      <c r="G1134" s="194"/>
      <c r="H1134" s="203" t="s">
        <v>1095</v>
      </c>
      <c r="I1134" s="203" t="s">
        <v>1642</v>
      </c>
      <c r="J1134" s="191" t="s">
        <v>1643</v>
      </c>
      <c r="K1134" s="203" t="s">
        <v>1717</v>
      </c>
      <c r="L1134" s="236" t="s">
        <v>1279</v>
      </c>
      <c r="M1134" s="203" t="s">
        <v>1638</v>
      </c>
      <c r="N1134" s="203" t="s">
        <v>1647</v>
      </c>
    </row>
    <row r="1135" s="160" customFormat="1" ht="21" customHeight="1" spans="1:14">
      <c r="A1135" s="191"/>
      <c r="B1135" s="270" t="s">
        <v>2721</v>
      </c>
      <c r="C1135" s="191" t="s">
        <v>1750</v>
      </c>
      <c r="D1135" s="40" t="s">
        <v>41</v>
      </c>
      <c r="E1135" s="67"/>
      <c r="F1135" s="202">
        <v>15.2</v>
      </c>
      <c r="G1135" s="194"/>
      <c r="H1135" s="203" t="s">
        <v>1095</v>
      </c>
      <c r="I1135" s="203" t="s">
        <v>1642</v>
      </c>
      <c r="J1135" s="191" t="s">
        <v>1643</v>
      </c>
      <c r="K1135" s="203" t="s">
        <v>1718</v>
      </c>
      <c r="L1135" s="236" t="s">
        <v>1279</v>
      </c>
      <c r="M1135" s="203" t="s">
        <v>1638</v>
      </c>
      <c r="N1135" s="203" t="s">
        <v>1645</v>
      </c>
    </row>
    <row r="1136" s="160" customFormat="1" ht="21" customHeight="1" spans="1:14">
      <c r="A1136" s="191"/>
      <c r="B1136" s="270" t="s">
        <v>2721</v>
      </c>
      <c r="C1136" s="191" t="s">
        <v>1750</v>
      </c>
      <c r="D1136" s="40" t="s">
        <v>41</v>
      </c>
      <c r="E1136" s="67"/>
      <c r="F1136" s="202">
        <v>2.6</v>
      </c>
      <c r="G1136" s="194"/>
      <c r="H1136" s="203" t="s">
        <v>1095</v>
      </c>
      <c r="I1136" s="203" t="s">
        <v>1642</v>
      </c>
      <c r="J1136" s="191" t="s">
        <v>1643</v>
      </c>
      <c r="K1136" s="203" t="s">
        <v>1719</v>
      </c>
      <c r="L1136" s="236" t="s">
        <v>1279</v>
      </c>
      <c r="M1136" s="203" t="s">
        <v>1638</v>
      </c>
      <c r="N1136" s="203" t="s">
        <v>1647</v>
      </c>
    </row>
    <row r="1137" s="160" customFormat="1" ht="21" customHeight="1" spans="1:14">
      <c r="A1137" s="191"/>
      <c r="B1137" s="270" t="s">
        <v>2721</v>
      </c>
      <c r="C1137" s="191" t="s">
        <v>1750</v>
      </c>
      <c r="D1137" s="40" t="s">
        <v>41</v>
      </c>
      <c r="E1137" s="67"/>
      <c r="F1137" s="202">
        <v>37.3</v>
      </c>
      <c r="G1137" s="194"/>
      <c r="H1137" s="203" t="s">
        <v>1095</v>
      </c>
      <c r="I1137" s="203" t="s">
        <v>1642</v>
      </c>
      <c r="J1137" s="191" t="s">
        <v>1643</v>
      </c>
      <c r="K1137" s="203" t="s">
        <v>1720</v>
      </c>
      <c r="L1137" s="236" t="s">
        <v>1279</v>
      </c>
      <c r="M1137" s="203" t="s">
        <v>1638</v>
      </c>
      <c r="N1137" s="203" t="s">
        <v>1645</v>
      </c>
    </row>
    <row r="1138" s="160" customFormat="1" ht="21" customHeight="1" spans="1:14">
      <c r="A1138" s="191"/>
      <c r="B1138" s="270" t="s">
        <v>2721</v>
      </c>
      <c r="C1138" s="191" t="s">
        <v>1750</v>
      </c>
      <c r="D1138" s="40" t="s">
        <v>41</v>
      </c>
      <c r="E1138" s="67"/>
      <c r="F1138" s="202">
        <v>120.5</v>
      </c>
      <c r="G1138" s="194"/>
      <c r="H1138" s="203" t="s">
        <v>1095</v>
      </c>
      <c r="I1138" s="203" t="s">
        <v>1642</v>
      </c>
      <c r="J1138" s="191" t="s">
        <v>1643</v>
      </c>
      <c r="K1138" s="203" t="s">
        <v>1721</v>
      </c>
      <c r="L1138" s="236" t="s">
        <v>1279</v>
      </c>
      <c r="M1138" s="203" t="s">
        <v>1638</v>
      </c>
      <c r="N1138" s="203" t="s">
        <v>1645</v>
      </c>
    </row>
    <row r="1139" s="160" customFormat="1" ht="21" customHeight="1" spans="1:14">
      <c r="A1139" s="191"/>
      <c r="B1139" s="270" t="s">
        <v>2721</v>
      </c>
      <c r="C1139" s="191" t="s">
        <v>1750</v>
      </c>
      <c r="D1139" s="40" t="s">
        <v>41</v>
      </c>
      <c r="E1139" s="67"/>
      <c r="F1139" s="202">
        <v>7</v>
      </c>
      <c r="G1139" s="194"/>
      <c r="H1139" s="203" t="s">
        <v>1095</v>
      </c>
      <c r="I1139" s="203" t="s">
        <v>1642</v>
      </c>
      <c r="J1139" s="191" t="s">
        <v>1643</v>
      </c>
      <c r="K1139" s="203" t="s">
        <v>1722</v>
      </c>
      <c r="L1139" s="236" t="s">
        <v>1284</v>
      </c>
      <c r="M1139" s="203" t="s">
        <v>1638</v>
      </c>
      <c r="N1139" s="203" t="s">
        <v>1647</v>
      </c>
    </row>
    <row r="1140" s="160" customFormat="1" ht="21" customHeight="1" spans="1:14">
      <c r="A1140" s="191"/>
      <c r="B1140" s="270" t="s">
        <v>2721</v>
      </c>
      <c r="C1140" s="191" t="s">
        <v>1750</v>
      </c>
      <c r="D1140" s="40" t="s">
        <v>41</v>
      </c>
      <c r="E1140" s="67"/>
      <c r="F1140" s="202">
        <v>2.3</v>
      </c>
      <c r="G1140" s="194"/>
      <c r="H1140" s="203" t="s">
        <v>1095</v>
      </c>
      <c r="I1140" s="203" t="s">
        <v>1642</v>
      </c>
      <c r="J1140" s="191" t="s">
        <v>1643</v>
      </c>
      <c r="K1140" s="203" t="s">
        <v>1723</v>
      </c>
      <c r="L1140" s="236" t="s">
        <v>1279</v>
      </c>
      <c r="M1140" s="203" t="s">
        <v>1638</v>
      </c>
      <c r="N1140" s="203" t="s">
        <v>1647</v>
      </c>
    </row>
    <row r="1141" s="160" customFormat="1" ht="21" customHeight="1" spans="1:14">
      <c r="A1141" s="191"/>
      <c r="B1141" s="270" t="s">
        <v>2721</v>
      </c>
      <c r="C1141" s="191" t="s">
        <v>1750</v>
      </c>
      <c r="D1141" s="40" t="s">
        <v>41</v>
      </c>
      <c r="E1141" s="67"/>
      <c r="F1141" s="202">
        <v>4.4</v>
      </c>
      <c r="G1141" s="194"/>
      <c r="H1141" s="203" t="s">
        <v>1095</v>
      </c>
      <c r="I1141" s="203" t="s">
        <v>1642</v>
      </c>
      <c r="J1141" s="191" t="s">
        <v>1643</v>
      </c>
      <c r="K1141" s="203" t="s">
        <v>1724</v>
      </c>
      <c r="L1141" s="236" t="s">
        <v>1279</v>
      </c>
      <c r="M1141" s="203" t="s">
        <v>1638</v>
      </c>
      <c r="N1141" s="203" t="s">
        <v>1645</v>
      </c>
    </row>
    <row r="1142" s="160" customFormat="1" ht="21" customHeight="1" spans="1:14">
      <c r="A1142" s="191"/>
      <c r="B1142" s="270" t="s">
        <v>2721</v>
      </c>
      <c r="C1142" s="191" t="s">
        <v>1750</v>
      </c>
      <c r="D1142" s="40" t="s">
        <v>41</v>
      </c>
      <c r="E1142" s="67"/>
      <c r="F1142" s="202">
        <v>17.3</v>
      </c>
      <c r="G1142" s="194"/>
      <c r="H1142" s="203" t="s">
        <v>1095</v>
      </c>
      <c r="I1142" s="203" t="s">
        <v>1642</v>
      </c>
      <c r="J1142" s="191" t="s">
        <v>1643</v>
      </c>
      <c r="K1142" s="203" t="s">
        <v>1725</v>
      </c>
      <c r="L1142" s="236" t="s">
        <v>1279</v>
      </c>
      <c r="M1142" s="203" t="s">
        <v>1638</v>
      </c>
      <c r="N1142" s="203" t="s">
        <v>1645</v>
      </c>
    </row>
    <row r="1143" s="160" customFormat="1" ht="21" customHeight="1" spans="1:14">
      <c r="A1143" s="191"/>
      <c r="B1143" s="270" t="s">
        <v>2721</v>
      </c>
      <c r="C1143" s="191" t="s">
        <v>1750</v>
      </c>
      <c r="D1143" s="40" t="s">
        <v>41</v>
      </c>
      <c r="E1143" s="67"/>
      <c r="F1143" s="202">
        <v>41.4</v>
      </c>
      <c r="G1143" s="194"/>
      <c r="H1143" s="203" t="s">
        <v>1095</v>
      </c>
      <c r="I1143" s="203" t="s">
        <v>1642</v>
      </c>
      <c r="J1143" s="191" t="s">
        <v>1643</v>
      </c>
      <c r="K1143" s="203" t="s">
        <v>1726</v>
      </c>
      <c r="L1143" s="236" t="s">
        <v>1279</v>
      </c>
      <c r="M1143" s="203" t="s">
        <v>1638</v>
      </c>
      <c r="N1143" s="203" t="s">
        <v>1647</v>
      </c>
    </row>
    <row r="1144" s="160" customFormat="1" ht="21" customHeight="1" spans="1:14">
      <c r="A1144" s="191"/>
      <c r="B1144" s="270" t="s">
        <v>2721</v>
      </c>
      <c r="C1144" s="191" t="s">
        <v>1750</v>
      </c>
      <c r="D1144" s="40" t="s">
        <v>41</v>
      </c>
      <c r="E1144" s="67"/>
      <c r="F1144" s="202">
        <v>28.6</v>
      </c>
      <c r="G1144" s="194"/>
      <c r="H1144" s="203" t="s">
        <v>1095</v>
      </c>
      <c r="I1144" s="203" t="s">
        <v>1642</v>
      </c>
      <c r="J1144" s="191" t="s">
        <v>1643</v>
      </c>
      <c r="K1144" s="203" t="s">
        <v>1727</v>
      </c>
      <c r="L1144" s="236" t="s">
        <v>1284</v>
      </c>
      <c r="M1144" s="203" t="s">
        <v>1638</v>
      </c>
      <c r="N1144" s="203" t="s">
        <v>1647</v>
      </c>
    </row>
    <row r="1145" s="160" customFormat="1" ht="21" customHeight="1" spans="1:14">
      <c r="A1145" s="191"/>
      <c r="B1145" s="270" t="s">
        <v>2721</v>
      </c>
      <c r="C1145" s="191" t="s">
        <v>1750</v>
      </c>
      <c r="D1145" s="40" t="s">
        <v>41</v>
      </c>
      <c r="E1145" s="67"/>
      <c r="F1145" s="202">
        <v>48.7</v>
      </c>
      <c r="G1145" s="194"/>
      <c r="H1145" s="203" t="s">
        <v>1095</v>
      </c>
      <c r="I1145" s="203" t="s">
        <v>1642</v>
      </c>
      <c r="J1145" s="191" t="s">
        <v>1643</v>
      </c>
      <c r="K1145" s="203" t="s">
        <v>1728</v>
      </c>
      <c r="L1145" s="236" t="s">
        <v>1284</v>
      </c>
      <c r="M1145" s="203" t="s">
        <v>1638</v>
      </c>
      <c r="N1145" s="203" t="s">
        <v>1645</v>
      </c>
    </row>
    <row r="1146" s="160" customFormat="1" ht="21" customHeight="1" spans="1:14">
      <c r="A1146" s="191"/>
      <c r="B1146" s="270" t="s">
        <v>2721</v>
      </c>
      <c r="C1146" s="191" t="s">
        <v>1750</v>
      </c>
      <c r="D1146" s="40" t="s">
        <v>41</v>
      </c>
      <c r="E1146" s="67"/>
      <c r="F1146" s="202">
        <v>15.9</v>
      </c>
      <c r="G1146" s="194"/>
      <c r="H1146" s="203" t="s">
        <v>1095</v>
      </c>
      <c r="I1146" s="203" t="s">
        <v>1642</v>
      </c>
      <c r="J1146" s="191" t="s">
        <v>1643</v>
      </c>
      <c r="K1146" s="203" t="s">
        <v>1729</v>
      </c>
      <c r="L1146" s="236" t="s">
        <v>1284</v>
      </c>
      <c r="M1146" s="203" t="s">
        <v>1638</v>
      </c>
      <c r="N1146" s="203" t="s">
        <v>1647</v>
      </c>
    </row>
    <row r="1147" s="160" customFormat="1" ht="21" customHeight="1" spans="1:14">
      <c r="A1147" s="191"/>
      <c r="B1147" s="270" t="s">
        <v>2721</v>
      </c>
      <c r="C1147" s="191" t="s">
        <v>1750</v>
      </c>
      <c r="D1147" s="40" t="s">
        <v>41</v>
      </c>
      <c r="E1147" s="67"/>
      <c r="F1147" s="202">
        <v>58.7</v>
      </c>
      <c r="G1147" s="194"/>
      <c r="H1147" s="203" t="s">
        <v>1095</v>
      </c>
      <c r="I1147" s="203" t="s">
        <v>1642</v>
      </c>
      <c r="J1147" s="191" t="s">
        <v>1643</v>
      </c>
      <c r="K1147" s="203" t="s">
        <v>1730</v>
      </c>
      <c r="L1147" s="236" t="s">
        <v>1284</v>
      </c>
      <c r="M1147" s="203" t="s">
        <v>1638</v>
      </c>
      <c r="N1147" s="203" t="s">
        <v>1645</v>
      </c>
    </row>
    <row r="1148" s="160" customFormat="1" ht="21" customHeight="1" spans="1:14">
      <c r="A1148" s="191"/>
      <c r="B1148" s="270" t="s">
        <v>2721</v>
      </c>
      <c r="C1148" s="191" t="s">
        <v>1750</v>
      </c>
      <c r="D1148" s="40" t="s">
        <v>41</v>
      </c>
      <c r="E1148" s="67"/>
      <c r="F1148" s="202">
        <v>3.8</v>
      </c>
      <c r="G1148" s="194"/>
      <c r="H1148" s="203" t="s">
        <v>1095</v>
      </c>
      <c r="I1148" s="203" t="s">
        <v>1642</v>
      </c>
      <c r="J1148" s="191" t="s">
        <v>1643</v>
      </c>
      <c r="K1148" s="203" t="s">
        <v>1731</v>
      </c>
      <c r="L1148" s="236" t="s">
        <v>1284</v>
      </c>
      <c r="M1148" s="203" t="s">
        <v>1638</v>
      </c>
      <c r="N1148" s="203" t="s">
        <v>1647</v>
      </c>
    </row>
    <row r="1149" s="160" customFormat="1" ht="21" customHeight="1" spans="1:14">
      <c r="A1149" s="191"/>
      <c r="B1149" s="270" t="s">
        <v>2721</v>
      </c>
      <c r="C1149" s="191" t="s">
        <v>1750</v>
      </c>
      <c r="D1149" s="40" t="s">
        <v>41</v>
      </c>
      <c r="E1149" s="67"/>
      <c r="F1149" s="202">
        <v>7.3</v>
      </c>
      <c r="G1149" s="194"/>
      <c r="H1149" s="203" t="s">
        <v>1095</v>
      </c>
      <c r="I1149" s="203" t="s">
        <v>1642</v>
      </c>
      <c r="J1149" s="191" t="s">
        <v>1643</v>
      </c>
      <c r="K1149" s="203" t="s">
        <v>1732</v>
      </c>
      <c r="L1149" s="236" t="s">
        <v>1279</v>
      </c>
      <c r="M1149" s="203" t="s">
        <v>1638</v>
      </c>
      <c r="N1149" s="203" t="s">
        <v>1647</v>
      </c>
    </row>
    <row r="1150" s="160" customFormat="1" ht="21" customHeight="1" spans="1:14">
      <c r="A1150" s="191"/>
      <c r="B1150" s="270" t="s">
        <v>2721</v>
      </c>
      <c r="C1150" s="191" t="s">
        <v>1750</v>
      </c>
      <c r="D1150" s="40" t="s">
        <v>41</v>
      </c>
      <c r="E1150" s="67"/>
      <c r="F1150" s="202">
        <v>104.3</v>
      </c>
      <c r="G1150" s="194"/>
      <c r="H1150" s="203" t="s">
        <v>1095</v>
      </c>
      <c r="I1150" s="203" t="s">
        <v>1642</v>
      </c>
      <c r="J1150" s="191" t="s">
        <v>1643</v>
      </c>
      <c r="K1150" s="203" t="s">
        <v>1733</v>
      </c>
      <c r="L1150" s="236" t="s">
        <v>1279</v>
      </c>
      <c r="M1150" s="203" t="s">
        <v>1638</v>
      </c>
      <c r="N1150" s="203" t="s">
        <v>1645</v>
      </c>
    </row>
    <row r="1151" s="160" customFormat="1" ht="21" customHeight="1" spans="1:14">
      <c r="A1151" s="191"/>
      <c r="B1151" s="270" t="s">
        <v>2721</v>
      </c>
      <c r="C1151" s="191" t="s">
        <v>1750</v>
      </c>
      <c r="D1151" s="40" t="s">
        <v>41</v>
      </c>
      <c r="E1151" s="67"/>
      <c r="F1151" s="202">
        <v>14.6</v>
      </c>
      <c r="G1151" s="194"/>
      <c r="H1151" s="203" t="s">
        <v>1095</v>
      </c>
      <c r="I1151" s="203" t="s">
        <v>1642</v>
      </c>
      <c r="J1151" s="191" t="s">
        <v>1643</v>
      </c>
      <c r="K1151" s="203" t="s">
        <v>1734</v>
      </c>
      <c r="L1151" s="236" t="s">
        <v>1284</v>
      </c>
      <c r="M1151" s="203" t="s">
        <v>1638</v>
      </c>
      <c r="N1151" s="203" t="s">
        <v>1647</v>
      </c>
    </row>
    <row r="1152" s="160" customFormat="1" ht="21" customHeight="1" spans="1:14">
      <c r="A1152" s="191"/>
      <c r="B1152" s="270" t="s">
        <v>2721</v>
      </c>
      <c r="C1152" s="191" t="s">
        <v>1750</v>
      </c>
      <c r="D1152" s="40" t="s">
        <v>41</v>
      </c>
      <c r="E1152" s="67"/>
      <c r="F1152" s="202">
        <v>13.2</v>
      </c>
      <c r="G1152" s="194"/>
      <c r="H1152" s="203" t="s">
        <v>1095</v>
      </c>
      <c r="I1152" s="203" t="s">
        <v>1642</v>
      </c>
      <c r="J1152" s="191" t="s">
        <v>1643</v>
      </c>
      <c r="K1152" s="203" t="s">
        <v>1735</v>
      </c>
      <c r="L1152" s="236" t="s">
        <v>1279</v>
      </c>
      <c r="M1152" s="203" t="s">
        <v>1638</v>
      </c>
      <c r="N1152" s="203" t="s">
        <v>1645</v>
      </c>
    </row>
    <row r="1153" s="160" customFormat="1" ht="21" customHeight="1" spans="1:14">
      <c r="A1153" s="191"/>
      <c r="B1153" s="270" t="s">
        <v>2721</v>
      </c>
      <c r="C1153" s="191" t="s">
        <v>1750</v>
      </c>
      <c r="D1153" s="40" t="s">
        <v>41</v>
      </c>
      <c r="E1153" s="67"/>
      <c r="F1153" s="202">
        <v>30.4</v>
      </c>
      <c r="G1153" s="194"/>
      <c r="H1153" s="203" t="s">
        <v>1095</v>
      </c>
      <c r="I1153" s="203" t="s">
        <v>1642</v>
      </c>
      <c r="J1153" s="191" t="s">
        <v>1643</v>
      </c>
      <c r="K1153" s="203" t="s">
        <v>1736</v>
      </c>
      <c r="L1153" s="236" t="s">
        <v>1279</v>
      </c>
      <c r="M1153" s="203" t="s">
        <v>1638</v>
      </c>
      <c r="N1153" s="203" t="s">
        <v>1647</v>
      </c>
    </row>
    <row r="1154" s="160" customFormat="1" ht="21" customHeight="1" spans="1:14">
      <c r="A1154" s="191"/>
      <c r="B1154" s="270" t="s">
        <v>2721</v>
      </c>
      <c r="C1154" s="191" t="s">
        <v>1750</v>
      </c>
      <c r="D1154" s="40" t="s">
        <v>41</v>
      </c>
      <c r="E1154" s="67"/>
      <c r="F1154" s="202">
        <v>13</v>
      </c>
      <c r="G1154" s="194"/>
      <c r="H1154" s="203" t="s">
        <v>1095</v>
      </c>
      <c r="I1154" s="203" t="s">
        <v>1642</v>
      </c>
      <c r="J1154" s="191" t="s">
        <v>1643</v>
      </c>
      <c r="K1154" s="203" t="s">
        <v>1737</v>
      </c>
      <c r="L1154" s="236" t="s">
        <v>1279</v>
      </c>
      <c r="M1154" s="203" t="s">
        <v>1638</v>
      </c>
      <c r="N1154" s="203" t="s">
        <v>1647</v>
      </c>
    </row>
    <row r="1155" s="160" customFormat="1" ht="21" customHeight="1" spans="1:14">
      <c r="A1155" s="191"/>
      <c r="B1155" s="270" t="s">
        <v>2721</v>
      </c>
      <c r="C1155" s="191" t="s">
        <v>1750</v>
      </c>
      <c r="D1155" s="40" t="s">
        <v>41</v>
      </c>
      <c r="E1155" s="67"/>
      <c r="F1155" s="202">
        <v>133.4</v>
      </c>
      <c r="G1155" s="194"/>
      <c r="H1155" s="203" t="s">
        <v>1095</v>
      </c>
      <c r="I1155" s="203" t="s">
        <v>1642</v>
      </c>
      <c r="J1155" s="191" t="s">
        <v>1643</v>
      </c>
      <c r="K1155" s="203" t="s">
        <v>1738</v>
      </c>
      <c r="L1155" s="236" t="s">
        <v>1279</v>
      </c>
      <c r="M1155" s="203" t="s">
        <v>1638</v>
      </c>
      <c r="N1155" s="203" t="s">
        <v>1645</v>
      </c>
    </row>
    <row r="1156" s="160" customFormat="1" ht="21" customHeight="1" spans="1:14">
      <c r="A1156" s="191"/>
      <c r="B1156" s="270" t="s">
        <v>2721</v>
      </c>
      <c r="C1156" s="191" t="s">
        <v>1750</v>
      </c>
      <c r="D1156" s="40" t="s">
        <v>41</v>
      </c>
      <c r="E1156" s="67"/>
      <c r="F1156" s="202">
        <v>3.2</v>
      </c>
      <c r="G1156" s="194"/>
      <c r="H1156" s="203" t="s">
        <v>1095</v>
      </c>
      <c r="I1156" s="203" t="s">
        <v>1642</v>
      </c>
      <c r="J1156" s="191" t="s">
        <v>1643</v>
      </c>
      <c r="K1156" s="203" t="s">
        <v>1739</v>
      </c>
      <c r="L1156" s="236" t="s">
        <v>1279</v>
      </c>
      <c r="M1156" s="203" t="s">
        <v>1638</v>
      </c>
      <c r="N1156" s="203" t="s">
        <v>1647</v>
      </c>
    </row>
    <row r="1157" s="160" customFormat="1" ht="21" customHeight="1" spans="1:14">
      <c r="A1157" s="191"/>
      <c r="B1157" s="270" t="s">
        <v>2721</v>
      </c>
      <c r="C1157" s="191" t="s">
        <v>1750</v>
      </c>
      <c r="D1157" s="40" t="s">
        <v>41</v>
      </c>
      <c r="E1157" s="67"/>
      <c r="F1157" s="202">
        <v>20.9</v>
      </c>
      <c r="G1157" s="194"/>
      <c r="H1157" s="203" t="s">
        <v>1095</v>
      </c>
      <c r="I1157" s="203" t="s">
        <v>1642</v>
      </c>
      <c r="J1157" s="191" t="s">
        <v>1643</v>
      </c>
      <c r="K1157" s="203" t="s">
        <v>1740</v>
      </c>
      <c r="L1157" s="236" t="s">
        <v>1284</v>
      </c>
      <c r="M1157" s="203" t="s">
        <v>1638</v>
      </c>
      <c r="N1157" s="203" t="s">
        <v>1647</v>
      </c>
    </row>
    <row r="1158" s="160" customFormat="1" ht="21" customHeight="1" spans="1:14">
      <c r="A1158" s="191"/>
      <c r="B1158" s="270" t="s">
        <v>2721</v>
      </c>
      <c r="C1158" s="191" t="s">
        <v>1750</v>
      </c>
      <c r="D1158" s="40" t="s">
        <v>41</v>
      </c>
      <c r="E1158" s="67"/>
      <c r="F1158" s="202">
        <v>18.8</v>
      </c>
      <c r="G1158" s="194"/>
      <c r="H1158" s="203" t="s">
        <v>1095</v>
      </c>
      <c r="I1158" s="203" t="s">
        <v>1642</v>
      </c>
      <c r="J1158" s="191" t="s">
        <v>1643</v>
      </c>
      <c r="K1158" s="203" t="s">
        <v>1741</v>
      </c>
      <c r="L1158" s="236" t="s">
        <v>1284</v>
      </c>
      <c r="M1158" s="203" t="s">
        <v>1638</v>
      </c>
      <c r="N1158" s="203" t="s">
        <v>1645</v>
      </c>
    </row>
    <row r="1159" s="160" customFormat="1" ht="21" customHeight="1" spans="1:14">
      <c r="A1159" s="191"/>
      <c r="B1159" s="270" t="s">
        <v>2721</v>
      </c>
      <c r="C1159" s="191" t="s">
        <v>1750</v>
      </c>
      <c r="D1159" s="40" t="s">
        <v>41</v>
      </c>
      <c r="E1159" s="67"/>
      <c r="F1159" s="202">
        <v>27.7</v>
      </c>
      <c r="G1159" s="194"/>
      <c r="H1159" s="203" t="s">
        <v>1095</v>
      </c>
      <c r="I1159" s="203" t="s">
        <v>1642</v>
      </c>
      <c r="J1159" s="191" t="s">
        <v>1643</v>
      </c>
      <c r="K1159" s="203" t="s">
        <v>1742</v>
      </c>
      <c r="L1159" s="236" t="s">
        <v>1284</v>
      </c>
      <c r="M1159" s="203" t="s">
        <v>1638</v>
      </c>
      <c r="N1159" s="203" t="s">
        <v>1647</v>
      </c>
    </row>
    <row r="1160" s="160" customFormat="1" ht="21" customHeight="1" spans="1:14">
      <c r="A1160" s="191"/>
      <c r="B1160" s="270" t="s">
        <v>2721</v>
      </c>
      <c r="C1160" s="191" t="s">
        <v>1750</v>
      </c>
      <c r="D1160" s="40" t="s">
        <v>41</v>
      </c>
      <c r="E1160" s="67"/>
      <c r="F1160" s="202">
        <v>2.9</v>
      </c>
      <c r="G1160" s="194"/>
      <c r="H1160" s="203" t="s">
        <v>1095</v>
      </c>
      <c r="I1160" s="203" t="s">
        <v>1642</v>
      </c>
      <c r="J1160" s="191" t="s">
        <v>1643</v>
      </c>
      <c r="K1160" s="203" t="s">
        <v>1743</v>
      </c>
      <c r="L1160" s="236" t="s">
        <v>1284</v>
      </c>
      <c r="M1160" s="203" t="s">
        <v>1638</v>
      </c>
      <c r="N1160" s="203" t="s">
        <v>1645</v>
      </c>
    </row>
    <row r="1161" s="160" customFormat="1" ht="21" customHeight="1" spans="1:14">
      <c r="A1161" s="191"/>
      <c r="B1161" s="270" t="s">
        <v>2721</v>
      </c>
      <c r="C1161" s="191" t="s">
        <v>1750</v>
      </c>
      <c r="D1161" s="40" t="s">
        <v>41</v>
      </c>
      <c r="E1161" s="67"/>
      <c r="F1161" s="202">
        <v>1.7</v>
      </c>
      <c r="G1161" s="194"/>
      <c r="H1161" s="203" t="s">
        <v>1095</v>
      </c>
      <c r="I1161" s="203" t="s">
        <v>1642</v>
      </c>
      <c r="J1161" s="191" t="s">
        <v>1643</v>
      </c>
      <c r="K1161" s="203" t="s">
        <v>1744</v>
      </c>
      <c r="L1161" s="236" t="s">
        <v>1279</v>
      </c>
      <c r="M1161" s="203" t="s">
        <v>1638</v>
      </c>
      <c r="N1161" s="203" t="s">
        <v>1653</v>
      </c>
    </row>
    <row r="1162" s="160" customFormat="1" ht="21" customHeight="1" spans="1:14">
      <c r="A1162" s="191"/>
      <c r="B1162" s="270" t="s">
        <v>2721</v>
      </c>
      <c r="C1162" s="191" t="s">
        <v>1750</v>
      </c>
      <c r="D1162" s="40" t="s">
        <v>41</v>
      </c>
      <c r="E1162" s="67"/>
      <c r="F1162" s="202">
        <v>1.8</v>
      </c>
      <c r="G1162" s="194"/>
      <c r="H1162" s="203" t="s">
        <v>1095</v>
      </c>
      <c r="I1162" s="203" t="s">
        <v>1642</v>
      </c>
      <c r="J1162" s="191" t="s">
        <v>1643</v>
      </c>
      <c r="K1162" s="203" t="s">
        <v>1745</v>
      </c>
      <c r="L1162" s="236" t="s">
        <v>1279</v>
      </c>
      <c r="M1162" s="203" t="s">
        <v>1638</v>
      </c>
      <c r="N1162" s="203" t="s">
        <v>1653</v>
      </c>
    </row>
    <row r="1163" s="160" customFormat="1" ht="21" customHeight="1" spans="1:14">
      <c r="A1163" s="191"/>
      <c r="B1163" s="270" t="s">
        <v>2721</v>
      </c>
      <c r="C1163" s="191" t="s">
        <v>1750</v>
      </c>
      <c r="D1163" s="40" t="s">
        <v>41</v>
      </c>
      <c r="E1163" s="67"/>
      <c r="F1163" s="202">
        <v>5.7</v>
      </c>
      <c r="G1163" s="194"/>
      <c r="H1163" s="203" t="s">
        <v>1095</v>
      </c>
      <c r="I1163" s="203" t="s">
        <v>1642</v>
      </c>
      <c r="J1163" s="191" t="s">
        <v>1643</v>
      </c>
      <c r="K1163" s="203" t="s">
        <v>1746</v>
      </c>
      <c r="L1163" s="236" t="s">
        <v>1279</v>
      </c>
      <c r="M1163" s="203" t="s">
        <v>1638</v>
      </c>
      <c r="N1163" s="203" t="s">
        <v>1653</v>
      </c>
    </row>
    <row r="1164" s="160" customFormat="1" ht="21" customHeight="1" spans="1:14">
      <c r="A1164" s="191"/>
      <c r="B1164" s="270" t="s">
        <v>2721</v>
      </c>
      <c r="C1164" s="191" t="s">
        <v>1750</v>
      </c>
      <c r="D1164" s="40" t="s">
        <v>41</v>
      </c>
      <c r="E1164" s="67"/>
      <c r="F1164" s="202">
        <v>22.7</v>
      </c>
      <c r="G1164" s="194"/>
      <c r="H1164" s="203" t="s">
        <v>1095</v>
      </c>
      <c r="I1164" s="203" t="s">
        <v>1642</v>
      </c>
      <c r="J1164" s="191" t="s">
        <v>1643</v>
      </c>
      <c r="K1164" s="203" t="s">
        <v>1747</v>
      </c>
      <c r="L1164" s="236" t="s">
        <v>1284</v>
      </c>
      <c r="M1164" s="203" t="s">
        <v>1638</v>
      </c>
      <c r="N1164" s="203" t="s">
        <v>1653</v>
      </c>
    </row>
    <row r="1165" s="160" customFormat="1" ht="21" customHeight="1" spans="1:14">
      <c r="A1165" s="191"/>
      <c r="B1165" s="270" t="s">
        <v>2721</v>
      </c>
      <c r="C1165" s="191" t="s">
        <v>1750</v>
      </c>
      <c r="D1165" s="40" t="s">
        <v>41</v>
      </c>
      <c r="E1165" s="67"/>
      <c r="F1165" s="202">
        <v>125.6</v>
      </c>
      <c r="G1165" s="194"/>
      <c r="H1165" s="203" t="s">
        <v>1095</v>
      </c>
      <c r="I1165" s="203" t="s">
        <v>1642</v>
      </c>
      <c r="J1165" s="191" t="s">
        <v>1643</v>
      </c>
      <c r="K1165" s="203" t="s">
        <v>1748</v>
      </c>
      <c r="L1165" s="236" t="s">
        <v>1279</v>
      </c>
      <c r="M1165" s="203" t="s">
        <v>1638</v>
      </c>
      <c r="N1165" s="203" t="s">
        <v>1647</v>
      </c>
    </row>
    <row r="1166" s="160" customFormat="1" ht="21" customHeight="1" spans="1:14">
      <c r="A1166" s="191"/>
      <c r="B1166" s="270" t="s">
        <v>2721</v>
      </c>
      <c r="C1166" s="191" t="s">
        <v>1750</v>
      </c>
      <c r="D1166" s="40" t="s">
        <v>41</v>
      </c>
      <c r="E1166" s="67"/>
      <c r="F1166" s="202">
        <v>12.9</v>
      </c>
      <c r="G1166" s="194"/>
      <c r="H1166" s="203" t="s">
        <v>1095</v>
      </c>
      <c r="I1166" s="203" t="s">
        <v>1642</v>
      </c>
      <c r="J1166" s="191" t="s">
        <v>1643</v>
      </c>
      <c r="K1166" s="302" t="s">
        <v>1262</v>
      </c>
      <c r="L1166" s="236" t="s">
        <v>1257</v>
      </c>
      <c r="M1166" s="203" t="s">
        <v>1157</v>
      </c>
      <c r="N1166" s="203"/>
    </row>
    <row r="1167" s="160" customFormat="1" ht="21" customHeight="1" spans="1:14">
      <c r="A1167" s="191"/>
      <c r="B1167" s="270" t="s">
        <v>2721</v>
      </c>
      <c r="C1167" s="191" t="s">
        <v>1750</v>
      </c>
      <c r="D1167" s="40" t="s">
        <v>41</v>
      </c>
      <c r="E1167" s="67"/>
      <c r="F1167" s="202">
        <v>17.7</v>
      </c>
      <c r="G1167" s="194"/>
      <c r="H1167" s="203" t="s">
        <v>1095</v>
      </c>
      <c r="I1167" s="203" t="s">
        <v>1642</v>
      </c>
      <c r="J1167" s="191" t="s">
        <v>1643</v>
      </c>
      <c r="K1167" s="302" t="s">
        <v>1265</v>
      </c>
      <c r="L1167" s="236" t="s">
        <v>1257</v>
      </c>
      <c r="M1167" s="203" t="s">
        <v>1157</v>
      </c>
      <c r="N1167" s="203"/>
    </row>
    <row r="1168" s="163" customFormat="1" ht="21" customHeight="1" spans="1:14">
      <c r="A1168" s="195"/>
      <c r="B1168" s="219" t="s">
        <v>138</v>
      </c>
      <c r="C1168" s="220"/>
      <c r="D1168" s="196"/>
      <c r="E1168" s="197"/>
      <c r="F1168" s="190">
        <f>SUM(F1063:F1167)</f>
        <v>3297</v>
      </c>
      <c r="G1168" s="199"/>
      <c r="H1168" s="189"/>
      <c r="I1168" s="189"/>
      <c r="J1168" s="189"/>
      <c r="K1168" s="189"/>
      <c r="L1168" s="232"/>
      <c r="M1168" s="189"/>
      <c r="N1168" s="189"/>
    </row>
    <row r="1169" s="160" customFormat="1" ht="21" customHeight="1" spans="1:14">
      <c r="A1169" s="191"/>
      <c r="B1169" s="203" t="s">
        <v>2722</v>
      </c>
      <c r="C1169" s="191" t="s">
        <v>1882</v>
      </c>
      <c r="D1169" s="40" t="s">
        <v>41</v>
      </c>
      <c r="E1169" s="67"/>
      <c r="F1169" s="202">
        <v>12.7</v>
      </c>
      <c r="G1169" s="194"/>
      <c r="H1169" s="203" t="s">
        <v>1095</v>
      </c>
      <c r="I1169" s="203" t="s">
        <v>1642</v>
      </c>
      <c r="J1169" s="191" t="s">
        <v>1883</v>
      </c>
      <c r="K1169" s="203" t="s">
        <v>1884</v>
      </c>
      <c r="L1169" s="236" t="s">
        <v>1279</v>
      </c>
      <c r="M1169" s="203" t="s">
        <v>1638</v>
      </c>
      <c r="N1169" s="203" t="s">
        <v>1544</v>
      </c>
    </row>
    <row r="1170" s="160" customFormat="1" ht="21" customHeight="1" spans="1:14">
      <c r="A1170" s="191"/>
      <c r="B1170" s="203" t="s">
        <v>2722</v>
      </c>
      <c r="C1170" s="191" t="s">
        <v>1882</v>
      </c>
      <c r="D1170" s="40" t="s">
        <v>41</v>
      </c>
      <c r="E1170" s="67"/>
      <c r="F1170" s="202">
        <v>42</v>
      </c>
      <c r="G1170" s="194"/>
      <c r="H1170" s="203" t="s">
        <v>1095</v>
      </c>
      <c r="I1170" s="203" t="s">
        <v>1642</v>
      </c>
      <c r="J1170" s="191" t="s">
        <v>1883</v>
      </c>
      <c r="K1170" s="203" t="s">
        <v>1885</v>
      </c>
      <c r="L1170" s="236" t="s">
        <v>1279</v>
      </c>
      <c r="M1170" s="203" t="s">
        <v>1638</v>
      </c>
      <c r="N1170" s="203" t="s">
        <v>1544</v>
      </c>
    </row>
    <row r="1171" s="160" customFormat="1" ht="21" customHeight="1" spans="1:14">
      <c r="A1171" s="191"/>
      <c r="B1171" s="203" t="s">
        <v>2722</v>
      </c>
      <c r="C1171" s="191" t="s">
        <v>1882</v>
      </c>
      <c r="D1171" s="40" t="s">
        <v>41</v>
      </c>
      <c r="E1171" s="67"/>
      <c r="F1171" s="202">
        <v>25.4</v>
      </c>
      <c r="G1171" s="194"/>
      <c r="H1171" s="203" t="s">
        <v>1095</v>
      </c>
      <c r="I1171" s="203" t="s">
        <v>1642</v>
      </c>
      <c r="J1171" s="191" t="s">
        <v>1883</v>
      </c>
      <c r="K1171" s="203" t="s">
        <v>1886</v>
      </c>
      <c r="L1171" s="236" t="s">
        <v>1284</v>
      </c>
      <c r="M1171" s="203" t="s">
        <v>1638</v>
      </c>
      <c r="N1171" s="203" t="s">
        <v>1544</v>
      </c>
    </row>
    <row r="1172" s="160" customFormat="1" ht="21" customHeight="1" spans="1:14">
      <c r="A1172" s="191"/>
      <c r="B1172" s="203" t="s">
        <v>2722</v>
      </c>
      <c r="C1172" s="191" t="s">
        <v>1882</v>
      </c>
      <c r="D1172" s="40" t="s">
        <v>41</v>
      </c>
      <c r="E1172" s="67"/>
      <c r="F1172" s="202">
        <v>46.5</v>
      </c>
      <c r="G1172" s="194"/>
      <c r="H1172" s="203" t="s">
        <v>1095</v>
      </c>
      <c r="I1172" s="203" t="s">
        <v>1642</v>
      </c>
      <c r="J1172" s="191" t="s">
        <v>1883</v>
      </c>
      <c r="K1172" s="203" t="s">
        <v>1644</v>
      </c>
      <c r="L1172" s="236" t="s">
        <v>1284</v>
      </c>
      <c r="M1172" s="203" t="s">
        <v>1638</v>
      </c>
      <c r="N1172" s="203" t="s">
        <v>1548</v>
      </c>
    </row>
    <row r="1173" s="160" customFormat="1" ht="21" customHeight="1" spans="1:14">
      <c r="A1173" s="191"/>
      <c r="B1173" s="203" t="s">
        <v>2722</v>
      </c>
      <c r="C1173" s="191" t="s">
        <v>1882</v>
      </c>
      <c r="D1173" s="40" t="s">
        <v>41</v>
      </c>
      <c r="E1173" s="67"/>
      <c r="F1173" s="202">
        <v>29.5</v>
      </c>
      <c r="G1173" s="194"/>
      <c r="H1173" s="203" t="s">
        <v>1095</v>
      </c>
      <c r="I1173" s="203" t="s">
        <v>1642</v>
      </c>
      <c r="J1173" s="191" t="s">
        <v>1883</v>
      </c>
      <c r="K1173" s="203" t="s">
        <v>1649</v>
      </c>
      <c r="L1173" s="236" t="s">
        <v>1284</v>
      </c>
      <c r="M1173" s="203" t="s">
        <v>1638</v>
      </c>
      <c r="N1173" s="203" t="s">
        <v>1548</v>
      </c>
    </row>
    <row r="1174" s="160" customFormat="1" ht="21" customHeight="1" spans="1:14">
      <c r="A1174" s="191"/>
      <c r="B1174" s="203" t="s">
        <v>2722</v>
      </c>
      <c r="C1174" s="191" t="s">
        <v>1882</v>
      </c>
      <c r="D1174" s="40" t="s">
        <v>41</v>
      </c>
      <c r="E1174" s="67"/>
      <c r="F1174" s="202">
        <v>48.7</v>
      </c>
      <c r="G1174" s="194"/>
      <c r="H1174" s="203" t="s">
        <v>1095</v>
      </c>
      <c r="I1174" s="203" t="s">
        <v>1642</v>
      </c>
      <c r="J1174" s="191" t="s">
        <v>1883</v>
      </c>
      <c r="K1174" s="203" t="s">
        <v>1651</v>
      </c>
      <c r="L1174" s="236" t="s">
        <v>1284</v>
      </c>
      <c r="M1174" s="203" t="s">
        <v>1638</v>
      </c>
      <c r="N1174" s="203" t="s">
        <v>1548</v>
      </c>
    </row>
    <row r="1175" s="160" customFormat="1" ht="21" customHeight="1" spans="1:14">
      <c r="A1175" s="191"/>
      <c r="B1175" s="203" t="s">
        <v>2722</v>
      </c>
      <c r="C1175" s="191" t="s">
        <v>1882</v>
      </c>
      <c r="D1175" s="40" t="s">
        <v>41</v>
      </c>
      <c r="E1175" s="67"/>
      <c r="F1175" s="202">
        <v>67.3</v>
      </c>
      <c r="G1175" s="194"/>
      <c r="H1175" s="203" t="s">
        <v>1095</v>
      </c>
      <c r="I1175" s="203" t="s">
        <v>1642</v>
      </c>
      <c r="J1175" s="191" t="s">
        <v>1883</v>
      </c>
      <c r="K1175" s="203" t="s">
        <v>1887</v>
      </c>
      <c r="L1175" s="236" t="s">
        <v>1284</v>
      </c>
      <c r="M1175" s="203" t="s">
        <v>1638</v>
      </c>
      <c r="N1175" s="203" t="s">
        <v>1548</v>
      </c>
    </row>
    <row r="1176" s="160" customFormat="1" ht="21" customHeight="1" spans="1:14">
      <c r="A1176" s="191"/>
      <c r="B1176" s="203" t="s">
        <v>2722</v>
      </c>
      <c r="C1176" s="191" t="s">
        <v>1882</v>
      </c>
      <c r="D1176" s="40" t="s">
        <v>41</v>
      </c>
      <c r="E1176" s="67"/>
      <c r="F1176" s="202">
        <v>6.2</v>
      </c>
      <c r="G1176" s="194"/>
      <c r="H1176" s="203" t="s">
        <v>1095</v>
      </c>
      <c r="I1176" s="203" t="s">
        <v>1642</v>
      </c>
      <c r="J1176" s="191" t="s">
        <v>1883</v>
      </c>
      <c r="K1176" s="203" t="s">
        <v>1888</v>
      </c>
      <c r="L1176" s="236" t="s">
        <v>1279</v>
      </c>
      <c r="M1176" s="203" t="s">
        <v>1638</v>
      </c>
      <c r="N1176" s="203" t="s">
        <v>1548</v>
      </c>
    </row>
    <row r="1177" s="160" customFormat="1" ht="21" customHeight="1" spans="1:14">
      <c r="A1177" s="191"/>
      <c r="B1177" s="203" t="s">
        <v>2722</v>
      </c>
      <c r="C1177" s="191" t="s">
        <v>1882</v>
      </c>
      <c r="D1177" s="40" t="s">
        <v>41</v>
      </c>
      <c r="E1177" s="67"/>
      <c r="F1177" s="202">
        <v>40.1</v>
      </c>
      <c r="G1177" s="194"/>
      <c r="H1177" s="203" t="s">
        <v>1095</v>
      </c>
      <c r="I1177" s="203" t="s">
        <v>1642</v>
      </c>
      <c r="J1177" s="191" t="s">
        <v>1883</v>
      </c>
      <c r="K1177" s="203" t="s">
        <v>1657</v>
      </c>
      <c r="L1177" s="236" t="s">
        <v>1279</v>
      </c>
      <c r="M1177" s="203" t="s">
        <v>1638</v>
      </c>
      <c r="N1177" s="203" t="s">
        <v>1548</v>
      </c>
    </row>
    <row r="1178" s="160" customFormat="1" ht="21" customHeight="1" spans="1:14">
      <c r="A1178" s="191"/>
      <c r="B1178" s="203" t="s">
        <v>2722</v>
      </c>
      <c r="C1178" s="191" t="s">
        <v>1882</v>
      </c>
      <c r="D1178" s="40" t="s">
        <v>41</v>
      </c>
      <c r="E1178" s="67"/>
      <c r="F1178" s="202">
        <v>11.8</v>
      </c>
      <c r="G1178" s="194"/>
      <c r="H1178" s="203" t="s">
        <v>1095</v>
      </c>
      <c r="I1178" s="203" t="s">
        <v>1642</v>
      </c>
      <c r="J1178" s="191" t="s">
        <v>1883</v>
      </c>
      <c r="K1178" s="203" t="s">
        <v>1889</v>
      </c>
      <c r="L1178" s="236" t="s">
        <v>1279</v>
      </c>
      <c r="M1178" s="203" t="s">
        <v>1638</v>
      </c>
      <c r="N1178" s="203" t="s">
        <v>1548</v>
      </c>
    </row>
    <row r="1179" s="160" customFormat="1" ht="21" customHeight="1" spans="1:14">
      <c r="A1179" s="191"/>
      <c r="B1179" s="203" t="s">
        <v>2722</v>
      </c>
      <c r="C1179" s="191" t="s">
        <v>1882</v>
      </c>
      <c r="D1179" s="40" t="s">
        <v>41</v>
      </c>
      <c r="E1179" s="67"/>
      <c r="F1179" s="202">
        <v>8.7</v>
      </c>
      <c r="G1179" s="194"/>
      <c r="H1179" s="203" t="s">
        <v>1095</v>
      </c>
      <c r="I1179" s="203" t="s">
        <v>1642</v>
      </c>
      <c r="J1179" s="191" t="s">
        <v>1883</v>
      </c>
      <c r="K1179" s="203" t="s">
        <v>1890</v>
      </c>
      <c r="L1179" s="236" t="s">
        <v>1279</v>
      </c>
      <c r="M1179" s="203" t="s">
        <v>1638</v>
      </c>
      <c r="N1179" s="203" t="s">
        <v>1548</v>
      </c>
    </row>
    <row r="1180" s="160" customFormat="1" ht="21" customHeight="1" spans="1:14">
      <c r="A1180" s="191"/>
      <c r="B1180" s="203" t="s">
        <v>2722</v>
      </c>
      <c r="C1180" s="191" t="s">
        <v>1882</v>
      </c>
      <c r="D1180" s="40" t="s">
        <v>41</v>
      </c>
      <c r="E1180" s="67"/>
      <c r="F1180" s="202">
        <v>2.2</v>
      </c>
      <c r="G1180" s="194"/>
      <c r="H1180" s="203" t="s">
        <v>1095</v>
      </c>
      <c r="I1180" s="203" t="s">
        <v>1642</v>
      </c>
      <c r="J1180" s="191" t="s">
        <v>1883</v>
      </c>
      <c r="K1180" s="203" t="s">
        <v>1891</v>
      </c>
      <c r="L1180" s="236" t="s">
        <v>1284</v>
      </c>
      <c r="M1180" s="203" t="s">
        <v>1638</v>
      </c>
      <c r="N1180" s="203" t="s">
        <v>1548</v>
      </c>
    </row>
    <row r="1181" s="160" customFormat="1" ht="21" customHeight="1" spans="1:14">
      <c r="A1181" s="191"/>
      <c r="B1181" s="203" t="s">
        <v>2722</v>
      </c>
      <c r="C1181" s="191" t="s">
        <v>1882</v>
      </c>
      <c r="D1181" s="40" t="s">
        <v>41</v>
      </c>
      <c r="E1181" s="67"/>
      <c r="F1181" s="202">
        <v>5</v>
      </c>
      <c r="G1181" s="194"/>
      <c r="H1181" s="203" t="s">
        <v>1095</v>
      </c>
      <c r="I1181" s="203" t="s">
        <v>1642</v>
      </c>
      <c r="J1181" s="191" t="s">
        <v>1883</v>
      </c>
      <c r="K1181" s="203" t="s">
        <v>1664</v>
      </c>
      <c r="L1181" s="236" t="s">
        <v>1279</v>
      </c>
      <c r="M1181" s="203" t="s">
        <v>1638</v>
      </c>
      <c r="N1181" s="203" t="s">
        <v>1548</v>
      </c>
    </row>
    <row r="1182" s="160" customFormat="1" ht="21" customHeight="1" spans="1:14">
      <c r="A1182" s="191"/>
      <c r="B1182" s="203" t="s">
        <v>2722</v>
      </c>
      <c r="C1182" s="191" t="s">
        <v>1882</v>
      </c>
      <c r="D1182" s="40" t="s">
        <v>41</v>
      </c>
      <c r="E1182" s="67"/>
      <c r="F1182" s="202">
        <v>72.1</v>
      </c>
      <c r="G1182" s="194"/>
      <c r="H1182" s="203" t="s">
        <v>1095</v>
      </c>
      <c r="I1182" s="203" t="s">
        <v>1642</v>
      </c>
      <c r="J1182" s="191" t="s">
        <v>1883</v>
      </c>
      <c r="K1182" s="203" t="s">
        <v>1892</v>
      </c>
      <c r="L1182" s="236" t="s">
        <v>1279</v>
      </c>
      <c r="M1182" s="203" t="s">
        <v>1638</v>
      </c>
      <c r="N1182" s="203" t="s">
        <v>1548</v>
      </c>
    </row>
    <row r="1183" s="160" customFormat="1" ht="21" customHeight="1" spans="1:14">
      <c r="A1183" s="191"/>
      <c r="B1183" s="203" t="s">
        <v>2722</v>
      </c>
      <c r="C1183" s="191" t="s">
        <v>1882</v>
      </c>
      <c r="D1183" s="40" t="s">
        <v>41</v>
      </c>
      <c r="E1183" s="67"/>
      <c r="F1183" s="202">
        <v>86.6</v>
      </c>
      <c r="G1183" s="194"/>
      <c r="H1183" s="203" t="s">
        <v>1095</v>
      </c>
      <c r="I1183" s="203" t="s">
        <v>1642</v>
      </c>
      <c r="J1183" s="191" t="s">
        <v>1883</v>
      </c>
      <c r="K1183" s="203" t="s">
        <v>1893</v>
      </c>
      <c r="L1183" s="236" t="s">
        <v>1279</v>
      </c>
      <c r="M1183" s="203" t="s">
        <v>1638</v>
      </c>
      <c r="N1183" s="203" t="s">
        <v>1548</v>
      </c>
    </row>
    <row r="1184" s="160" customFormat="1" ht="21" customHeight="1" spans="1:14">
      <c r="A1184" s="191"/>
      <c r="B1184" s="203" t="s">
        <v>2722</v>
      </c>
      <c r="C1184" s="191" t="s">
        <v>1882</v>
      </c>
      <c r="D1184" s="40" t="s">
        <v>41</v>
      </c>
      <c r="E1184" s="67"/>
      <c r="F1184" s="202">
        <v>8.2</v>
      </c>
      <c r="G1184" s="194"/>
      <c r="H1184" s="203" t="s">
        <v>1095</v>
      </c>
      <c r="I1184" s="203" t="s">
        <v>1642</v>
      </c>
      <c r="J1184" s="191" t="s">
        <v>1883</v>
      </c>
      <c r="K1184" s="203" t="s">
        <v>1673</v>
      </c>
      <c r="L1184" s="236" t="s">
        <v>1284</v>
      </c>
      <c r="M1184" s="203" t="s">
        <v>1638</v>
      </c>
      <c r="N1184" s="203" t="s">
        <v>1548</v>
      </c>
    </row>
    <row r="1185" s="160" customFormat="1" ht="21" customHeight="1" spans="1:14">
      <c r="A1185" s="191"/>
      <c r="B1185" s="203" t="s">
        <v>2722</v>
      </c>
      <c r="C1185" s="191" t="s">
        <v>1882</v>
      </c>
      <c r="D1185" s="40" t="s">
        <v>41</v>
      </c>
      <c r="E1185" s="67"/>
      <c r="F1185" s="202">
        <v>5.4</v>
      </c>
      <c r="G1185" s="194"/>
      <c r="H1185" s="203" t="s">
        <v>1095</v>
      </c>
      <c r="I1185" s="203" t="s">
        <v>1642</v>
      </c>
      <c r="J1185" s="191" t="s">
        <v>1883</v>
      </c>
      <c r="K1185" s="203" t="s">
        <v>1677</v>
      </c>
      <c r="L1185" s="236" t="s">
        <v>1279</v>
      </c>
      <c r="M1185" s="203" t="s">
        <v>1638</v>
      </c>
      <c r="N1185" s="203" t="s">
        <v>1548</v>
      </c>
    </row>
    <row r="1186" s="160" customFormat="1" ht="21" customHeight="1" spans="1:14">
      <c r="A1186" s="191"/>
      <c r="B1186" s="203" t="s">
        <v>2722</v>
      </c>
      <c r="C1186" s="191" t="s">
        <v>1882</v>
      </c>
      <c r="D1186" s="40" t="s">
        <v>41</v>
      </c>
      <c r="E1186" s="67"/>
      <c r="F1186" s="202">
        <v>3.1</v>
      </c>
      <c r="G1186" s="194"/>
      <c r="H1186" s="203" t="s">
        <v>1095</v>
      </c>
      <c r="I1186" s="203" t="s">
        <v>1642</v>
      </c>
      <c r="J1186" s="191" t="s">
        <v>1883</v>
      </c>
      <c r="K1186" s="203" t="s">
        <v>1678</v>
      </c>
      <c r="L1186" s="236" t="s">
        <v>1279</v>
      </c>
      <c r="M1186" s="203" t="s">
        <v>1638</v>
      </c>
      <c r="N1186" s="203" t="s">
        <v>1548</v>
      </c>
    </row>
    <row r="1187" s="160" customFormat="1" ht="21" customHeight="1" spans="1:14">
      <c r="A1187" s="191"/>
      <c r="B1187" s="203" t="s">
        <v>2722</v>
      </c>
      <c r="C1187" s="191" t="s">
        <v>1882</v>
      </c>
      <c r="D1187" s="40" t="s">
        <v>41</v>
      </c>
      <c r="E1187" s="67"/>
      <c r="F1187" s="202">
        <v>18.8</v>
      </c>
      <c r="G1187" s="194"/>
      <c r="H1187" s="203" t="s">
        <v>1095</v>
      </c>
      <c r="I1187" s="203" t="s">
        <v>1642</v>
      </c>
      <c r="J1187" s="191" t="s">
        <v>1883</v>
      </c>
      <c r="K1187" s="203" t="s">
        <v>1894</v>
      </c>
      <c r="L1187" s="236" t="s">
        <v>1279</v>
      </c>
      <c r="M1187" s="203" t="s">
        <v>1638</v>
      </c>
      <c r="N1187" s="203" t="s">
        <v>1548</v>
      </c>
    </row>
    <row r="1188" s="160" customFormat="1" ht="21" customHeight="1" spans="1:14">
      <c r="A1188" s="191"/>
      <c r="B1188" s="203" t="s">
        <v>2722</v>
      </c>
      <c r="C1188" s="191" t="s">
        <v>1882</v>
      </c>
      <c r="D1188" s="40" t="s">
        <v>41</v>
      </c>
      <c r="E1188" s="67"/>
      <c r="F1188" s="202">
        <v>20.2</v>
      </c>
      <c r="G1188" s="194"/>
      <c r="H1188" s="203" t="s">
        <v>1095</v>
      </c>
      <c r="I1188" s="203" t="s">
        <v>1642</v>
      </c>
      <c r="J1188" s="191" t="s">
        <v>1883</v>
      </c>
      <c r="K1188" s="203" t="s">
        <v>1895</v>
      </c>
      <c r="L1188" s="236" t="s">
        <v>1279</v>
      </c>
      <c r="M1188" s="203" t="s">
        <v>1638</v>
      </c>
      <c r="N1188" s="203" t="s">
        <v>1548</v>
      </c>
    </row>
    <row r="1189" s="160" customFormat="1" ht="21" customHeight="1" spans="1:14">
      <c r="A1189" s="191"/>
      <c r="B1189" s="203" t="s">
        <v>2722</v>
      </c>
      <c r="C1189" s="191" t="s">
        <v>1882</v>
      </c>
      <c r="D1189" s="40" t="s">
        <v>41</v>
      </c>
      <c r="E1189" s="67"/>
      <c r="F1189" s="202">
        <v>13.2</v>
      </c>
      <c r="G1189" s="194"/>
      <c r="H1189" s="203" t="s">
        <v>1095</v>
      </c>
      <c r="I1189" s="203" t="s">
        <v>1642</v>
      </c>
      <c r="J1189" s="191" t="s">
        <v>1883</v>
      </c>
      <c r="K1189" s="203" t="s">
        <v>1685</v>
      </c>
      <c r="L1189" s="236" t="s">
        <v>1279</v>
      </c>
      <c r="M1189" s="203" t="s">
        <v>1638</v>
      </c>
      <c r="N1189" s="203" t="s">
        <v>1548</v>
      </c>
    </row>
    <row r="1190" s="160" customFormat="1" ht="21" customHeight="1" spans="1:14">
      <c r="A1190" s="191"/>
      <c r="B1190" s="203" t="s">
        <v>2722</v>
      </c>
      <c r="C1190" s="191" t="s">
        <v>1882</v>
      </c>
      <c r="D1190" s="40" t="s">
        <v>41</v>
      </c>
      <c r="E1190" s="67"/>
      <c r="F1190" s="202">
        <v>6.7</v>
      </c>
      <c r="G1190" s="194"/>
      <c r="H1190" s="203" t="s">
        <v>1095</v>
      </c>
      <c r="I1190" s="203" t="s">
        <v>1642</v>
      </c>
      <c r="J1190" s="191" t="s">
        <v>1883</v>
      </c>
      <c r="K1190" s="203" t="s">
        <v>1687</v>
      </c>
      <c r="L1190" s="236" t="s">
        <v>1279</v>
      </c>
      <c r="M1190" s="203" t="s">
        <v>1638</v>
      </c>
      <c r="N1190" s="203" t="s">
        <v>1548</v>
      </c>
    </row>
    <row r="1191" s="160" customFormat="1" ht="21" customHeight="1" spans="1:14">
      <c r="A1191" s="191"/>
      <c r="B1191" s="203" t="s">
        <v>2722</v>
      </c>
      <c r="C1191" s="191" t="s">
        <v>1882</v>
      </c>
      <c r="D1191" s="40" t="s">
        <v>41</v>
      </c>
      <c r="E1191" s="67"/>
      <c r="F1191" s="202">
        <v>9.9</v>
      </c>
      <c r="G1191" s="194"/>
      <c r="H1191" s="203" t="s">
        <v>1095</v>
      </c>
      <c r="I1191" s="203" t="s">
        <v>1642</v>
      </c>
      <c r="J1191" s="191" t="s">
        <v>1883</v>
      </c>
      <c r="K1191" s="203" t="s">
        <v>1896</v>
      </c>
      <c r="L1191" s="236" t="s">
        <v>1279</v>
      </c>
      <c r="M1191" s="203" t="s">
        <v>1638</v>
      </c>
      <c r="N1191" s="203" t="s">
        <v>1548</v>
      </c>
    </row>
    <row r="1192" s="160" customFormat="1" ht="21" customHeight="1" spans="1:14">
      <c r="A1192" s="191"/>
      <c r="B1192" s="203" t="s">
        <v>2722</v>
      </c>
      <c r="C1192" s="191" t="s">
        <v>1882</v>
      </c>
      <c r="D1192" s="40" t="s">
        <v>41</v>
      </c>
      <c r="E1192" s="67"/>
      <c r="F1192" s="202">
        <v>46.5</v>
      </c>
      <c r="G1192" s="194"/>
      <c r="H1192" s="203" t="s">
        <v>1095</v>
      </c>
      <c r="I1192" s="203" t="s">
        <v>1642</v>
      </c>
      <c r="J1192" s="191" t="s">
        <v>1883</v>
      </c>
      <c r="K1192" s="203" t="s">
        <v>1897</v>
      </c>
      <c r="L1192" s="236" t="s">
        <v>1279</v>
      </c>
      <c r="M1192" s="203" t="s">
        <v>1638</v>
      </c>
      <c r="N1192" s="203" t="s">
        <v>1548</v>
      </c>
    </row>
    <row r="1193" s="160" customFormat="1" ht="21" customHeight="1" spans="1:14">
      <c r="A1193" s="191"/>
      <c r="B1193" s="203" t="s">
        <v>2722</v>
      </c>
      <c r="C1193" s="191" t="s">
        <v>1882</v>
      </c>
      <c r="D1193" s="40" t="s">
        <v>41</v>
      </c>
      <c r="E1193" s="67"/>
      <c r="F1193" s="202">
        <v>9.9</v>
      </c>
      <c r="G1193" s="194"/>
      <c r="H1193" s="203" t="s">
        <v>1095</v>
      </c>
      <c r="I1193" s="203" t="s">
        <v>1642</v>
      </c>
      <c r="J1193" s="191" t="s">
        <v>1883</v>
      </c>
      <c r="K1193" s="203" t="s">
        <v>1694</v>
      </c>
      <c r="L1193" s="236" t="s">
        <v>1279</v>
      </c>
      <c r="M1193" s="203" t="s">
        <v>1638</v>
      </c>
      <c r="N1193" s="203" t="s">
        <v>1548</v>
      </c>
    </row>
    <row r="1194" s="160" customFormat="1" ht="21" customHeight="1" spans="1:14">
      <c r="A1194" s="191"/>
      <c r="B1194" s="203" t="s">
        <v>2722</v>
      </c>
      <c r="C1194" s="191" t="s">
        <v>1882</v>
      </c>
      <c r="D1194" s="40" t="s">
        <v>41</v>
      </c>
      <c r="E1194" s="67"/>
      <c r="F1194" s="202">
        <v>6.2</v>
      </c>
      <c r="G1194" s="194"/>
      <c r="H1194" s="203" t="s">
        <v>1095</v>
      </c>
      <c r="I1194" s="203" t="s">
        <v>1642</v>
      </c>
      <c r="J1194" s="191" t="s">
        <v>1883</v>
      </c>
      <c r="K1194" s="203" t="s">
        <v>1696</v>
      </c>
      <c r="L1194" s="236" t="s">
        <v>1284</v>
      </c>
      <c r="M1194" s="203" t="s">
        <v>1638</v>
      </c>
      <c r="N1194" s="203" t="s">
        <v>1548</v>
      </c>
    </row>
    <row r="1195" s="160" customFormat="1" ht="21" customHeight="1" spans="1:14">
      <c r="A1195" s="191"/>
      <c r="B1195" s="203" t="s">
        <v>2722</v>
      </c>
      <c r="C1195" s="191" t="s">
        <v>1882</v>
      </c>
      <c r="D1195" s="40" t="s">
        <v>41</v>
      </c>
      <c r="E1195" s="67"/>
      <c r="F1195" s="202">
        <v>42.2</v>
      </c>
      <c r="G1195" s="194"/>
      <c r="H1195" s="203" t="s">
        <v>1095</v>
      </c>
      <c r="I1195" s="203" t="s">
        <v>1642</v>
      </c>
      <c r="J1195" s="191" t="s">
        <v>1883</v>
      </c>
      <c r="K1195" s="203" t="s">
        <v>1898</v>
      </c>
      <c r="L1195" s="236" t="s">
        <v>1279</v>
      </c>
      <c r="M1195" s="203" t="s">
        <v>1638</v>
      </c>
      <c r="N1195" s="203" t="s">
        <v>1548</v>
      </c>
    </row>
    <row r="1196" s="160" customFormat="1" ht="21" customHeight="1" spans="1:14">
      <c r="A1196" s="191"/>
      <c r="B1196" s="203" t="s">
        <v>2722</v>
      </c>
      <c r="C1196" s="191" t="s">
        <v>1882</v>
      </c>
      <c r="D1196" s="40" t="s">
        <v>41</v>
      </c>
      <c r="E1196" s="67"/>
      <c r="F1196" s="202">
        <v>45.3</v>
      </c>
      <c r="G1196" s="194"/>
      <c r="H1196" s="203" t="s">
        <v>1095</v>
      </c>
      <c r="I1196" s="203" t="s">
        <v>1642</v>
      </c>
      <c r="J1196" s="191" t="s">
        <v>1883</v>
      </c>
      <c r="K1196" s="203" t="s">
        <v>1899</v>
      </c>
      <c r="L1196" s="236" t="s">
        <v>1279</v>
      </c>
      <c r="M1196" s="203" t="s">
        <v>1638</v>
      </c>
      <c r="N1196" s="203" t="s">
        <v>1548</v>
      </c>
    </row>
    <row r="1197" s="160" customFormat="1" ht="21" customHeight="1" spans="1:14">
      <c r="A1197" s="191"/>
      <c r="B1197" s="203" t="s">
        <v>2722</v>
      </c>
      <c r="C1197" s="191" t="s">
        <v>1882</v>
      </c>
      <c r="D1197" s="40" t="s">
        <v>41</v>
      </c>
      <c r="E1197" s="67"/>
      <c r="F1197" s="202">
        <v>2.5</v>
      </c>
      <c r="G1197" s="194"/>
      <c r="H1197" s="203" t="s">
        <v>1095</v>
      </c>
      <c r="I1197" s="203" t="s">
        <v>1642</v>
      </c>
      <c r="J1197" s="191" t="s">
        <v>1883</v>
      </c>
      <c r="K1197" s="203" t="s">
        <v>1900</v>
      </c>
      <c r="L1197" s="236" t="s">
        <v>1284</v>
      </c>
      <c r="M1197" s="203" t="s">
        <v>1638</v>
      </c>
      <c r="N1197" s="203" t="s">
        <v>1548</v>
      </c>
    </row>
    <row r="1198" s="160" customFormat="1" ht="21" customHeight="1" spans="1:14">
      <c r="A1198" s="191"/>
      <c r="B1198" s="203" t="s">
        <v>2722</v>
      </c>
      <c r="C1198" s="191" t="s">
        <v>1882</v>
      </c>
      <c r="D1198" s="40" t="s">
        <v>41</v>
      </c>
      <c r="E1198" s="67"/>
      <c r="F1198" s="202">
        <v>11.1</v>
      </c>
      <c r="G1198" s="194"/>
      <c r="H1198" s="203" t="s">
        <v>1095</v>
      </c>
      <c r="I1198" s="203" t="s">
        <v>1642</v>
      </c>
      <c r="J1198" s="191" t="s">
        <v>1883</v>
      </c>
      <c r="K1198" s="203" t="s">
        <v>1901</v>
      </c>
      <c r="L1198" s="236" t="s">
        <v>1279</v>
      </c>
      <c r="M1198" s="203" t="s">
        <v>1638</v>
      </c>
      <c r="N1198" s="203" t="s">
        <v>1548</v>
      </c>
    </row>
    <row r="1199" s="160" customFormat="1" ht="21" customHeight="1" spans="1:14">
      <c r="A1199" s="191"/>
      <c r="B1199" s="203" t="s">
        <v>2722</v>
      </c>
      <c r="C1199" s="191" t="s">
        <v>1882</v>
      </c>
      <c r="D1199" s="40" t="s">
        <v>41</v>
      </c>
      <c r="E1199" s="67"/>
      <c r="F1199" s="202">
        <v>8.1</v>
      </c>
      <c r="G1199" s="194"/>
      <c r="H1199" s="203" t="s">
        <v>1095</v>
      </c>
      <c r="I1199" s="203" t="s">
        <v>1642</v>
      </c>
      <c r="J1199" s="191" t="s">
        <v>1883</v>
      </c>
      <c r="K1199" s="203" t="s">
        <v>1902</v>
      </c>
      <c r="L1199" s="236" t="s">
        <v>1279</v>
      </c>
      <c r="M1199" s="203" t="s">
        <v>1638</v>
      </c>
      <c r="N1199" s="203" t="s">
        <v>1548</v>
      </c>
    </row>
    <row r="1200" s="160" customFormat="1" ht="21" customHeight="1" spans="1:14">
      <c r="A1200" s="191"/>
      <c r="B1200" s="203" t="s">
        <v>2722</v>
      </c>
      <c r="C1200" s="191" t="s">
        <v>1882</v>
      </c>
      <c r="D1200" s="40" t="s">
        <v>41</v>
      </c>
      <c r="E1200" s="67"/>
      <c r="F1200" s="202">
        <v>4.3</v>
      </c>
      <c r="G1200" s="194"/>
      <c r="H1200" s="203" t="s">
        <v>1095</v>
      </c>
      <c r="I1200" s="203" t="s">
        <v>1642</v>
      </c>
      <c r="J1200" s="191" t="s">
        <v>1883</v>
      </c>
      <c r="K1200" s="203" t="s">
        <v>1903</v>
      </c>
      <c r="L1200" s="236" t="s">
        <v>1279</v>
      </c>
      <c r="M1200" s="203" t="s">
        <v>1638</v>
      </c>
      <c r="N1200" s="203" t="s">
        <v>1548</v>
      </c>
    </row>
    <row r="1201" s="160" customFormat="1" ht="21" customHeight="1" spans="1:14">
      <c r="A1201" s="191"/>
      <c r="B1201" s="203" t="s">
        <v>2722</v>
      </c>
      <c r="C1201" s="191" t="s">
        <v>1882</v>
      </c>
      <c r="D1201" s="40" t="s">
        <v>41</v>
      </c>
      <c r="E1201" s="67"/>
      <c r="F1201" s="202">
        <v>9.9</v>
      </c>
      <c r="G1201" s="194"/>
      <c r="H1201" s="203" t="s">
        <v>1095</v>
      </c>
      <c r="I1201" s="203" t="s">
        <v>1642</v>
      </c>
      <c r="J1201" s="191" t="s">
        <v>1883</v>
      </c>
      <c r="K1201" s="203" t="s">
        <v>1904</v>
      </c>
      <c r="L1201" s="236" t="s">
        <v>1279</v>
      </c>
      <c r="M1201" s="203" t="s">
        <v>1638</v>
      </c>
      <c r="N1201" s="203" t="s">
        <v>1548</v>
      </c>
    </row>
    <row r="1202" s="160" customFormat="1" ht="21" customHeight="1" spans="1:14">
      <c r="A1202" s="191"/>
      <c r="B1202" s="203" t="s">
        <v>2722</v>
      </c>
      <c r="C1202" s="191" t="s">
        <v>1882</v>
      </c>
      <c r="D1202" s="40" t="s">
        <v>41</v>
      </c>
      <c r="E1202" s="67"/>
      <c r="F1202" s="202">
        <v>19.2</v>
      </c>
      <c r="G1202" s="194"/>
      <c r="H1202" s="203" t="s">
        <v>1095</v>
      </c>
      <c r="I1202" s="203" t="s">
        <v>1642</v>
      </c>
      <c r="J1202" s="191" t="s">
        <v>1883</v>
      </c>
      <c r="K1202" s="203" t="s">
        <v>1905</v>
      </c>
      <c r="L1202" s="236" t="s">
        <v>1279</v>
      </c>
      <c r="M1202" s="203" t="s">
        <v>1638</v>
      </c>
      <c r="N1202" s="203" t="s">
        <v>1548</v>
      </c>
    </row>
    <row r="1203" s="160" customFormat="1" ht="21" customHeight="1" spans="1:14">
      <c r="A1203" s="191"/>
      <c r="B1203" s="203" t="s">
        <v>2722</v>
      </c>
      <c r="C1203" s="191" t="s">
        <v>1882</v>
      </c>
      <c r="D1203" s="40" t="s">
        <v>41</v>
      </c>
      <c r="E1203" s="67"/>
      <c r="F1203" s="202">
        <v>161.8</v>
      </c>
      <c r="G1203" s="194"/>
      <c r="H1203" s="203" t="s">
        <v>1095</v>
      </c>
      <c r="I1203" s="203" t="s">
        <v>1642</v>
      </c>
      <c r="J1203" s="191" t="s">
        <v>1883</v>
      </c>
      <c r="K1203" s="203" t="s">
        <v>1906</v>
      </c>
      <c r="L1203" s="236" t="s">
        <v>1279</v>
      </c>
      <c r="M1203" s="203" t="s">
        <v>1638</v>
      </c>
      <c r="N1203" s="203" t="s">
        <v>1548</v>
      </c>
    </row>
    <row r="1204" s="160" customFormat="1" ht="21" customHeight="1" spans="1:14">
      <c r="A1204" s="191"/>
      <c r="B1204" s="203" t="s">
        <v>2722</v>
      </c>
      <c r="C1204" s="191" t="s">
        <v>1882</v>
      </c>
      <c r="D1204" s="40" t="s">
        <v>41</v>
      </c>
      <c r="E1204" s="67"/>
      <c r="F1204" s="202">
        <v>5.7</v>
      </c>
      <c r="G1204" s="194"/>
      <c r="H1204" s="203" t="s">
        <v>1095</v>
      </c>
      <c r="I1204" s="203" t="s">
        <v>1642</v>
      </c>
      <c r="J1204" s="191" t="s">
        <v>1883</v>
      </c>
      <c r="K1204" s="203" t="s">
        <v>1716</v>
      </c>
      <c r="L1204" s="236" t="s">
        <v>1279</v>
      </c>
      <c r="M1204" s="203" t="s">
        <v>1638</v>
      </c>
      <c r="N1204" s="203" t="s">
        <v>1548</v>
      </c>
    </row>
    <row r="1205" s="160" customFormat="1" ht="21" customHeight="1" spans="1:14">
      <c r="A1205" s="191"/>
      <c r="B1205" s="203" t="s">
        <v>2722</v>
      </c>
      <c r="C1205" s="191" t="s">
        <v>1882</v>
      </c>
      <c r="D1205" s="40" t="s">
        <v>41</v>
      </c>
      <c r="E1205" s="67"/>
      <c r="F1205" s="202">
        <v>5</v>
      </c>
      <c r="G1205" s="194"/>
      <c r="H1205" s="203" t="s">
        <v>1095</v>
      </c>
      <c r="I1205" s="203" t="s">
        <v>1642</v>
      </c>
      <c r="J1205" s="191" t="s">
        <v>1883</v>
      </c>
      <c r="K1205" s="203" t="s">
        <v>1907</v>
      </c>
      <c r="L1205" s="236" t="s">
        <v>1279</v>
      </c>
      <c r="M1205" s="203" t="s">
        <v>1638</v>
      </c>
      <c r="N1205" s="203" t="s">
        <v>1548</v>
      </c>
    </row>
    <row r="1206" s="160" customFormat="1" ht="21" customHeight="1" spans="1:14">
      <c r="A1206" s="191"/>
      <c r="B1206" s="203" t="s">
        <v>2722</v>
      </c>
      <c r="C1206" s="191" t="s">
        <v>1882</v>
      </c>
      <c r="D1206" s="40" t="s">
        <v>41</v>
      </c>
      <c r="E1206" s="67"/>
      <c r="F1206" s="202">
        <v>16.7</v>
      </c>
      <c r="G1206" s="194"/>
      <c r="H1206" s="203" t="s">
        <v>1095</v>
      </c>
      <c r="I1206" s="203" t="s">
        <v>1642</v>
      </c>
      <c r="J1206" s="191" t="s">
        <v>1883</v>
      </c>
      <c r="K1206" s="203" t="s">
        <v>1908</v>
      </c>
      <c r="L1206" s="236" t="s">
        <v>1279</v>
      </c>
      <c r="M1206" s="203" t="s">
        <v>1638</v>
      </c>
      <c r="N1206" s="203" t="s">
        <v>1548</v>
      </c>
    </row>
    <row r="1207" s="160" customFormat="1" ht="21" customHeight="1" spans="1:14">
      <c r="A1207" s="191"/>
      <c r="B1207" s="203" t="s">
        <v>2722</v>
      </c>
      <c r="C1207" s="191" t="s">
        <v>1882</v>
      </c>
      <c r="D1207" s="40" t="s">
        <v>41</v>
      </c>
      <c r="E1207" s="67"/>
      <c r="F1207" s="202">
        <v>76.3</v>
      </c>
      <c r="G1207" s="194"/>
      <c r="H1207" s="203" t="s">
        <v>1095</v>
      </c>
      <c r="I1207" s="203" t="s">
        <v>1642</v>
      </c>
      <c r="J1207" s="191" t="s">
        <v>1883</v>
      </c>
      <c r="K1207" s="203" t="s">
        <v>1909</v>
      </c>
      <c r="L1207" s="236" t="s">
        <v>1279</v>
      </c>
      <c r="M1207" s="203" t="s">
        <v>1638</v>
      </c>
      <c r="N1207" s="203" t="s">
        <v>1548</v>
      </c>
    </row>
    <row r="1208" s="160" customFormat="1" ht="21" customHeight="1" spans="1:14">
      <c r="A1208" s="191"/>
      <c r="B1208" s="203" t="s">
        <v>2722</v>
      </c>
      <c r="C1208" s="191" t="s">
        <v>1882</v>
      </c>
      <c r="D1208" s="40" t="s">
        <v>41</v>
      </c>
      <c r="E1208" s="67"/>
      <c r="F1208" s="202">
        <v>23.6</v>
      </c>
      <c r="G1208" s="194"/>
      <c r="H1208" s="203" t="s">
        <v>1095</v>
      </c>
      <c r="I1208" s="203" t="s">
        <v>1642</v>
      </c>
      <c r="J1208" s="191" t="s">
        <v>1883</v>
      </c>
      <c r="K1208" s="203" t="s">
        <v>1910</v>
      </c>
      <c r="L1208" s="236" t="s">
        <v>1279</v>
      </c>
      <c r="M1208" s="203" t="s">
        <v>1638</v>
      </c>
      <c r="N1208" s="203" t="s">
        <v>1548</v>
      </c>
    </row>
    <row r="1209" s="160" customFormat="1" ht="21" customHeight="1" spans="1:14">
      <c r="A1209" s="191"/>
      <c r="B1209" s="203" t="s">
        <v>2722</v>
      </c>
      <c r="C1209" s="191" t="s">
        <v>1882</v>
      </c>
      <c r="D1209" s="40" t="s">
        <v>41</v>
      </c>
      <c r="E1209" s="67"/>
      <c r="F1209" s="202">
        <v>19.2</v>
      </c>
      <c r="G1209" s="194"/>
      <c r="H1209" s="203" t="s">
        <v>1095</v>
      </c>
      <c r="I1209" s="203" t="s">
        <v>1642</v>
      </c>
      <c r="J1209" s="191" t="s">
        <v>1883</v>
      </c>
      <c r="K1209" s="203" t="s">
        <v>1728</v>
      </c>
      <c r="L1209" s="236" t="s">
        <v>1284</v>
      </c>
      <c r="M1209" s="203" t="s">
        <v>1638</v>
      </c>
      <c r="N1209" s="203" t="s">
        <v>1548</v>
      </c>
    </row>
    <row r="1210" s="160" customFormat="1" ht="21" customHeight="1" spans="1:14">
      <c r="A1210" s="191"/>
      <c r="B1210" s="203" t="s">
        <v>2722</v>
      </c>
      <c r="C1210" s="191" t="s">
        <v>1882</v>
      </c>
      <c r="D1210" s="40" t="s">
        <v>41</v>
      </c>
      <c r="E1210" s="67"/>
      <c r="F1210" s="202">
        <v>26.7</v>
      </c>
      <c r="G1210" s="194"/>
      <c r="H1210" s="203" t="s">
        <v>1095</v>
      </c>
      <c r="I1210" s="203" t="s">
        <v>1642</v>
      </c>
      <c r="J1210" s="191" t="s">
        <v>1883</v>
      </c>
      <c r="K1210" s="203" t="s">
        <v>1911</v>
      </c>
      <c r="L1210" s="236" t="s">
        <v>1284</v>
      </c>
      <c r="M1210" s="203" t="s">
        <v>1638</v>
      </c>
      <c r="N1210" s="203" t="s">
        <v>1548</v>
      </c>
    </row>
    <row r="1211" s="160" customFormat="1" ht="21" customHeight="1" spans="1:14">
      <c r="A1211" s="191"/>
      <c r="B1211" s="203" t="s">
        <v>2722</v>
      </c>
      <c r="C1211" s="191" t="s">
        <v>1882</v>
      </c>
      <c r="D1211" s="40" t="s">
        <v>41</v>
      </c>
      <c r="E1211" s="67"/>
      <c r="F1211" s="202">
        <v>40.3</v>
      </c>
      <c r="G1211" s="194"/>
      <c r="H1211" s="203" t="s">
        <v>1095</v>
      </c>
      <c r="I1211" s="203" t="s">
        <v>1642</v>
      </c>
      <c r="J1211" s="191" t="s">
        <v>1883</v>
      </c>
      <c r="K1211" s="203" t="s">
        <v>1912</v>
      </c>
      <c r="L1211" s="236" t="s">
        <v>1279</v>
      </c>
      <c r="M1211" s="203" t="s">
        <v>1638</v>
      </c>
      <c r="N1211" s="203" t="s">
        <v>1548</v>
      </c>
    </row>
    <row r="1212" s="160" customFormat="1" ht="21" customHeight="1" spans="1:14">
      <c r="A1212" s="191"/>
      <c r="B1212" s="203" t="s">
        <v>2722</v>
      </c>
      <c r="C1212" s="191" t="s">
        <v>1882</v>
      </c>
      <c r="D1212" s="40" t="s">
        <v>41</v>
      </c>
      <c r="E1212" s="67"/>
      <c r="F1212" s="202">
        <v>5.6</v>
      </c>
      <c r="G1212" s="194"/>
      <c r="H1212" s="203" t="s">
        <v>1095</v>
      </c>
      <c r="I1212" s="203" t="s">
        <v>1642</v>
      </c>
      <c r="J1212" s="191" t="s">
        <v>1883</v>
      </c>
      <c r="K1212" s="203" t="s">
        <v>1913</v>
      </c>
      <c r="L1212" s="236" t="s">
        <v>1279</v>
      </c>
      <c r="M1212" s="203" t="s">
        <v>1638</v>
      </c>
      <c r="N1212" s="203" t="s">
        <v>1548</v>
      </c>
    </row>
    <row r="1213" s="160" customFormat="1" ht="21" customHeight="1" spans="1:14">
      <c r="A1213" s="191"/>
      <c r="B1213" s="203" t="s">
        <v>2722</v>
      </c>
      <c r="C1213" s="191" t="s">
        <v>1882</v>
      </c>
      <c r="D1213" s="40" t="s">
        <v>41</v>
      </c>
      <c r="E1213" s="67"/>
      <c r="F1213" s="202">
        <v>26.7</v>
      </c>
      <c r="G1213" s="194"/>
      <c r="H1213" s="203" t="s">
        <v>1095</v>
      </c>
      <c r="I1213" s="203" t="s">
        <v>1642</v>
      </c>
      <c r="J1213" s="191" t="s">
        <v>1883</v>
      </c>
      <c r="K1213" s="203" t="s">
        <v>1738</v>
      </c>
      <c r="L1213" s="236" t="s">
        <v>1279</v>
      </c>
      <c r="M1213" s="203" t="s">
        <v>1638</v>
      </c>
      <c r="N1213" s="203" t="s">
        <v>1548</v>
      </c>
    </row>
    <row r="1214" s="160" customFormat="1" ht="21" customHeight="1" spans="1:14">
      <c r="A1214" s="191"/>
      <c r="B1214" s="203" t="s">
        <v>2722</v>
      </c>
      <c r="C1214" s="191" t="s">
        <v>1882</v>
      </c>
      <c r="D1214" s="40" t="s">
        <v>41</v>
      </c>
      <c r="E1214" s="67"/>
      <c r="F1214" s="202">
        <v>8.7</v>
      </c>
      <c r="G1214" s="194"/>
      <c r="H1214" s="203" t="s">
        <v>1095</v>
      </c>
      <c r="I1214" s="203" t="s">
        <v>1642</v>
      </c>
      <c r="J1214" s="191" t="s">
        <v>1883</v>
      </c>
      <c r="K1214" s="203" t="s">
        <v>1914</v>
      </c>
      <c r="L1214" s="236" t="s">
        <v>1279</v>
      </c>
      <c r="M1214" s="203" t="s">
        <v>1638</v>
      </c>
      <c r="N1214" s="203" t="s">
        <v>1548</v>
      </c>
    </row>
    <row r="1215" s="160" customFormat="1" ht="21" customHeight="1" spans="1:14">
      <c r="A1215" s="191"/>
      <c r="B1215" s="203" t="s">
        <v>2722</v>
      </c>
      <c r="C1215" s="191" t="s">
        <v>1882</v>
      </c>
      <c r="D1215" s="40" t="s">
        <v>41</v>
      </c>
      <c r="E1215" s="67"/>
      <c r="F1215" s="202">
        <v>5</v>
      </c>
      <c r="G1215" s="194"/>
      <c r="H1215" s="203" t="s">
        <v>1095</v>
      </c>
      <c r="I1215" s="203" t="s">
        <v>1642</v>
      </c>
      <c r="J1215" s="191" t="s">
        <v>1883</v>
      </c>
      <c r="K1215" s="203" t="s">
        <v>1915</v>
      </c>
      <c r="L1215" s="236" t="s">
        <v>1284</v>
      </c>
      <c r="M1215" s="203" t="s">
        <v>1638</v>
      </c>
      <c r="N1215" s="203" t="s">
        <v>1548</v>
      </c>
    </row>
    <row r="1216" s="160" customFormat="1" ht="21" customHeight="1" spans="1:14">
      <c r="A1216" s="191"/>
      <c r="B1216" s="203" t="s">
        <v>2722</v>
      </c>
      <c r="C1216" s="191" t="s">
        <v>1882</v>
      </c>
      <c r="D1216" s="40" t="s">
        <v>41</v>
      </c>
      <c r="E1216" s="67"/>
      <c r="F1216" s="202">
        <v>1.6</v>
      </c>
      <c r="G1216" s="194"/>
      <c r="H1216" s="203" t="s">
        <v>1095</v>
      </c>
      <c r="I1216" s="203" t="s">
        <v>1642</v>
      </c>
      <c r="J1216" s="191" t="s">
        <v>1883</v>
      </c>
      <c r="K1216" s="203" t="s">
        <v>1744</v>
      </c>
      <c r="L1216" s="236" t="s">
        <v>1279</v>
      </c>
      <c r="M1216" s="203" t="s">
        <v>1638</v>
      </c>
      <c r="N1216" s="203" t="s">
        <v>1548</v>
      </c>
    </row>
    <row r="1217" s="160" customFormat="1" ht="21" customHeight="1" spans="1:14">
      <c r="A1217" s="191"/>
      <c r="B1217" s="203" t="s">
        <v>2722</v>
      </c>
      <c r="C1217" s="191" t="s">
        <v>1882</v>
      </c>
      <c r="D1217" s="40" t="s">
        <v>41</v>
      </c>
      <c r="E1217" s="67"/>
      <c r="F1217" s="202">
        <v>13.1</v>
      </c>
      <c r="G1217" s="194"/>
      <c r="H1217" s="203" t="s">
        <v>1095</v>
      </c>
      <c r="I1217" s="203" t="s">
        <v>1642</v>
      </c>
      <c r="J1217" s="191" t="s">
        <v>1883</v>
      </c>
      <c r="K1217" s="203" t="s">
        <v>1916</v>
      </c>
      <c r="L1217" s="236" t="s">
        <v>1279</v>
      </c>
      <c r="M1217" s="203" t="s">
        <v>1638</v>
      </c>
      <c r="N1217" s="203" t="s">
        <v>1548</v>
      </c>
    </row>
    <row r="1218" s="160" customFormat="1" ht="21" customHeight="1" spans="1:14">
      <c r="A1218" s="191"/>
      <c r="B1218" s="203" t="s">
        <v>2722</v>
      </c>
      <c r="C1218" s="191" t="s">
        <v>1882</v>
      </c>
      <c r="D1218" s="40" t="s">
        <v>41</v>
      </c>
      <c r="E1218" s="67"/>
      <c r="F1218" s="202">
        <v>2.1</v>
      </c>
      <c r="G1218" s="194"/>
      <c r="H1218" s="203" t="s">
        <v>1095</v>
      </c>
      <c r="I1218" s="203" t="s">
        <v>1642</v>
      </c>
      <c r="J1218" s="191" t="s">
        <v>1883</v>
      </c>
      <c r="K1218" s="203" t="s">
        <v>1917</v>
      </c>
      <c r="L1218" s="236" t="s">
        <v>1279</v>
      </c>
      <c r="M1218" s="203" t="s">
        <v>1638</v>
      </c>
      <c r="N1218" s="203" t="s">
        <v>1548</v>
      </c>
    </row>
    <row r="1219" s="160" customFormat="1" ht="21" customHeight="1" spans="1:14">
      <c r="A1219" s="191"/>
      <c r="B1219" s="203" t="s">
        <v>2722</v>
      </c>
      <c r="C1219" s="191" t="s">
        <v>1882</v>
      </c>
      <c r="D1219" s="40" t="s">
        <v>41</v>
      </c>
      <c r="E1219" s="67"/>
      <c r="F1219" s="202">
        <v>12</v>
      </c>
      <c r="G1219" s="194"/>
      <c r="H1219" s="203" t="s">
        <v>1095</v>
      </c>
      <c r="I1219" s="203" t="s">
        <v>1642</v>
      </c>
      <c r="J1219" s="191" t="s">
        <v>1883</v>
      </c>
      <c r="K1219" s="203" t="s">
        <v>1918</v>
      </c>
      <c r="L1219" s="236" t="s">
        <v>1279</v>
      </c>
      <c r="M1219" s="203" t="s">
        <v>1638</v>
      </c>
      <c r="N1219" s="203" t="s">
        <v>1548</v>
      </c>
    </row>
    <row r="1220" s="163" customFormat="1" ht="21" customHeight="1" spans="1:14">
      <c r="A1220" s="195"/>
      <c r="B1220" s="219" t="s">
        <v>138</v>
      </c>
      <c r="C1220" s="220"/>
      <c r="D1220" s="196"/>
      <c r="E1220" s="197"/>
      <c r="F1220" s="190">
        <f>SUM(F1169:F1219)</f>
        <v>1245.6</v>
      </c>
      <c r="G1220" s="199"/>
      <c r="H1220" s="189"/>
      <c r="I1220" s="189"/>
      <c r="J1220" s="189"/>
      <c r="K1220" s="189"/>
      <c r="L1220" s="232"/>
      <c r="M1220" s="189"/>
      <c r="N1220" s="189"/>
    </row>
    <row r="1221" s="163" customFormat="1" ht="21" customHeight="1" spans="1:14">
      <c r="A1221" s="303"/>
      <c r="B1221" s="258"/>
      <c r="C1221" s="304" t="s">
        <v>2723</v>
      </c>
      <c r="D1221" s="40" t="s">
        <v>2724</v>
      </c>
      <c r="E1221" s="266"/>
      <c r="F1221" s="305">
        <v>13.986</v>
      </c>
      <c r="G1221" s="306"/>
      <c r="H1221" s="203" t="s">
        <v>1095</v>
      </c>
      <c r="I1221" s="261" t="s">
        <v>829</v>
      </c>
      <c r="J1221" s="304" t="s">
        <v>2723</v>
      </c>
      <c r="K1221" s="203" t="s">
        <v>2725</v>
      </c>
      <c r="L1221" s="318"/>
      <c r="M1221" s="319"/>
      <c r="N1221" s="319"/>
    </row>
    <row r="1222" s="163" customFormat="1" ht="21" customHeight="1" spans="1:14">
      <c r="A1222" s="303"/>
      <c r="B1222" s="258"/>
      <c r="C1222" s="304" t="s">
        <v>2726</v>
      </c>
      <c r="D1222" s="40" t="s">
        <v>2724</v>
      </c>
      <c r="E1222" s="266"/>
      <c r="F1222" s="305">
        <v>13.986</v>
      </c>
      <c r="G1222" s="306"/>
      <c r="H1222" s="203" t="s">
        <v>1095</v>
      </c>
      <c r="I1222" s="261" t="s">
        <v>829</v>
      </c>
      <c r="J1222" s="304" t="s">
        <v>2726</v>
      </c>
      <c r="K1222" s="203" t="s">
        <v>2725</v>
      </c>
      <c r="L1222" s="318"/>
      <c r="M1222" s="319"/>
      <c r="N1222" s="319"/>
    </row>
    <row r="1223" s="160" customFormat="1" ht="21" customHeight="1" spans="1:14">
      <c r="A1223" s="257"/>
      <c r="B1223" s="307" t="s">
        <v>2727</v>
      </c>
      <c r="C1223" s="307"/>
      <c r="D1223" s="307"/>
      <c r="E1223" s="307"/>
      <c r="F1223" s="307"/>
      <c r="G1223" s="308"/>
      <c r="H1223" s="307"/>
      <c r="I1223" s="307"/>
      <c r="J1223" s="307"/>
      <c r="K1223" s="307"/>
      <c r="L1223" s="320"/>
      <c r="M1223" s="307"/>
      <c r="N1223" s="307"/>
    </row>
    <row r="1224" s="158" customFormat="1" ht="21" customHeight="1" spans="1:14">
      <c r="A1224" s="278"/>
      <c r="B1224" s="48">
        <v>300</v>
      </c>
      <c r="C1224" s="201" t="s">
        <v>1148</v>
      </c>
      <c r="D1224" s="309"/>
      <c r="E1224" s="309"/>
      <c r="F1224" s="309"/>
      <c r="G1224" s="310"/>
      <c r="H1224" s="309"/>
      <c r="I1224" s="309"/>
      <c r="J1224" s="309"/>
      <c r="K1224" s="309"/>
      <c r="L1224" s="38"/>
      <c r="M1224" s="309"/>
      <c r="N1224" s="309"/>
    </row>
    <row r="1225" s="161" customFormat="1" ht="21" customHeight="1" spans="1:14">
      <c r="A1225" s="311"/>
      <c r="B1225" s="217" t="s">
        <v>484</v>
      </c>
      <c r="C1225" s="312" t="s">
        <v>485</v>
      </c>
      <c r="D1225" s="313"/>
      <c r="E1225" s="314"/>
      <c r="F1225" s="315"/>
      <c r="G1225" s="316"/>
      <c r="H1225" s="317"/>
      <c r="I1225" s="317"/>
      <c r="J1225" s="317"/>
      <c r="K1225" s="317"/>
      <c r="L1225" s="321"/>
      <c r="M1225" s="317"/>
      <c r="N1225" s="317"/>
    </row>
    <row r="1226" s="161" customFormat="1" ht="21" customHeight="1" spans="1:14">
      <c r="A1226" s="311"/>
      <c r="B1226" s="217" t="s">
        <v>2728</v>
      </c>
      <c r="C1226" s="312" t="s">
        <v>1856</v>
      </c>
      <c r="D1226" s="313"/>
      <c r="E1226" s="314"/>
      <c r="F1226" s="315"/>
      <c r="G1226" s="316"/>
      <c r="H1226" s="317"/>
      <c r="I1226" s="317"/>
      <c r="J1226" s="317"/>
      <c r="K1226" s="317"/>
      <c r="L1226" s="321"/>
      <c r="M1226" s="317"/>
      <c r="N1226" s="317"/>
    </row>
    <row r="1227" s="161" customFormat="1" ht="21" customHeight="1" spans="1:14">
      <c r="A1227" s="204"/>
      <c r="B1227" s="217" t="s">
        <v>2728</v>
      </c>
      <c r="C1227" s="240" t="s">
        <v>2729</v>
      </c>
      <c r="D1227" s="206" t="s">
        <v>224</v>
      </c>
      <c r="E1227" s="291">
        <v>83.9</v>
      </c>
      <c r="F1227" s="208">
        <v>8334</v>
      </c>
      <c r="G1227" s="209">
        <f t="shared" ref="G1227:G1237" si="3">F1227*E1227</f>
        <v>699222.6</v>
      </c>
      <c r="H1227" s="205" t="s">
        <v>1148</v>
      </c>
      <c r="I1227" s="205" t="s">
        <v>1148</v>
      </c>
      <c r="J1227" s="205" t="s">
        <v>487</v>
      </c>
      <c r="K1227" s="205" t="s">
        <v>1859</v>
      </c>
      <c r="L1227" s="237"/>
      <c r="M1227" s="205" t="s">
        <v>1151</v>
      </c>
      <c r="N1227" s="205"/>
    </row>
    <row r="1228" s="161" customFormat="1" ht="21" customHeight="1" spans="1:14">
      <c r="A1228" s="204"/>
      <c r="B1228" s="217" t="s">
        <v>2728</v>
      </c>
      <c r="C1228" s="240" t="s">
        <v>2729</v>
      </c>
      <c r="D1228" s="206" t="s">
        <v>224</v>
      </c>
      <c r="E1228" s="291">
        <v>83.9</v>
      </c>
      <c r="F1228" s="208">
        <v>2944</v>
      </c>
      <c r="G1228" s="209">
        <f t="shared" si="3"/>
        <v>247001.6</v>
      </c>
      <c r="H1228" s="205" t="s">
        <v>1148</v>
      </c>
      <c r="I1228" s="205" t="s">
        <v>1148</v>
      </c>
      <c r="J1228" s="205" t="s">
        <v>487</v>
      </c>
      <c r="K1228" s="205" t="s">
        <v>1860</v>
      </c>
      <c r="L1228" s="237"/>
      <c r="M1228" s="205" t="s">
        <v>1151</v>
      </c>
      <c r="N1228" s="205"/>
    </row>
    <row r="1229" s="161" customFormat="1" ht="21" customHeight="1" spans="1:14">
      <c r="A1229" s="204"/>
      <c r="B1229" s="217" t="s">
        <v>2728</v>
      </c>
      <c r="C1229" s="240" t="s">
        <v>2729</v>
      </c>
      <c r="D1229" s="206" t="s">
        <v>224</v>
      </c>
      <c r="E1229" s="291">
        <v>83.9</v>
      </c>
      <c r="F1229" s="208">
        <v>2516</v>
      </c>
      <c r="G1229" s="209">
        <f t="shared" si="3"/>
        <v>211092.4</v>
      </c>
      <c r="H1229" s="205" t="s">
        <v>1148</v>
      </c>
      <c r="I1229" s="205" t="s">
        <v>1148</v>
      </c>
      <c r="J1229" s="205" t="s">
        <v>487</v>
      </c>
      <c r="K1229" s="205" t="s">
        <v>1861</v>
      </c>
      <c r="L1229" s="237"/>
      <c r="M1229" s="205" t="s">
        <v>1151</v>
      </c>
      <c r="N1229" s="205"/>
    </row>
    <row r="1230" s="161" customFormat="1" ht="21" customHeight="1" spans="1:14">
      <c r="A1230" s="204"/>
      <c r="B1230" s="217" t="s">
        <v>2728</v>
      </c>
      <c r="C1230" s="240" t="s">
        <v>2729</v>
      </c>
      <c r="D1230" s="206" t="s">
        <v>224</v>
      </c>
      <c r="E1230" s="291">
        <v>83.9</v>
      </c>
      <c r="F1230" s="208">
        <v>8643</v>
      </c>
      <c r="G1230" s="209">
        <f t="shared" si="3"/>
        <v>725147.7</v>
      </c>
      <c r="H1230" s="205" t="s">
        <v>1148</v>
      </c>
      <c r="I1230" s="205" t="s">
        <v>1148</v>
      </c>
      <c r="J1230" s="205" t="s">
        <v>487</v>
      </c>
      <c r="K1230" s="205" t="s">
        <v>1862</v>
      </c>
      <c r="L1230" s="237"/>
      <c r="M1230" s="205" t="s">
        <v>1151</v>
      </c>
      <c r="N1230" s="205"/>
    </row>
    <row r="1231" s="161" customFormat="1" ht="21" customHeight="1" spans="1:14">
      <c r="A1231" s="204"/>
      <c r="B1231" s="217" t="s">
        <v>2728</v>
      </c>
      <c r="C1231" s="240" t="s">
        <v>2729</v>
      </c>
      <c r="D1231" s="206" t="s">
        <v>224</v>
      </c>
      <c r="E1231" s="291">
        <v>83.9</v>
      </c>
      <c r="F1231" s="208">
        <v>6215</v>
      </c>
      <c r="G1231" s="209">
        <f t="shared" si="3"/>
        <v>521438.5</v>
      </c>
      <c r="H1231" s="205" t="s">
        <v>1148</v>
      </c>
      <c r="I1231" s="205" t="s">
        <v>1148</v>
      </c>
      <c r="J1231" s="205" t="s">
        <v>487</v>
      </c>
      <c r="K1231" s="205" t="s">
        <v>1863</v>
      </c>
      <c r="L1231" s="237"/>
      <c r="M1231" s="205" t="s">
        <v>1151</v>
      </c>
      <c r="N1231" s="205"/>
    </row>
    <row r="1232" s="161" customFormat="1" ht="21" customHeight="1" spans="1:14">
      <c r="A1232" s="204"/>
      <c r="B1232" s="217" t="s">
        <v>2728</v>
      </c>
      <c r="C1232" s="240" t="s">
        <v>2729</v>
      </c>
      <c r="D1232" s="206" t="s">
        <v>224</v>
      </c>
      <c r="E1232" s="291">
        <v>83.9</v>
      </c>
      <c r="F1232" s="208">
        <v>9131</v>
      </c>
      <c r="G1232" s="209">
        <f t="shared" si="3"/>
        <v>766090.9</v>
      </c>
      <c r="H1232" s="205" t="s">
        <v>1148</v>
      </c>
      <c r="I1232" s="205" t="s">
        <v>1148</v>
      </c>
      <c r="J1232" s="205" t="s">
        <v>487</v>
      </c>
      <c r="K1232" s="205" t="s">
        <v>1864</v>
      </c>
      <c r="L1232" s="237"/>
      <c r="M1232" s="205" t="s">
        <v>1151</v>
      </c>
      <c r="N1232" s="205"/>
    </row>
    <row r="1233" s="161" customFormat="1" ht="21" customHeight="1" spans="1:14">
      <c r="A1233" s="204"/>
      <c r="B1233" s="217" t="s">
        <v>2728</v>
      </c>
      <c r="C1233" s="240" t="s">
        <v>2729</v>
      </c>
      <c r="D1233" s="206" t="s">
        <v>224</v>
      </c>
      <c r="E1233" s="291">
        <v>83.9</v>
      </c>
      <c r="F1233" s="208">
        <v>20668</v>
      </c>
      <c r="G1233" s="209">
        <f t="shared" si="3"/>
        <v>1734045.2</v>
      </c>
      <c r="H1233" s="205" t="s">
        <v>1148</v>
      </c>
      <c r="I1233" s="205" t="s">
        <v>1148</v>
      </c>
      <c r="J1233" s="205" t="s">
        <v>487</v>
      </c>
      <c r="K1233" s="205" t="s">
        <v>1865</v>
      </c>
      <c r="L1233" s="237"/>
      <c r="M1233" s="205" t="s">
        <v>1151</v>
      </c>
      <c r="N1233" s="205"/>
    </row>
    <row r="1234" s="161" customFormat="1" ht="21" customHeight="1" spans="1:14">
      <c r="A1234" s="204"/>
      <c r="B1234" s="217" t="s">
        <v>2728</v>
      </c>
      <c r="C1234" s="240" t="s">
        <v>2729</v>
      </c>
      <c r="D1234" s="206" t="s">
        <v>224</v>
      </c>
      <c r="E1234" s="291">
        <v>83.9</v>
      </c>
      <c r="F1234" s="208">
        <v>12292</v>
      </c>
      <c r="G1234" s="209">
        <f t="shared" si="3"/>
        <v>1031298.8</v>
      </c>
      <c r="H1234" s="205" t="s">
        <v>1148</v>
      </c>
      <c r="I1234" s="205" t="s">
        <v>1148</v>
      </c>
      <c r="J1234" s="205" t="s">
        <v>487</v>
      </c>
      <c r="K1234" s="205" t="s">
        <v>1866</v>
      </c>
      <c r="L1234" s="237"/>
      <c r="M1234" s="205" t="s">
        <v>1151</v>
      </c>
      <c r="N1234" s="205"/>
    </row>
    <row r="1235" s="161" customFormat="1" ht="21" customHeight="1" spans="1:14">
      <c r="A1235" s="204"/>
      <c r="B1235" s="217" t="s">
        <v>2728</v>
      </c>
      <c r="C1235" s="240" t="s">
        <v>2729</v>
      </c>
      <c r="D1235" s="206" t="s">
        <v>224</v>
      </c>
      <c r="E1235" s="291">
        <v>83.9</v>
      </c>
      <c r="F1235" s="208">
        <v>9750</v>
      </c>
      <c r="G1235" s="209">
        <f t="shared" si="3"/>
        <v>818025</v>
      </c>
      <c r="H1235" s="205" t="s">
        <v>1148</v>
      </c>
      <c r="I1235" s="205" t="s">
        <v>1148</v>
      </c>
      <c r="J1235" s="205" t="s">
        <v>487</v>
      </c>
      <c r="K1235" s="205" t="s">
        <v>1867</v>
      </c>
      <c r="L1235" s="237"/>
      <c r="M1235" s="205" t="s">
        <v>1151</v>
      </c>
      <c r="N1235" s="205"/>
    </row>
    <row r="1236" s="161" customFormat="1" ht="21" customHeight="1" spans="1:14">
      <c r="A1236" s="204"/>
      <c r="B1236" s="217" t="s">
        <v>2728</v>
      </c>
      <c r="C1236" s="240" t="s">
        <v>2729</v>
      </c>
      <c r="D1236" s="206" t="s">
        <v>224</v>
      </c>
      <c r="E1236" s="291">
        <v>83.9</v>
      </c>
      <c r="F1236" s="208">
        <v>2650</v>
      </c>
      <c r="G1236" s="209">
        <f t="shared" si="3"/>
        <v>222335</v>
      </c>
      <c r="H1236" s="205" t="s">
        <v>1148</v>
      </c>
      <c r="I1236" s="205" t="s">
        <v>1148</v>
      </c>
      <c r="J1236" s="205" t="s">
        <v>487</v>
      </c>
      <c r="K1236" s="205" t="s">
        <v>1868</v>
      </c>
      <c r="L1236" s="237"/>
      <c r="M1236" s="205" t="s">
        <v>1151</v>
      </c>
      <c r="N1236" s="205"/>
    </row>
    <row r="1237" s="161" customFormat="1" ht="21" customHeight="1" spans="1:14">
      <c r="A1237" s="204"/>
      <c r="B1237" s="217" t="s">
        <v>2728</v>
      </c>
      <c r="C1237" s="240" t="s">
        <v>2729</v>
      </c>
      <c r="D1237" s="206" t="s">
        <v>224</v>
      </c>
      <c r="E1237" s="291">
        <v>83.9</v>
      </c>
      <c r="F1237" s="208">
        <v>1168</v>
      </c>
      <c r="G1237" s="209">
        <f t="shared" si="3"/>
        <v>97995.2</v>
      </c>
      <c r="H1237" s="205" t="s">
        <v>1148</v>
      </c>
      <c r="I1237" s="205" t="s">
        <v>1148</v>
      </c>
      <c r="J1237" s="205" t="s">
        <v>487</v>
      </c>
      <c r="K1237" s="205" t="s">
        <v>1869</v>
      </c>
      <c r="L1237" s="237"/>
      <c r="M1237" s="205" t="s">
        <v>1151</v>
      </c>
      <c r="N1237" s="205"/>
    </row>
    <row r="1238" s="163" customFormat="1" ht="21" customHeight="1" spans="1:14">
      <c r="A1238" s="195"/>
      <c r="B1238" s="210" t="s">
        <v>138</v>
      </c>
      <c r="C1238" s="211"/>
      <c r="D1238" s="212"/>
      <c r="E1238" s="213"/>
      <c r="F1238" s="214">
        <f>SUM(F1227:F1237)</f>
        <v>84311</v>
      </c>
      <c r="G1238" s="214">
        <f>SUM(G1227:G1237)</f>
        <v>7073692.9</v>
      </c>
      <c r="H1238" s="242"/>
      <c r="I1238" s="242"/>
      <c r="J1238" s="242"/>
      <c r="K1238" s="242"/>
      <c r="L1238" s="246"/>
      <c r="M1238" s="242"/>
      <c r="N1238" s="242"/>
    </row>
    <row r="1239" s="161" customFormat="1" ht="21" customHeight="1" spans="1:14">
      <c r="A1239" s="204"/>
      <c r="B1239" s="217" t="s">
        <v>2730</v>
      </c>
      <c r="C1239" s="240" t="s">
        <v>2729</v>
      </c>
      <c r="D1239" s="206" t="s">
        <v>224</v>
      </c>
      <c r="E1239" s="207"/>
      <c r="F1239" s="244">
        <v>379</v>
      </c>
      <c r="G1239" s="209"/>
      <c r="H1239" s="205" t="s">
        <v>1148</v>
      </c>
      <c r="I1239" s="205" t="s">
        <v>1148</v>
      </c>
      <c r="J1239" s="205" t="s">
        <v>487</v>
      </c>
      <c r="K1239" s="244" t="s">
        <v>1293</v>
      </c>
      <c r="L1239" s="244" t="s">
        <v>1284</v>
      </c>
      <c r="M1239" s="205" t="s">
        <v>1280</v>
      </c>
      <c r="N1239" s="205" t="s">
        <v>1277</v>
      </c>
    </row>
    <row r="1240" s="161" customFormat="1" ht="21" customHeight="1" spans="1:14">
      <c r="A1240" s="204"/>
      <c r="B1240" s="217" t="s">
        <v>2730</v>
      </c>
      <c r="C1240" s="240" t="s">
        <v>2729</v>
      </c>
      <c r="D1240" s="206" t="s">
        <v>224</v>
      </c>
      <c r="E1240" s="207"/>
      <c r="F1240" s="244">
        <v>324</v>
      </c>
      <c r="G1240" s="209"/>
      <c r="H1240" s="205" t="s">
        <v>1148</v>
      </c>
      <c r="I1240" s="205" t="s">
        <v>1148</v>
      </c>
      <c r="J1240" s="205" t="s">
        <v>487</v>
      </c>
      <c r="K1240" s="244" t="s">
        <v>1294</v>
      </c>
      <c r="L1240" s="244" t="s">
        <v>1284</v>
      </c>
      <c r="M1240" s="205" t="s">
        <v>1280</v>
      </c>
      <c r="N1240" s="205" t="s">
        <v>1277</v>
      </c>
    </row>
    <row r="1241" s="161" customFormat="1" ht="21" customHeight="1" spans="1:14">
      <c r="A1241" s="204"/>
      <c r="B1241" s="217" t="s">
        <v>2730</v>
      </c>
      <c r="C1241" s="240" t="s">
        <v>2729</v>
      </c>
      <c r="D1241" s="206" t="s">
        <v>224</v>
      </c>
      <c r="E1241" s="207"/>
      <c r="F1241" s="244">
        <v>282</v>
      </c>
      <c r="G1241" s="209"/>
      <c r="H1241" s="205" t="s">
        <v>1148</v>
      </c>
      <c r="I1241" s="205" t="s">
        <v>1148</v>
      </c>
      <c r="J1241" s="205" t="s">
        <v>487</v>
      </c>
      <c r="K1241" s="244" t="s">
        <v>1278</v>
      </c>
      <c r="L1241" s="247" t="s">
        <v>1279</v>
      </c>
      <c r="M1241" s="205" t="s">
        <v>1280</v>
      </c>
      <c r="N1241" s="205" t="s">
        <v>1277</v>
      </c>
    </row>
    <row r="1242" s="161" customFormat="1" ht="21" customHeight="1" spans="1:14">
      <c r="A1242" s="204"/>
      <c r="B1242" s="217" t="s">
        <v>2730</v>
      </c>
      <c r="C1242" s="240" t="s">
        <v>2729</v>
      </c>
      <c r="D1242" s="206" t="s">
        <v>224</v>
      </c>
      <c r="E1242" s="207"/>
      <c r="F1242" s="244">
        <v>714</v>
      </c>
      <c r="G1242" s="209"/>
      <c r="H1242" s="205" t="s">
        <v>1148</v>
      </c>
      <c r="I1242" s="205" t="s">
        <v>1148</v>
      </c>
      <c r="J1242" s="205" t="s">
        <v>487</v>
      </c>
      <c r="K1242" s="244" t="s">
        <v>1281</v>
      </c>
      <c r="L1242" s="247" t="s">
        <v>1279</v>
      </c>
      <c r="M1242" s="205" t="s">
        <v>1280</v>
      </c>
      <c r="N1242" s="205" t="s">
        <v>1277</v>
      </c>
    </row>
    <row r="1243" s="161" customFormat="1" ht="21" customHeight="1" spans="1:14">
      <c r="A1243" s="204"/>
      <c r="B1243" s="217" t="s">
        <v>2730</v>
      </c>
      <c r="C1243" s="240" t="s">
        <v>2729</v>
      </c>
      <c r="D1243" s="206" t="s">
        <v>224</v>
      </c>
      <c r="E1243" s="207"/>
      <c r="F1243" s="244">
        <v>294</v>
      </c>
      <c r="G1243" s="209"/>
      <c r="H1243" s="205" t="s">
        <v>1148</v>
      </c>
      <c r="I1243" s="205" t="s">
        <v>1148</v>
      </c>
      <c r="J1243" s="205" t="s">
        <v>487</v>
      </c>
      <c r="K1243" s="244" t="s">
        <v>1871</v>
      </c>
      <c r="L1243" s="247" t="s">
        <v>1279</v>
      </c>
      <c r="M1243" s="205" t="s">
        <v>1280</v>
      </c>
      <c r="N1243" s="205" t="s">
        <v>1277</v>
      </c>
    </row>
    <row r="1244" s="161" customFormat="1" ht="21" customHeight="1" spans="1:14">
      <c r="A1244" s="204"/>
      <c r="B1244" s="217" t="s">
        <v>2730</v>
      </c>
      <c r="C1244" s="240" t="s">
        <v>2729</v>
      </c>
      <c r="D1244" s="206" t="s">
        <v>224</v>
      </c>
      <c r="E1244" s="207"/>
      <c r="F1244" s="244">
        <v>204</v>
      </c>
      <c r="G1244" s="209"/>
      <c r="H1244" s="205" t="s">
        <v>1148</v>
      </c>
      <c r="I1244" s="205" t="s">
        <v>1148</v>
      </c>
      <c r="J1244" s="205" t="s">
        <v>487</v>
      </c>
      <c r="K1244" s="244" t="s">
        <v>1282</v>
      </c>
      <c r="L1244" s="247" t="s">
        <v>1279</v>
      </c>
      <c r="M1244" s="205" t="s">
        <v>1280</v>
      </c>
      <c r="N1244" s="205" t="s">
        <v>1277</v>
      </c>
    </row>
    <row r="1245" s="161" customFormat="1" ht="21" customHeight="1" spans="1:14">
      <c r="A1245" s="204"/>
      <c r="B1245" s="217" t="s">
        <v>2730</v>
      </c>
      <c r="C1245" s="240" t="s">
        <v>2729</v>
      </c>
      <c r="D1245" s="206" t="s">
        <v>224</v>
      </c>
      <c r="E1245" s="207"/>
      <c r="F1245" s="244">
        <v>692</v>
      </c>
      <c r="G1245" s="209"/>
      <c r="H1245" s="205" t="s">
        <v>1148</v>
      </c>
      <c r="I1245" s="205" t="s">
        <v>1148</v>
      </c>
      <c r="J1245" s="205" t="s">
        <v>487</v>
      </c>
      <c r="K1245" s="244" t="s">
        <v>1283</v>
      </c>
      <c r="L1245" s="244" t="s">
        <v>1284</v>
      </c>
      <c r="M1245" s="205" t="s">
        <v>1280</v>
      </c>
      <c r="N1245" s="205" t="s">
        <v>1277</v>
      </c>
    </row>
    <row r="1246" s="161" customFormat="1" ht="21" customHeight="1" spans="1:14">
      <c r="A1246" s="204"/>
      <c r="B1246" s="217" t="s">
        <v>2730</v>
      </c>
      <c r="C1246" s="240" t="s">
        <v>2729</v>
      </c>
      <c r="D1246" s="206" t="s">
        <v>224</v>
      </c>
      <c r="E1246" s="207"/>
      <c r="F1246" s="244">
        <v>294</v>
      </c>
      <c r="G1246" s="209"/>
      <c r="H1246" s="205" t="s">
        <v>1148</v>
      </c>
      <c r="I1246" s="205" t="s">
        <v>1148</v>
      </c>
      <c r="J1246" s="205" t="s">
        <v>487</v>
      </c>
      <c r="K1246" s="244" t="s">
        <v>1285</v>
      </c>
      <c r="L1246" s="247" t="s">
        <v>1279</v>
      </c>
      <c r="M1246" s="205" t="s">
        <v>1280</v>
      </c>
      <c r="N1246" s="205" t="s">
        <v>1277</v>
      </c>
    </row>
    <row r="1247" s="161" customFormat="1" ht="21" customHeight="1" spans="1:14">
      <c r="A1247" s="204"/>
      <c r="B1247" s="217" t="s">
        <v>2730</v>
      </c>
      <c r="C1247" s="240" t="s">
        <v>2729</v>
      </c>
      <c r="D1247" s="206" t="s">
        <v>224</v>
      </c>
      <c r="E1247" s="207"/>
      <c r="F1247" s="244">
        <v>383</v>
      </c>
      <c r="G1247" s="209"/>
      <c r="H1247" s="205" t="s">
        <v>1148</v>
      </c>
      <c r="I1247" s="205" t="s">
        <v>1148</v>
      </c>
      <c r="J1247" s="205" t="s">
        <v>487</v>
      </c>
      <c r="K1247" s="244" t="s">
        <v>1286</v>
      </c>
      <c r="L1247" s="247" t="s">
        <v>1279</v>
      </c>
      <c r="M1247" s="205" t="s">
        <v>1280</v>
      </c>
      <c r="N1247" s="205" t="s">
        <v>1277</v>
      </c>
    </row>
    <row r="1248" s="161" customFormat="1" ht="21" customHeight="1" spans="1:14">
      <c r="A1248" s="204"/>
      <c r="B1248" s="217" t="s">
        <v>2730</v>
      </c>
      <c r="C1248" s="240" t="s">
        <v>2729</v>
      </c>
      <c r="D1248" s="206" t="s">
        <v>224</v>
      </c>
      <c r="E1248" s="207"/>
      <c r="F1248" s="244">
        <v>383</v>
      </c>
      <c r="G1248" s="209"/>
      <c r="H1248" s="205" t="s">
        <v>1148</v>
      </c>
      <c r="I1248" s="205" t="s">
        <v>1148</v>
      </c>
      <c r="J1248" s="205" t="s">
        <v>487</v>
      </c>
      <c r="K1248" s="244" t="s">
        <v>1287</v>
      </c>
      <c r="L1248" s="247" t="s">
        <v>1279</v>
      </c>
      <c r="M1248" s="205" t="s">
        <v>1280</v>
      </c>
      <c r="N1248" s="205" t="s">
        <v>1277</v>
      </c>
    </row>
    <row r="1249" s="161" customFormat="1" ht="21" customHeight="1" spans="1:14">
      <c r="A1249" s="204"/>
      <c r="B1249" s="217" t="s">
        <v>2730</v>
      </c>
      <c r="C1249" s="240" t="s">
        <v>2729</v>
      </c>
      <c r="D1249" s="206" t="s">
        <v>224</v>
      </c>
      <c r="E1249" s="207"/>
      <c r="F1249" s="244">
        <v>490</v>
      </c>
      <c r="G1249" s="209"/>
      <c r="H1249" s="205" t="s">
        <v>1148</v>
      </c>
      <c r="I1249" s="205" t="s">
        <v>1148</v>
      </c>
      <c r="J1249" s="205" t="s">
        <v>487</v>
      </c>
      <c r="K1249" s="244" t="s">
        <v>1295</v>
      </c>
      <c r="L1249" s="244" t="s">
        <v>1284</v>
      </c>
      <c r="M1249" s="205" t="s">
        <v>1280</v>
      </c>
      <c r="N1249" s="205" t="s">
        <v>1277</v>
      </c>
    </row>
    <row r="1250" s="161" customFormat="1" ht="21" customHeight="1" spans="1:14">
      <c r="A1250" s="204"/>
      <c r="B1250" s="217" t="s">
        <v>2730</v>
      </c>
      <c r="C1250" s="240" t="s">
        <v>2729</v>
      </c>
      <c r="D1250" s="206" t="s">
        <v>224</v>
      </c>
      <c r="E1250" s="207"/>
      <c r="F1250" s="244">
        <v>964</v>
      </c>
      <c r="G1250" s="209"/>
      <c r="H1250" s="205" t="s">
        <v>1148</v>
      </c>
      <c r="I1250" s="205" t="s">
        <v>1148</v>
      </c>
      <c r="J1250" s="205" t="s">
        <v>487</v>
      </c>
      <c r="K1250" s="244" t="s">
        <v>1296</v>
      </c>
      <c r="L1250" s="247" t="s">
        <v>1279</v>
      </c>
      <c r="M1250" s="205" t="s">
        <v>1280</v>
      </c>
      <c r="N1250" s="205" t="s">
        <v>1277</v>
      </c>
    </row>
    <row r="1251" s="161" customFormat="1" ht="21" customHeight="1" spans="1:14">
      <c r="A1251" s="204"/>
      <c r="B1251" s="217" t="s">
        <v>2730</v>
      </c>
      <c r="C1251" s="240" t="s">
        <v>2729</v>
      </c>
      <c r="D1251" s="206" t="s">
        <v>224</v>
      </c>
      <c r="E1251" s="207"/>
      <c r="F1251" s="244">
        <v>692</v>
      </c>
      <c r="G1251" s="209"/>
      <c r="H1251" s="205" t="s">
        <v>1148</v>
      </c>
      <c r="I1251" s="205" t="s">
        <v>1148</v>
      </c>
      <c r="J1251" s="205" t="s">
        <v>487</v>
      </c>
      <c r="K1251" s="244" t="s">
        <v>1297</v>
      </c>
      <c r="L1251" s="247" t="s">
        <v>1279</v>
      </c>
      <c r="M1251" s="205" t="s">
        <v>1280</v>
      </c>
      <c r="N1251" s="205" t="s">
        <v>1277</v>
      </c>
    </row>
    <row r="1252" s="161" customFormat="1" ht="21" customHeight="1" spans="1:14">
      <c r="A1252" s="204"/>
      <c r="B1252" s="217" t="s">
        <v>2730</v>
      </c>
      <c r="C1252" s="240" t="s">
        <v>2729</v>
      </c>
      <c r="D1252" s="206" t="s">
        <v>224</v>
      </c>
      <c r="E1252" s="207"/>
      <c r="F1252" s="244">
        <v>423</v>
      </c>
      <c r="G1252" s="209"/>
      <c r="H1252" s="205" t="s">
        <v>1148</v>
      </c>
      <c r="I1252" s="205" t="s">
        <v>1148</v>
      </c>
      <c r="J1252" s="205" t="s">
        <v>487</v>
      </c>
      <c r="K1252" s="244" t="s">
        <v>1288</v>
      </c>
      <c r="L1252" s="247" t="s">
        <v>1279</v>
      </c>
      <c r="M1252" s="205" t="s">
        <v>1280</v>
      </c>
      <c r="N1252" s="205" t="s">
        <v>1277</v>
      </c>
    </row>
    <row r="1253" s="161" customFormat="1" ht="21" customHeight="1" spans="1:14">
      <c r="A1253" s="204"/>
      <c r="B1253" s="217" t="s">
        <v>2730</v>
      </c>
      <c r="C1253" s="240" t="s">
        <v>2729</v>
      </c>
      <c r="D1253" s="206" t="s">
        <v>224</v>
      </c>
      <c r="E1253" s="207"/>
      <c r="F1253" s="208">
        <v>100</v>
      </c>
      <c r="G1253" s="209"/>
      <c r="H1253" s="205" t="s">
        <v>1148</v>
      </c>
      <c r="I1253" s="205" t="s">
        <v>1148</v>
      </c>
      <c r="J1253" s="205" t="s">
        <v>487</v>
      </c>
      <c r="K1253" s="205" t="s">
        <v>1258</v>
      </c>
      <c r="L1253" s="237" t="s">
        <v>1257</v>
      </c>
      <c r="M1253" s="205" t="s">
        <v>1157</v>
      </c>
      <c r="N1253" s="205"/>
    </row>
    <row r="1254" s="161" customFormat="1" ht="21" customHeight="1" spans="1:14">
      <c r="A1254" s="204"/>
      <c r="B1254" s="217" t="s">
        <v>2730</v>
      </c>
      <c r="C1254" s="240" t="s">
        <v>2729</v>
      </c>
      <c r="D1254" s="206" t="s">
        <v>224</v>
      </c>
      <c r="E1254" s="207"/>
      <c r="F1254" s="208">
        <v>106</v>
      </c>
      <c r="G1254" s="209"/>
      <c r="H1254" s="205" t="s">
        <v>1148</v>
      </c>
      <c r="I1254" s="205" t="s">
        <v>1148</v>
      </c>
      <c r="J1254" s="205" t="s">
        <v>487</v>
      </c>
      <c r="K1254" s="205" t="s">
        <v>1260</v>
      </c>
      <c r="L1254" s="237" t="s">
        <v>1257</v>
      </c>
      <c r="M1254" s="205" t="s">
        <v>1157</v>
      </c>
      <c r="N1254" s="205"/>
    </row>
    <row r="1255" s="161" customFormat="1" ht="21" customHeight="1" spans="1:14">
      <c r="A1255" s="204"/>
      <c r="B1255" s="217" t="s">
        <v>2730</v>
      </c>
      <c r="C1255" s="240" t="s">
        <v>2729</v>
      </c>
      <c r="D1255" s="206" t="s">
        <v>224</v>
      </c>
      <c r="E1255" s="207"/>
      <c r="F1255" s="208">
        <v>256</v>
      </c>
      <c r="G1255" s="209"/>
      <c r="H1255" s="205" t="s">
        <v>1148</v>
      </c>
      <c r="I1255" s="205" t="s">
        <v>1148</v>
      </c>
      <c r="J1255" s="205" t="s">
        <v>487</v>
      </c>
      <c r="K1255" s="205" t="s">
        <v>1261</v>
      </c>
      <c r="L1255" s="237" t="s">
        <v>1257</v>
      </c>
      <c r="M1255" s="205" t="s">
        <v>1157</v>
      </c>
      <c r="N1255" s="205"/>
    </row>
    <row r="1256" s="161" customFormat="1" ht="21" customHeight="1" spans="1:14">
      <c r="A1256" s="204"/>
      <c r="B1256" s="217" t="s">
        <v>2730</v>
      </c>
      <c r="C1256" s="240" t="s">
        <v>2729</v>
      </c>
      <c r="D1256" s="206" t="s">
        <v>224</v>
      </c>
      <c r="E1256" s="207"/>
      <c r="F1256" s="208">
        <v>174</v>
      </c>
      <c r="G1256" s="209"/>
      <c r="H1256" s="205" t="s">
        <v>1148</v>
      </c>
      <c r="I1256" s="205" t="s">
        <v>1148</v>
      </c>
      <c r="J1256" s="205" t="s">
        <v>487</v>
      </c>
      <c r="K1256" s="205" t="s">
        <v>1262</v>
      </c>
      <c r="L1256" s="237" t="s">
        <v>1257</v>
      </c>
      <c r="M1256" s="205" t="s">
        <v>1157</v>
      </c>
      <c r="N1256" s="205"/>
    </row>
    <row r="1257" s="161" customFormat="1" ht="21" customHeight="1" spans="1:14">
      <c r="A1257" s="204"/>
      <c r="B1257" s="217" t="s">
        <v>2730</v>
      </c>
      <c r="C1257" s="240" t="s">
        <v>2729</v>
      </c>
      <c r="D1257" s="206" t="s">
        <v>224</v>
      </c>
      <c r="E1257" s="207"/>
      <c r="F1257" s="208">
        <v>116</v>
      </c>
      <c r="G1257" s="209"/>
      <c r="H1257" s="205" t="s">
        <v>1148</v>
      </c>
      <c r="I1257" s="205" t="s">
        <v>1148</v>
      </c>
      <c r="J1257" s="205" t="s">
        <v>487</v>
      </c>
      <c r="K1257" s="205" t="s">
        <v>1263</v>
      </c>
      <c r="L1257" s="237" t="s">
        <v>1257</v>
      </c>
      <c r="M1257" s="205" t="s">
        <v>1157</v>
      </c>
      <c r="N1257" s="205"/>
    </row>
    <row r="1258" s="161" customFormat="1" ht="21" customHeight="1" spans="1:14">
      <c r="A1258" s="204"/>
      <c r="B1258" s="217" t="s">
        <v>2730</v>
      </c>
      <c r="C1258" s="240" t="s">
        <v>2729</v>
      </c>
      <c r="D1258" s="206" t="s">
        <v>224</v>
      </c>
      <c r="E1258" s="207"/>
      <c r="F1258" s="208">
        <v>20</v>
      </c>
      <c r="G1258" s="209"/>
      <c r="H1258" s="205" t="s">
        <v>1148</v>
      </c>
      <c r="I1258" s="205" t="s">
        <v>1148</v>
      </c>
      <c r="J1258" s="205" t="s">
        <v>487</v>
      </c>
      <c r="K1258" s="205" t="s">
        <v>1264</v>
      </c>
      <c r="L1258" s="237" t="s">
        <v>1257</v>
      </c>
      <c r="M1258" s="205" t="s">
        <v>1157</v>
      </c>
      <c r="N1258" s="205"/>
    </row>
    <row r="1259" s="161" customFormat="1" ht="21" customHeight="1" spans="1:14">
      <c r="A1259" s="204"/>
      <c r="B1259" s="217" t="s">
        <v>2730</v>
      </c>
      <c r="C1259" s="240" t="s">
        <v>2729</v>
      </c>
      <c r="D1259" s="206" t="s">
        <v>224</v>
      </c>
      <c r="E1259" s="207"/>
      <c r="F1259" s="208">
        <v>57</v>
      </c>
      <c r="G1259" s="209"/>
      <c r="H1259" s="205" t="s">
        <v>1148</v>
      </c>
      <c r="I1259" s="205" t="s">
        <v>1148</v>
      </c>
      <c r="J1259" s="205" t="s">
        <v>487</v>
      </c>
      <c r="K1259" s="205" t="s">
        <v>1265</v>
      </c>
      <c r="L1259" s="237" t="s">
        <v>1257</v>
      </c>
      <c r="M1259" s="205" t="s">
        <v>1157</v>
      </c>
      <c r="N1259" s="205"/>
    </row>
    <row r="1260" s="161" customFormat="1" ht="21" customHeight="1" spans="1:14">
      <c r="A1260" s="204"/>
      <c r="B1260" s="217" t="s">
        <v>2730</v>
      </c>
      <c r="C1260" s="240" t="s">
        <v>2729</v>
      </c>
      <c r="D1260" s="206" t="s">
        <v>224</v>
      </c>
      <c r="E1260" s="207"/>
      <c r="F1260" s="208">
        <v>280</v>
      </c>
      <c r="G1260" s="209"/>
      <c r="H1260" s="205" t="s">
        <v>1148</v>
      </c>
      <c r="I1260" s="205" t="s">
        <v>1148</v>
      </c>
      <c r="J1260" s="205" t="s">
        <v>487</v>
      </c>
      <c r="K1260" s="205" t="s">
        <v>1266</v>
      </c>
      <c r="L1260" s="237" t="s">
        <v>1257</v>
      </c>
      <c r="M1260" s="205" t="s">
        <v>1157</v>
      </c>
      <c r="N1260" s="205"/>
    </row>
    <row r="1261" s="161" customFormat="1" ht="21" customHeight="1" spans="1:14">
      <c r="A1261" s="204"/>
      <c r="B1261" s="217" t="s">
        <v>2730</v>
      </c>
      <c r="C1261" s="240" t="s">
        <v>2729</v>
      </c>
      <c r="D1261" s="206" t="s">
        <v>224</v>
      </c>
      <c r="E1261" s="207"/>
      <c r="F1261" s="208">
        <v>67</v>
      </c>
      <c r="G1261" s="209"/>
      <c r="H1261" s="205" t="s">
        <v>1148</v>
      </c>
      <c r="I1261" s="205" t="s">
        <v>1148</v>
      </c>
      <c r="J1261" s="205" t="s">
        <v>487</v>
      </c>
      <c r="K1261" s="205" t="s">
        <v>1268</v>
      </c>
      <c r="L1261" s="237" t="s">
        <v>1257</v>
      </c>
      <c r="M1261" s="205" t="s">
        <v>1157</v>
      </c>
      <c r="N1261" s="205"/>
    </row>
    <row r="1262" s="161" customFormat="1" ht="21" customHeight="1" spans="1:14">
      <c r="A1262" s="204"/>
      <c r="B1262" s="217" t="s">
        <v>2730</v>
      </c>
      <c r="C1262" s="240" t="s">
        <v>2729</v>
      </c>
      <c r="D1262" s="206" t="s">
        <v>224</v>
      </c>
      <c r="E1262" s="207"/>
      <c r="F1262" s="208">
        <v>58</v>
      </c>
      <c r="G1262" s="209"/>
      <c r="H1262" s="205" t="s">
        <v>1148</v>
      </c>
      <c r="I1262" s="205" t="s">
        <v>1148</v>
      </c>
      <c r="J1262" s="205" t="s">
        <v>487</v>
      </c>
      <c r="K1262" s="205" t="s">
        <v>1269</v>
      </c>
      <c r="L1262" s="237" t="s">
        <v>1257</v>
      </c>
      <c r="M1262" s="205" t="s">
        <v>1157</v>
      </c>
      <c r="N1262" s="205"/>
    </row>
    <row r="1263" s="161" customFormat="1" ht="21" customHeight="1" spans="1:14">
      <c r="A1263" s="204"/>
      <c r="B1263" s="217" t="s">
        <v>2730</v>
      </c>
      <c r="C1263" s="240" t="s">
        <v>2729</v>
      </c>
      <c r="D1263" s="206" t="s">
        <v>224</v>
      </c>
      <c r="E1263" s="207"/>
      <c r="F1263" s="208">
        <v>68</v>
      </c>
      <c r="G1263" s="209"/>
      <c r="H1263" s="205" t="s">
        <v>1148</v>
      </c>
      <c r="I1263" s="205" t="s">
        <v>1148</v>
      </c>
      <c r="J1263" s="205" t="s">
        <v>487</v>
      </c>
      <c r="K1263" s="205" t="s">
        <v>1270</v>
      </c>
      <c r="L1263" s="237" t="s">
        <v>1257</v>
      </c>
      <c r="M1263" s="205" t="s">
        <v>1157</v>
      </c>
      <c r="N1263" s="205"/>
    </row>
    <row r="1264" s="161" customFormat="1" ht="21" customHeight="1" spans="1:14">
      <c r="A1264" s="204"/>
      <c r="B1264" s="217" t="s">
        <v>2730</v>
      </c>
      <c r="C1264" s="240" t="s">
        <v>2729</v>
      </c>
      <c r="D1264" s="206" t="s">
        <v>224</v>
      </c>
      <c r="E1264" s="207"/>
      <c r="F1264" s="208">
        <v>98</v>
      </c>
      <c r="G1264" s="209"/>
      <c r="H1264" s="205" t="s">
        <v>1148</v>
      </c>
      <c r="I1264" s="205" t="s">
        <v>1148</v>
      </c>
      <c r="J1264" s="205" t="s">
        <v>487</v>
      </c>
      <c r="K1264" s="205" t="s">
        <v>1271</v>
      </c>
      <c r="L1264" s="237" t="s">
        <v>1257</v>
      </c>
      <c r="M1264" s="205" t="s">
        <v>1157</v>
      </c>
      <c r="N1264" s="205"/>
    </row>
    <row r="1265" s="161" customFormat="1" ht="21" customHeight="1" spans="1:14">
      <c r="A1265" s="204"/>
      <c r="B1265" s="217" t="s">
        <v>2730</v>
      </c>
      <c r="C1265" s="240" t="s">
        <v>2729</v>
      </c>
      <c r="D1265" s="206" t="s">
        <v>224</v>
      </c>
      <c r="E1265" s="207"/>
      <c r="F1265" s="208">
        <v>1054</v>
      </c>
      <c r="G1265" s="209"/>
      <c r="H1265" s="205" t="s">
        <v>1148</v>
      </c>
      <c r="I1265" s="205" t="s">
        <v>1148</v>
      </c>
      <c r="J1265" s="205" t="s">
        <v>487</v>
      </c>
      <c r="K1265" s="205" t="s">
        <v>1273</v>
      </c>
      <c r="L1265" s="237" t="s">
        <v>1257</v>
      </c>
      <c r="M1265" s="205" t="s">
        <v>1157</v>
      </c>
      <c r="N1265" s="205"/>
    </row>
    <row r="1266" s="161" customFormat="1" ht="21" customHeight="1" spans="1:14">
      <c r="A1266" s="204"/>
      <c r="B1266" s="217" t="s">
        <v>2730</v>
      </c>
      <c r="C1266" s="240" t="s">
        <v>2729</v>
      </c>
      <c r="D1266" s="206" t="s">
        <v>224</v>
      </c>
      <c r="E1266" s="207"/>
      <c r="F1266" s="208">
        <v>115</v>
      </c>
      <c r="G1266" s="209"/>
      <c r="H1266" s="205" t="s">
        <v>1148</v>
      </c>
      <c r="I1266" s="205" t="s">
        <v>1148</v>
      </c>
      <c r="J1266" s="205" t="s">
        <v>487</v>
      </c>
      <c r="K1266" s="205" t="s">
        <v>1274</v>
      </c>
      <c r="L1266" s="237" t="s">
        <v>1257</v>
      </c>
      <c r="M1266" s="205" t="s">
        <v>1157</v>
      </c>
      <c r="N1266" s="205"/>
    </row>
    <row r="1267" s="161" customFormat="1" ht="21" customHeight="1" spans="1:14">
      <c r="A1267" s="204"/>
      <c r="B1267" s="217" t="s">
        <v>2730</v>
      </c>
      <c r="C1267" s="240" t="s">
        <v>2729</v>
      </c>
      <c r="D1267" s="206" t="s">
        <v>224</v>
      </c>
      <c r="E1267" s="207"/>
      <c r="F1267" s="208">
        <v>88</v>
      </c>
      <c r="G1267" s="209"/>
      <c r="H1267" s="205" t="s">
        <v>1148</v>
      </c>
      <c r="I1267" s="205" t="s">
        <v>1148</v>
      </c>
      <c r="J1267" s="205" t="s">
        <v>487</v>
      </c>
      <c r="K1267" s="205" t="s">
        <v>1275</v>
      </c>
      <c r="L1267" s="237" t="s">
        <v>1257</v>
      </c>
      <c r="M1267" s="205" t="s">
        <v>1157</v>
      </c>
      <c r="N1267" s="205"/>
    </row>
    <row r="1268" s="161" customFormat="1" ht="21" customHeight="1" spans="1:14">
      <c r="A1268" s="204"/>
      <c r="B1268" s="217" t="s">
        <v>2730</v>
      </c>
      <c r="C1268" s="240" t="s">
        <v>2729</v>
      </c>
      <c r="D1268" s="206" t="s">
        <v>224</v>
      </c>
      <c r="E1268" s="207"/>
      <c r="F1268" s="208">
        <v>36</v>
      </c>
      <c r="G1268" s="209"/>
      <c r="H1268" s="205" t="s">
        <v>1148</v>
      </c>
      <c r="I1268" s="205" t="s">
        <v>1148</v>
      </c>
      <c r="J1268" s="205" t="s">
        <v>487</v>
      </c>
      <c r="K1268" s="205" t="s">
        <v>1276</v>
      </c>
      <c r="L1268" s="237" t="s">
        <v>1257</v>
      </c>
      <c r="M1268" s="205" t="s">
        <v>1157</v>
      </c>
      <c r="N1268" s="205"/>
    </row>
    <row r="1269" s="163" customFormat="1" ht="21" customHeight="1" spans="1:14">
      <c r="A1269" s="195"/>
      <c r="B1269" s="210" t="s">
        <v>138</v>
      </c>
      <c r="C1269" s="211"/>
      <c r="D1269" s="212"/>
      <c r="E1269" s="213"/>
      <c r="F1269" s="214">
        <f>SUM(F1239:F1268)</f>
        <v>9211</v>
      </c>
      <c r="G1269" s="241"/>
      <c r="H1269" s="242"/>
      <c r="I1269" s="242"/>
      <c r="J1269" s="242"/>
      <c r="K1269" s="242"/>
      <c r="L1269" s="246"/>
      <c r="M1269" s="242"/>
      <c r="N1269" s="242"/>
    </row>
    <row r="1270" s="161" customFormat="1" ht="21" customHeight="1" spans="1:14">
      <c r="A1270" s="204"/>
      <c r="B1270" s="248" t="s">
        <v>494</v>
      </c>
      <c r="C1270" s="249" t="s">
        <v>495</v>
      </c>
      <c r="D1270" s="206"/>
      <c r="E1270" s="207"/>
      <c r="F1270" s="208"/>
      <c r="G1270" s="209"/>
      <c r="H1270" s="205"/>
      <c r="I1270" s="205"/>
      <c r="J1270" s="205"/>
      <c r="K1270" s="205"/>
      <c r="L1270" s="237"/>
      <c r="M1270" s="205"/>
      <c r="N1270" s="205"/>
    </row>
    <row r="1271" s="161" customFormat="1" ht="21" customHeight="1" spans="1:14">
      <c r="A1271" s="204"/>
      <c r="B1271" s="217" t="s">
        <v>2731</v>
      </c>
      <c r="C1271" s="240" t="s">
        <v>1872</v>
      </c>
      <c r="D1271" s="206" t="s">
        <v>224</v>
      </c>
      <c r="E1271" s="207"/>
      <c r="F1271" s="208">
        <v>2650</v>
      </c>
      <c r="G1271" s="209"/>
      <c r="H1271" s="205" t="s">
        <v>1148</v>
      </c>
      <c r="I1271" s="205" t="s">
        <v>1148</v>
      </c>
      <c r="J1271" s="205" t="s">
        <v>495</v>
      </c>
      <c r="K1271" s="205" t="s">
        <v>1868</v>
      </c>
      <c r="L1271" s="237"/>
      <c r="M1271" s="205" t="s">
        <v>1151</v>
      </c>
      <c r="N1271" s="205"/>
    </row>
    <row r="1272" s="161" customFormat="1" ht="21" customHeight="1" spans="1:14">
      <c r="A1272" s="204"/>
      <c r="B1272" s="217" t="s">
        <v>2731</v>
      </c>
      <c r="C1272" s="240" t="s">
        <v>1872</v>
      </c>
      <c r="D1272" s="206" t="s">
        <v>224</v>
      </c>
      <c r="E1272" s="207"/>
      <c r="F1272" s="208">
        <v>1168</v>
      </c>
      <c r="G1272" s="209"/>
      <c r="H1272" s="205" t="s">
        <v>1148</v>
      </c>
      <c r="I1272" s="205" t="s">
        <v>1148</v>
      </c>
      <c r="J1272" s="205" t="s">
        <v>495</v>
      </c>
      <c r="K1272" s="205" t="s">
        <v>1869</v>
      </c>
      <c r="L1272" s="237"/>
      <c r="M1272" s="205" t="s">
        <v>1151</v>
      </c>
      <c r="N1272" s="205"/>
    </row>
    <row r="1273" s="163" customFormat="1" ht="21" customHeight="1" spans="1:14">
      <c r="A1273" s="195"/>
      <c r="B1273" s="210" t="s">
        <v>138</v>
      </c>
      <c r="C1273" s="211"/>
      <c r="D1273" s="212"/>
      <c r="E1273" s="213"/>
      <c r="F1273" s="214">
        <f>SUM(F1271:F1272)</f>
        <v>3818</v>
      </c>
      <c r="G1273" s="241"/>
      <c r="H1273" s="242"/>
      <c r="I1273" s="242"/>
      <c r="J1273" s="242"/>
      <c r="K1273" s="242"/>
      <c r="L1273" s="246"/>
      <c r="M1273" s="242"/>
      <c r="N1273" s="242"/>
    </row>
    <row r="1274" s="161" customFormat="1" ht="21" customHeight="1" spans="1:14">
      <c r="A1274" s="204"/>
      <c r="B1274" s="217" t="s">
        <v>2732</v>
      </c>
      <c r="C1274" s="240" t="s">
        <v>1872</v>
      </c>
      <c r="D1274" s="206" t="s">
        <v>224</v>
      </c>
      <c r="E1274" s="207"/>
      <c r="F1274" s="244">
        <v>379</v>
      </c>
      <c r="G1274" s="209"/>
      <c r="H1274" s="205" t="s">
        <v>1148</v>
      </c>
      <c r="I1274" s="205" t="s">
        <v>1148</v>
      </c>
      <c r="J1274" s="205" t="s">
        <v>495</v>
      </c>
      <c r="K1274" s="244" t="s">
        <v>1293</v>
      </c>
      <c r="L1274" s="244" t="s">
        <v>1284</v>
      </c>
      <c r="M1274" s="205" t="s">
        <v>1280</v>
      </c>
      <c r="N1274" s="205" t="s">
        <v>1277</v>
      </c>
    </row>
    <row r="1275" s="161" customFormat="1" ht="21" customHeight="1" spans="1:14">
      <c r="A1275" s="204"/>
      <c r="B1275" s="217" t="s">
        <v>2732</v>
      </c>
      <c r="C1275" s="240" t="s">
        <v>1872</v>
      </c>
      <c r="D1275" s="206" t="s">
        <v>224</v>
      </c>
      <c r="E1275" s="207"/>
      <c r="F1275" s="244">
        <v>324</v>
      </c>
      <c r="G1275" s="209"/>
      <c r="H1275" s="205" t="s">
        <v>1148</v>
      </c>
      <c r="I1275" s="205" t="s">
        <v>1148</v>
      </c>
      <c r="J1275" s="205" t="s">
        <v>495</v>
      </c>
      <c r="K1275" s="244" t="s">
        <v>1294</v>
      </c>
      <c r="L1275" s="244" t="s">
        <v>1284</v>
      </c>
      <c r="M1275" s="205" t="s">
        <v>1280</v>
      </c>
      <c r="N1275" s="205" t="s">
        <v>1277</v>
      </c>
    </row>
    <row r="1276" s="161" customFormat="1" ht="21" customHeight="1" spans="1:14">
      <c r="A1276" s="204"/>
      <c r="B1276" s="217" t="s">
        <v>2732</v>
      </c>
      <c r="C1276" s="240" t="s">
        <v>1872</v>
      </c>
      <c r="D1276" s="206" t="s">
        <v>224</v>
      </c>
      <c r="E1276" s="207"/>
      <c r="F1276" s="244">
        <v>282</v>
      </c>
      <c r="G1276" s="209"/>
      <c r="H1276" s="205" t="s">
        <v>1148</v>
      </c>
      <c r="I1276" s="205" t="s">
        <v>1148</v>
      </c>
      <c r="J1276" s="205" t="s">
        <v>495</v>
      </c>
      <c r="K1276" s="244" t="s">
        <v>1278</v>
      </c>
      <c r="L1276" s="247" t="s">
        <v>1279</v>
      </c>
      <c r="M1276" s="205" t="s">
        <v>1280</v>
      </c>
      <c r="N1276" s="205" t="s">
        <v>1277</v>
      </c>
    </row>
    <row r="1277" s="161" customFormat="1" ht="21" customHeight="1" spans="1:14">
      <c r="A1277" s="204"/>
      <c r="B1277" s="217" t="s">
        <v>2732</v>
      </c>
      <c r="C1277" s="240" t="s">
        <v>1872</v>
      </c>
      <c r="D1277" s="206" t="s">
        <v>224</v>
      </c>
      <c r="E1277" s="207"/>
      <c r="F1277" s="244">
        <v>714</v>
      </c>
      <c r="G1277" s="209"/>
      <c r="H1277" s="205" t="s">
        <v>1148</v>
      </c>
      <c r="I1277" s="205" t="s">
        <v>1148</v>
      </c>
      <c r="J1277" s="205" t="s">
        <v>495</v>
      </c>
      <c r="K1277" s="244" t="s">
        <v>1281</v>
      </c>
      <c r="L1277" s="247" t="s">
        <v>1279</v>
      </c>
      <c r="M1277" s="205" t="s">
        <v>1280</v>
      </c>
      <c r="N1277" s="205" t="s">
        <v>1277</v>
      </c>
    </row>
    <row r="1278" s="161" customFormat="1" ht="21" customHeight="1" spans="1:14">
      <c r="A1278" s="204"/>
      <c r="B1278" s="217" t="s">
        <v>2732</v>
      </c>
      <c r="C1278" s="240" t="s">
        <v>1872</v>
      </c>
      <c r="D1278" s="206" t="s">
        <v>224</v>
      </c>
      <c r="E1278" s="207"/>
      <c r="F1278" s="244">
        <v>294</v>
      </c>
      <c r="G1278" s="209"/>
      <c r="H1278" s="205" t="s">
        <v>1148</v>
      </c>
      <c r="I1278" s="205" t="s">
        <v>1148</v>
      </c>
      <c r="J1278" s="205" t="s">
        <v>495</v>
      </c>
      <c r="K1278" s="244" t="s">
        <v>1871</v>
      </c>
      <c r="L1278" s="247" t="s">
        <v>1279</v>
      </c>
      <c r="M1278" s="205" t="s">
        <v>1280</v>
      </c>
      <c r="N1278" s="205" t="s">
        <v>1277</v>
      </c>
    </row>
    <row r="1279" s="161" customFormat="1" ht="21" customHeight="1" spans="1:14">
      <c r="A1279" s="204"/>
      <c r="B1279" s="217" t="s">
        <v>2732</v>
      </c>
      <c r="C1279" s="240" t="s">
        <v>1872</v>
      </c>
      <c r="D1279" s="206" t="s">
        <v>224</v>
      </c>
      <c r="E1279" s="207"/>
      <c r="F1279" s="244">
        <v>204</v>
      </c>
      <c r="G1279" s="209"/>
      <c r="H1279" s="205" t="s">
        <v>1148</v>
      </c>
      <c r="I1279" s="205" t="s">
        <v>1148</v>
      </c>
      <c r="J1279" s="205" t="s">
        <v>495</v>
      </c>
      <c r="K1279" s="244" t="s">
        <v>1282</v>
      </c>
      <c r="L1279" s="247" t="s">
        <v>1279</v>
      </c>
      <c r="M1279" s="205" t="s">
        <v>1280</v>
      </c>
      <c r="N1279" s="205" t="s">
        <v>1277</v>
      </c>
    </row>
    <row r="1280" s="161" customFormat="1" ht="21" customHeight="1" spans="1:14">
      <c r="A1280" s="204"/>
      <c r="B1280" s="217" t="s">
        <v>2732</v>
      </c>
      <c r="C1280" s="240" t="s">
        <v>1872</v>
      </c>
      <c r="D1280" s="206" t="s">
        <v>224</v>
      </c>
      <c r="E1280" s="207"/>
      <c r="F1280" s="244">
        <v>692</v>
      </c>
      <c r="G1280" s="209"/>
      <c r="H1280" s="205" t="s">
        <v>1148</v>
      </c>
      <c r="I1280" s="205" t="s">
        <v>1148</v>
      </c>
      <c r="J1280" s="205" t="s">
        <v>495</v>
      </c>
      <c r="K1280" s="244" t="s">
        <v>1283</v>
      </c>
      <c r="L1280" s="244" t="s">
        <v>1284</v>
      </c>
      <c r="M1280" s="205" t="s">
        <v>1280</v>
      </c>
      <c r="N1280" s="205" t="s">
        <v>1277</v>
      </c>
    </row>
    <row r="1281" s="161" customFormat="1" ht="21" customHeight="1" spans="1:14">
      <c r="A1281" s="204"/>
      <c r="B1281" s="217" t="s">
        <v>2732</v>
      </c>
      <c r="C1281" s="240" t="s">
        <v>1872</v>
      </c>
      <c r="D1281" s="206" t="s">
        <v>224</v>
      </c>
      <c r="E1281" s="207"/>
      <c r="F1281" s="244">
        <v>294</v>
      </c>
      <c r="G1281" s="209"/>
      <c r="H1281" s="205" t="s">
        <v>1148</v>
      </c>
      <c r="I1281" s="205" t="s">
        <v>1148</v>
      </c>
      <c r="J1281" s="205" t="s">
        <v>495</v>
      </c>
      <c r="K1281" s="244" t="s">
        <v>1285</v>
      </c>
      <c r="L1281" s="247" t="s">
        <v>1279</v>
      </c>
      <c r="M1281" s="205" t="s">
        <v>1280</v>
      </c>
      <c r="N1281" s="205" t="s">
        <v>1277</v>
      </c>
    </row>
    <row r="1282" s="161" customFormat="1" ht="21" customHeight="1" spans="1:14">
      <c r="A1282" s="204"/>
      <c r="B1282" s="217" t="s">
        <v>2732</v>
      </c>
      <c r="C1282" s="240" t="s">
        <v>1872</v>
      </c>
      <c r="D1282" s="206" t="s">
        <v>224</v>
      </c>
      <c r="E1282" s="207"/>
      <c r="F1282" s="244">
        <v>383</v>
      </c>
      <c r="G1282" s="209"/>
      <c r="H1282" s="205" t="s">
        <v>1148</v>
      </c>
      <c r="I1282" s="205" t="s">
        <v>1148</v>
      </c>
      <c r="J1282" s="205" t="s">
        <v>495</v>
      </c>
      <c r="K1282" s="244" t="s">
        <v>1286</v>
      </c>
      <c r="L1282" s="247" t="s">
        <v>1279</v>
      </c>
      <c r="M1282" s="205" t="s">
        <v>1280</v>
      </c>
      <c r="N1282" s="205" t="s">
        <v>1277</v>
      </c>
    </row>
    <row r="1283" s="161" customFormat="1" ht="21" customHeight="1" spans="1:14">
      <c r="A1283" s="204"/>
      <c r="B1283" s="217" t="s">
        <v>2732</v>
      </c>
      <c r="C1283" s="240" t="s">
        <v>1872</v>
      </c>
      <c r="D1283" s="206" t="s">
        <v>224</v>
      </c>
      <c r="E1283" s="207"/>
      <c r="F1283" s="244">
        <v>383</v>
      </c>
      <c r="G1283" s="209"/>
      <c r="H1283" s="205" t="s">
        <v>1148</v>
      </c>
      <c r="I1283" s="205" t="s">
        <v>1148</v>
      </c>
      <c r="J1283" s="205" t="s">
        <v>495</v>
      </c>
      <c r="K1283" s="244" t="s">
        <v>1287</v>
      </c>
      <c r="L1283" s="247" t="s">
        <v>1279</v>
      </c>
      <c r="M1283" s="205" t="s">
        <v>1280</v>
      </c>
      <c r="N1283" s="205" t="s">
        <v>1277</v>
      </c>
    </row>
    <row r="1284" s="161" customFormat="1" ht="21" customHeight="1" spans="1:14">
      <c r="A1284" s="204"/>
      <c r="B1284" s="217" t="s">
        <v>2732</v>
      </c>
      <c r="C1284" s="240" t="s">
        <v>1872</v>
      </c>
      <c r="D1284" s="206" t="s">
        <v>224</v>
      </c>
      <c r="E1284" s="207"/>
      <c r="F1284" s="244">
        <v>490</v>
      </c>
      <c r="G1284" s="209"/>
      <c r="H1284" s="205" t="s">
        <v>1148</v>
      </c>
      <c r="I1284" s="205" t="s">
        <v>1148</v>
      </c>
      <c r="J1284" s="205" t="s">
        <v>495</v>
      </c>
      <c r="K1284" s="244" t="s">
        <v>1295</v>
      </c>
      <c r="L1284" s="244" t="s">
        <v>1284</v>
      </c>
      <c r="M1284" s="205" t="s">
        <v>1280</v>
      </c>
      <c r="N1284" s="205" t="s">
        <v>1277</v>
      </c>
    </row>
    <row r="1285" s="161" customFormat="1" ht="21" customHeight="1" spans="1:14">
      <c r="A1285" s="204"/>
      <c r="B1285" s="217" t="s">
        <v>2732</v>
      </c>
      <c r="C1285" s="240" t="s">
        <v>1872</v>
      </c>
      <c r="D1285" s="206" t="s">
        <v>224</v>
      </c>
      <c r="E1285" s="207"/>
      <c r="F1285" s="244">
        <v>964</v>
      </c>
      <c r="G1285" s="209"/>
      <c r="H1285" s="205" t="s">
        <v>1148</v>
      </c>
      <c r="I1285" s="205" t="s">
        <v>1148</v>
      </c>
      <c r="J1285" s="205" t="s">
        <v>495</v>
      </c>
      <c r="K1285" s="244" t="s">
        <v>1296</v>
      </c>
      <c r="L1285" s="247" t="s">
        <v>1279</v>
      </c>
      <c r="M1285" s="205" t="s">
        <v>1280</v>
      </c>
      <c r="N1285" s="205" t="s">
        <v>1277</v>
      </c>
    </row>
    <row r="1286" s="161" customFormat="1" ht="21" customHeight="1" spans="1:14">
      <c r="A1286" s="204"/>
      <c r="B1286" s="217" t="s">
        <v>2732</v>
      </c>
      <c r="C1286" s="240" t="s">
        <v>1872</v>
      </c>
      <c r="D1286" s="206" t="s">
        <v>224</v>
      </c>
      <c r="E1286" s="207"/>
      <c r="F1286" s="244">
        <v>692</v>
      </c>
      <c r="G1286" s="209"/>
      <c r="H1286" s="205" t="s">
        <v>1148</v>
      </c>
      <c r="I1286" s="205" t="s">
        <v>1148</v>
      </c>
      <c r="J1286" s="205" t="s">
        <v>495</v>
      </c>
      <c r="K1286" s="244" t="s">
        <v>1297</v>
      </c>
      <c r="L1286" s="247" t="s">
        <v>1279</v>
      </c>
      <c r="M1286" s="205" t="s">
        <v>1280</v>
      </c>
      <c r="N1286" s="205" t="s">
        <v>1277</v>
      </c>
    </row>
    <row r="1287" s="161" customFormat="1" ht="21" customHeight="1" spans="1:14">
      <c r="A1287" s="204"/>
      <c r="B1287" s="217" t="s">
        <v>2732</v>
      </c>
      <c r="C1287" s="240" t="s">
        <v>1872</v>
      </c>
      <c r="D1287" s="206" t="s">
        <v>224</v>
      </c>
      <c r="E1287" s="207"/>
      <c r="F1287" s="244">
        <v>423</v>
      </c>
      <c r="G1287" s="209"/>
      <c r="H1287" s="205" t="s">
        <v>1148</v>
      </c>
      <c r="I1287" s="205" t="s">
        <v>1148</v>
      </c>
      <c r="J1287" s="205" t="s">
        <v>495</v>
      </c>
      <c r="K1287" s="244" t="s">
        <v>1288</v>
      </c>
      <c r="L1287" s="247" t="s">
        <v>1279</v>
      </c>
      <c r="M1287" s="205" t="s">
        <v>1280</v>
      </c>
      <c r="N1287" s="205" t="s">
        <v>1277</v>
      </c>
    </row>
    <row r="1288" s="161" customFormat="1" ht="21" customHeight="1" spans="1:14">
      <c r="A1288" s="204"/>
      <c r="B1288" s="217" t="s">
        <v>2732</v>
      </c>
      <c r="C1288" s="240" t="s">
        <v>1872</v>
      </c>
      <c r="D1288" s="206" t="s">
        <v>224</v>
      </c>
      <c r="E1288" s="207"/>
      <c r="F1288" s="208">
        <v>1054</v>
      </c>
      <c r="G1288" s="209"/>
      <c r="H1288" s="205" t="s">
        <v>1148</v>
      </c>
      <c r="I1288" s="205" t="s">
        <v>1148</v>
      </c>
      <c r="J1288" s="205" t="s">
        <v>495</v>
      </c>
      <c r="K1288" s="205" t="s">
        <v>1273</v>
      </c>
      <c r="L1288" s="237" t="s">
        <v>1257</v>
      </c>
      <c r="M1288" s="205" t="s">
        <v>1157</v>
      </c>
      <c r="N1288" s="205"/>
    </row>
    <row r="1289" s="161" customFormat="1" ht="21" customHeight="1" spans="1:14">
      <c r="A1289" s="204"/>
      <c r="B1289" s="217" t="s">
        <v>2732</v>
      </c>
      <c r="C1289" s="240" t="s">
        <v>1872</v>
      </c>
      <c r="D1289" s="206" t="s">
        <v>224</v>
      </c>
      <c r="E1289" s="207"/>
      <c r="F1289" s="208">
        <v>115</v>
      </c>
      <c r="G1289" s="209"/>
      <c r="H1289" s="205" t="s">
        <v>1148</v>
      </c>
      <c r="I1289" s="205" t="s">
        <v>1148</v>
      </c>
      <c r="J1289" s="205" t="s">
        <v>495</v>
      </c>
      <c r="K1289" s="205" t="s">
        <v>1274</v>
      </c>
      <c r="L1289" s="237" t="s">
        <v>1257</v>
      </c>
      <c r="M1289" s="205" t="s">
        <v>1157</v>
      </c>
      <c r="N1289" s="205"/>
    </row>
    <row r="1290" s="163" customFormat="1" ht="21" customHeight="1" spans="1:14">
      <c r="A1290" s="195"/>
      <c r="B1290" s="210" t="s">
        <v>138</v>
      </c>
      <c r="C1290" s="211"/>
      <c r="D1290" s="212"/>
      <c r="E1290" s="213"/>
      <c r="F1290" s="214">
        <f>SUM(F1274:F1289)</f>
        <v>7687</v>
      </c>
      <c r="G1290" s="241"/>
      <c r="H1290" s="242"/>
      <c r="I1290" s="242"/>
      <c r="J1290" s="242"/>
      <c r="K1290" s="242"/>
      <c r="L1290" s="246"/>
      <c r="M1290" s="242"/>
      <c r="N1290" s="242"/>
    </row>
    <row r="1291" s="161" customFormat="1" ht="22" customHeight="1" spans="1:14">
      <c r="A1291" s="204"/>
      <c r="B1291" s="248">
        <v>308</v>
      </c>
      <c r="C1291" s="249" t="s">
        <v>1873</v>
      </c>
      <c r="D1291" s="206"/>
      <c r="E1291" s="207"/>
      <c r="F1291" s="208"/>
      <c r="G1291" s="209"/>
      <c r="H1291" s="205"/>
      <c r="I1291" s="205"/>
      <c r="J1291" s="205"/>
      <c r="K1291" s="205"/>
      <c r="L1291" s="237"/>
      <c r="M1291" s="205"/>
      <c r="N1291" s="205"/>
    </row>
    <row r="1292" s="161" customFormat="1" ht="21" customHeight="1" spans="1:14">
      <c r="A1292" s="204"/>
      <c r="B1292" s="205" t="s">
        <v>501</v>
      </c>
      <c r="C1292" s="204" t="s">
        <v>502</v>
      </c>
      <c r="D1292" s="206"/>
      <c r="E1292" s="207"/>
      <c r="F1292" s="208"/>
      <c r="G1292" s="209"/>
      <c r="H1292" s="205"/>
      <c r="I1292" s="205"/>
      <c r="J1292" s="205"/>
      <c r="K1292" s="205"/>
      <c r="L1292" s="237"/>
      <c r="M1292" s="205"/>
      <c r="N1292" s="205"/>
    </row>
    <row r="1293" s="161" customFormat="1" ht="21" customHeight="1" spans="1:14">
      <c r="A1293" s="204"/>
      <c r="B1293" s="205" t="s">
        <v>503</v>
      </c>
      <c r="C1293" s="204" t="s">
        <v>502</v>
      </c>
      <c r="D1293" s="206" t="s">
        <v>224</v>
      </c>
      <c r="E1293" s="207"/>
      <c r="F1293" s="208">
        <v>8334</v>
      </c>
      <c r="G1293" s="209"/>
      <c r="H1293" s="205" t="s">
        <v>1148</v>
      </c>
      <c r="I1293" s="205" t="s">
        <v>1148</v>
      </c>
      <c r="J1293" s="204" t="s">
        <v>502</v>
      </c>
      <c r="K1293" s="205" t="s">
        <v>1859</v>
      </c>
      <c r="L1293" s="237"/>
      <c r="M1293" s="205" t="s">
        <v>1151</v>
      </c>
      <c r="N1293" s="205"/>
    </row>
    <row r="1294" s="161" customFormat="1" ht="21" customHeight="1" spans="1:14">
      <c r="A1294" s="204"/>
      <c r="B1294" s="205" t="s">
        <v>503</v>
      </c>
      <c r="C1294" s="204" t="s">
        <v>502</v>
      </c>
      <c r="D1294" s="206" t="s">
        <v>224</v>
      </c>
      <c r="E1294" s="207"/>
      <c r="F1294" s="208">
        <v>2944</v>
      </c>
      <c r="G1294" s="209"/>
      <c r="H1294" s="205" t="s">
        <v>1148</v>
      </c>
      <c r="I1294" s="205" t="s">
        <v>1148</v>
      </c>
      <c r="J1294" s="204" t="s">
        <v>502</v>
      </c>
      <c r="K1294" s="205" t="s">
        <v>1860</v>
      </c>
      <c r="L1294" s="237"/>
      <c r="M1294" s="205" t="s">
        <v>1151</v>
      </c>
      <c r="N1294" s="205"/>
    </row>
    <row r="1295" s="161" customFormat="1" ht="21" customHeight="1" spans="1:14">
      <c r="A1295" s="204"/>
      <c r="B1295" s="205" t="s">
        <v>503</v>
      </c>
      <c r="C1295" s="204" t="s">
        <v>502</v>
      </c>
      <c r="D1295" s="206" t="s">
        <v>224</v>
      </c>
      <c r="E1295" s="207"/>
      <c r="F1295" s="208">
        <v>2516</v>
      </c>
      <c r="G1295" s="209"/>
      <c r="H1295" s="205" t="s">
        <v>1148</v>
      </c>
      <c r="I1295" s="205" t="s">
        <v>1148</v>
      </c>
      <c r="J1295" s="204" t="s">
        <v>502</v>
      </c>
      <c r="K1295" s="205" t="s">
        <v>1861</v>
      </c>
      <c r="L1295" s="237"/>
      <c r="M1295" s="205" t="s">
        <v>1151</v>
      </c>
      <c r="N1295" s="205"/>
    </row>
    <row r="1296" s="161" customFormat="1" ht="21" customHeight="1" spans="1:14">
      <c r="A1296" s="204"/>
      <c r="B1296" s="205" t="s">
        <v>503</v>
      </c>
      <c r="C1296" s="204" t="s">
        <v>502</v>
      </c>
      <c r="D1296" s="206" t="s">
        <v>224</v>
      </c>
      <c r="E1296" s="207"/>
      <c r="F1296" s="208">
        <v>8643</v>
      </c>
      <c r="G1296" s="209"/>
      <c r="H1296" s="205" t="s">
        <v>1148</v>
      </c>
      <c r="I1296" s="205" t="s">
        <v>1148</v>
      </c>
      <c r="J1296" s="204" t="s">
        <v>502</v>
      </c>
      <c r="K1296" s="205" t="s">
        <v>1862</v>
      </c>
      <c r="L1296" s="237"/>
      <c r="M1296" s="205" t="s">
        <v>1151</v>
      </c>
      <c r="N1296" s="205"/>
    </row>
    <row r="1297" s="161" customFormat="1" ht="21" customHeight="1" spans="1:14">
      <c r="A1297" s="204"/>
      <c r="B1297" s="205" t="s">
        <v>503</v>
      </c>
      <c r="C1297" s="204" t="s">
        <v>502</v>
      </c>
      <c r="D1297" s="206" t="s">
        <v>224</v>
      </c>
      <c r="E1297" s="207"/>
      <c r="F1297" s="208">
        <v>6215</v>
      </c>
      <c r="G1297" s="209"/>
      <c r="H1297" s="205" t="s">
        <v>1148</v>
      </c>
      <c r="I1297" s="205" t="s">
        <v>1148</v>
      </c>
      <c r="J1297" s="204" t="s">
        <v>502</v>
      </c>
      <c r="K1297" s="205" t="s">
        <v>1863</v>
      </c>
      <c r="L1297" s="237"/>
      <c r="M1297" s="205" t="s">
        <v>1151</v>
      </c>
      <c r="N1297" s="205"/>
    </row>
    <row r="1298" s="161" customFormat="1" ht="21" customHeight="1" spans="1:14">
      <c r="A1298" s="204"/>
      <c r="B1298" s="205" t="s">
        <v>503</v>
      </c>
      <c r="C1298" s="204" t="s">
        <v>502</v>
      </c>
      <c r="D1298" s="206" t="s">
        <v>224</v>
      </c>
      <c r="E1298" s="207"/>
      <c r="F1298" s="208">
        <v>9131</v>
      </c>
      <c r="G1298" s="209"/>
      <c r="H1298" s="205" t="s">
        <v>1148</v>
      </c>
      <c r="I1298" s="205" t="s">
        <v>1148</v>
      </c>
      <c r="J1298" s="204" t="s">
        <v>502</v>
      </c>
      <c r="K1298" s="205" t="s">
        <v>1864</v>
      </c>
      <c r="L1298" s="237"/>
      <c r="M1298" s="205" t="s">
        <v>1151</v>
      </c>
      <c r="N1298" s="205"/>
    </row>
    <row r="1299" s="161" customFormat="1" ht="21" customHeight="1" spans="1:14">
      <c r="A1299" s="204"/>
      <c r="B1299" s="205" t="s">
        <v>503</v>
      </c>
      <c r="C1299" s="204" t="s">
        <v>502</v>
      </c>
      <c r="D1299" s="206" t="s">
        <v>224</v>
      </c>
      <c r="E1299" s="207"/>
      <c r="F1299" s="208">
        <v>20668</v>
      </c>
      <c r="G1299" s="209"/>
      <c r="H1299" s="205" t="s">
        <v>1148</v>
      </c>
      <c r="I1299" s="205" t="s">
        <v>1148</v>
      </c>
      <c r="J1299" s="204" t="s">
        <v>502</v>
      </c>
      <c r="K1299" s="205" t="s">
        <v>1865</v>
      </c>
      <c r="L1299" s="237"/>
      <c r="M1299" s="205" t="s">
        <v>1151</v>
      </c>
      <c r="N1299" s="205"/>
    </row>
    <row r="1300" s="161" customFormat="1" ht="21" customHeight="1" spans="1:14">
      <c r="A1300" s="204"/>
      <c r="B1300" s="205" t="s">
        <v>503</v>
      </c>
      <c r="C1300" s="204" t="s">
        <v>502</v>
      </c>
      <c r="D1300" s="206" t="s">
        <v>224</v>
      </c>
      <c r="E1300" s="207"/>
      <c r="F1300" s="208">
        <v>12292</v>
      </c>
      <c r="G1300" s="209"/>
      <c r="H1300" s="205" t="s">
        <v>1148</v>
      </c>
      <c r="I1300" s="205" t="s">
        <v>1148</v>
      </c>
      <c r="J1300" s="204" t="s">
        <v>502</v>
      </c>
      <c r="K1300" s="205" t="s">
        <v>1866</v>
      </c>
      <c r="L1300" s="237"/>
      <c r="M1300" s="205" t="s">
        <v>1151</v>
      </c>
      <c r="N1300" s="205"/>
    </row>
    <row r="1301" s="161" customFormat="1" ht="21" customHeight="1" spans="1:14">
      <c r="A1301" s="204"/>
      <c r="B1301" s="205" t="s">
        <v>503</v>
      </c>
      <c r="C1301" s="204" t="s">
        <v>502</v>
      </c>
      <c r="D1301" s="206" t="s">
        <v>224</v>
      </c>
      <c r="E1301" s="207"/>
      <c r="F1301" s="208">
        <v>9750</v>
      </c>
      <c r="G1301" s="209"/>
      <c r="H1301" s="205" t="s">
        <v>1148</v>
      </c>
      <c r="I1301" s="205" t="s">
        <v>1148</v>
      </c>
      <c r="J1301" s="204" t="s">
        <v>502</v>
      </c>
      <c r="K1301" s="205" t="s">
        <v>1867</v>
      </c>
      <c r="L1301" s="237"/>
      <c r="M1301" s="205" t="s">
        <v>1151</v>
      </c>
      <c r="N1301" s="205"/>
    </row>
    <row r="1302" s="161" customFormat="1" ht="21" customHeight="1" spans="1:14">
      <c r="A1302" s="204"/>
      <c r="B1302" s="205" t="s">
        <v>503</v>
      </c>
      <c r="C1302" s="204" t="s">
        <v>502</v>
      </c>
      <c r="D1302" s="206" t="s">
        <v>224</v>
      </c>
      <c r="E1302" s="207"/>
      <c r="F1302" s="208">
        <v>2650</v>
      </c>
      <c r="G1302" s="209"/>
      <c r="H1302" s="205" t="s">
        <v>1148</v>
      </c>
      <c r="I1302" s="205" t="s">
        <v>1148</v>
      </c>
      <c r="J1302" s="204" t="s">
        <v>502</v>
      </c>
      <c r="K1302" s="205" t="s">
        <v>1868</v>
      </c>
      <c r="L1302" s="237"/>
      <c r="M1302" s="205" t="s">
        <v>1151</v>
      </c>
      <c r="N1302" s="205"/>
    </row>
    <row r="1303" s="161" customFormat="1" ht="21" customHeight="1" spans="1:14">
      <c r="A1303" s="204"/>
      <c r="B1303" s="205" t="s">
        <v>503</v>
      </c>
      <c r="C1303" s="204" t="s">
        <v>502</v>
      </c>
      <c r="D1303" s="206" t="s">
        <v>224</v>
      </c>
      <c r="E1303" s="207"/>
      <c r="F1303" s="208">
        <v>1168</v>
      </c>
      <c r="G1303" s="209"/>
      <c r="H1303" s="205" t="s">
        <v>1148</v>
      </c>
      <c r="I1303" s="205" t="s">
        <v>1148</v>
      </c>
      <c r="J1303" s="204" t="s">
        <v>502</v>
      </c>
      <c r="K1303" s="205" t="s">
        <v>1869</v>
      </c>
      <c r="L1303" s="237"/>
      <c r="M1303" s="205" t="s">
        <v>1151</v>
      </c>
      <c r="N1303" s="205"/>
    </row>
    <row r="1304" s="163" customFormat="1" ht="21" customHeight="1" spans="1:14">
      <c r="A1304" s="195"/>
      <c r="B1304" s="210" t="s">
        <v>138</v>
      </c>
      <c r="C1304" s="211"/>
      <c r="D1304" s="212"/>
      <c r="E1304" s="213"/>
      <c r="F1304" s="214">
        <f>SUM(F1293:F1303)</f>
        <v>84311</v>
      </c>
      <c r="G1304" s="241"/>
      <c r="H1304" s="242"/>
      <c r="I1304" s="242"/>
      <c r="J1304" s="242"/>
      <c r="K1304" s="242"/>
      <c r="L1304" s="246"/>
      <c r="M1304" s="242"/>
      <c r="N1304" s="242"/>
    </row>
    <row r="1305" s="164" customFormat="1" ht="21" customHeight="1" spans="1:14">
      <c r="A1305" s="322"/>
      <c r="B1305" s="217" t="s">
        <v>504</v>
      </c>
      <c r="C1305" s="312" t="s">
        <v>2733</v>
      </c>
      <c r="D1305" s="251"/>
      <c r="E1305" s="252"/>
      <c r="F1305" s="253"/>
      <c r="G1305" s="254"/>
      <c r="H1305" s="255"/>
      <c r="I1305" s="255"/>
      <c r="J1305" s="255"/>
      <c r="K1305" s="255"/>
      <c r="L1305" s="256"/>
      <c r="M1305" s="255"/>
      <c r="N1305" s="255"/>
    </row>
    <row r="1306" s="161" customFormat="1" ht="21" customHeight="1" spans="1:14">
      <c r="A1306" s="204"/>
      <c r="B1306" s="217" t="s">
        <v>504</v>
      </c>
      <c r="C1306" s="204" t="s">
        <v>502</v>
      </c>
      <c r="D1306" s="206" t="s">
        <v>224</v>
      </c>
      <c r="E1306" s="207"/>
      <c r="F1306" s="244">
        <v>379</v>
      </c>
      <c r="G1306" s="209"/>
      <c r="H1306" s="205" t="s">
        <v>1148</v>
      </c>
      <c r="I1306" s="205" t="s">
        <v>1148</v>
      </c>
      <c r="J1306" s="205" t="s">
        <v>495</v>
      </c>
      <c r="K1306" s="244" t="s">
        <v>1293</v>
      </c>
      <c r="L1306" s="244" t="s">
        <v>1284</v>
      </c>
      <c r="M1306" s="205" t="s">
        <v>1280</v>
      </c>
      <c r="N1306" s="205" t="s">
        <v>1277</v>
      </c>
    </row>
    <row r="1307" s="161" customFormat="1" ht="21" customHeight="1" spans="1:14">
      <c r="A1307" s="204"/>
      <c r="B1307" s="217" t="s">
        <v>504</v>
      </c>
      <c r="C1307" s="204" t="s">
        <v>502</v>
      </c>
      <c r="D1307" s="206" t="s">
        <v>224</v>
      </c>
      <c r="E1307" s="207"/>
      <c r="F1307" s="244">
        <v>324</v>
      </c>
      <c r="G1307" s="209"/>
      <c r="H1307" s="205" t="s">
        <v>1148</v>
      </c>
      <c r="I1307" s="205" t="s">
        <v>1148</v>
      </c>
      <c r="J1307" s="205" t="s">
        <v>495</v>
      </c>
      <c r="K1307" s="244" t="s">
        <v>1294</v>
      </c>
      <c r="L1307" s="244" t="s">
        <v>1284</v>
      </c>
      <c r="M1307" s="205" t="s">
        <v>1280</v>
      </c>
      <c r="N1307" s="205" t="s">
        <v>1277</v>
      </c>
    </row>
    <row r="1308" s="161" customFormat="1" ht="21" customHeight="1" spans="1:14">
      <c r="A1308" s="204"/>
      <c r="B1308" s="217" t="s">
        <v>504</v>
      </c>
      <c r="C1308" s="204" t="s">
        <v>502</v>
      </c>
      <c r="D1308" s="206" t="s">
        <v>224</v>
      </c>
      <c r="E1308" s="207"/>
      <c r="F1308" s="244">
        <v>282</v>
      </c>
      <c r="G1308" s="209"/>
      <c r="H1308" s="205" t="s">
        <v>1148</v>
      </c>
      <c r="I1308" s="205" t="s">
        <v>1148</v>
      </c>
      <c r="J1308" s="205" t="s">
        <v>495</v>
      </c>
      <c r="K1308" s="244" t="s">
        <v>1278</v>
      </c>
      <c r="L1308" s="247" t="s">
        <v>1279</v>
      </c>
      <c r="M1308" s="205" t="s">
        <v>1280</v>
      </c>
      <c r="N1308" s="205" t="s">
        <v>1277</v>
      </c>
    </row>
    <row r="1309" s="161" customFormat="1" ht="21" customHeight="1" spans="1:14">
      <c r="A1309" s="204"/>
      <c r="B1309" s="217" t="s">
        <v>504</v>
      </c>
      <c r="C1309" s="204" t="s">
        <v>502</v>
      </c>
      <c r="D1309" s="206" t="s">
        <v>224</v>
      </c>
      <c r="E1309" s="207"/>
      <c r="F1309" s="244">
        <v>714</v>
      </c>
      <c r="G1309" s="209"/>
      <c r="H1309" s="205" t="s">
        <v>1148</v>
      </c>
      <c r="I1309" s="205" t="s">
        <v>1148</v>
      </c>
      <c r="J1309" s="205" t="s">
        <v>495</v>
      </c>
      <c r="K1309" s="244" t="s">
        <v>1281</v>
      </c>
      <c r="L1309" s="247" t="s">
        <v>1279</v>
      </c>
      <c r="M1309" s="205" t="s">
        <v>1280</v>
      </c>
      <c r="N1309" s="205" t="s">
        <v>1277</v>
      </c>
    </row>
    <row r="1310" s="161" customFormat="1" ht="21" customHeight="1" spans="1:14">
      <c r="A1310" s="204"/>
      <c r="B1310" s="217" t="s">
        <v>504</v>
      </c>
      <c r="C1310" s="204" t="s">
        <v>502</v>
      </c>
      <c r="D1310" s="206" t="s">
        <v>224</v>
      </c>
      <c r="E1310" s="207"/>
      <c r="F1310" s="244">
        <v>294</v>
      </c>
      <c r="G1310" s="209"/>
      <c r="H1310" s="205" t="s">
        <v>1148</v>
      </c>
      <c r="I1310" s="205" t="s">
        <v>1148</v>
      </c>
      <c r="J1310" s="205" t="s">
        <v>495</v>
      </c>
      <c r="K1310" s="244" t="s">
        <v>1871</v>
      </c>
      <c r="L1310" s="247" t="s">
        <v>1279</v>
      </c>
      <c r="M1310" s="205" t="s">
        <v>1280</v>
      </c>
      <c r="N1310" s="205" t="s">
        <v>1277</v>
      </c>
    </row>
    <row r="1311" s="161" customFormat="1" ht="21" customHeight="1" spans="1:14">
      <c r="A1311" s="204"/>
      <c r="B1311" s="217" t="s">
        <v>504</v>
      </c>
      <c r="C1311" s="204" t="s">
        <v>502</v>
      </c>
      <c r="D1311" s="206" t="s">
        <v>224</v>
      </c>
      <c r="E1311" s="207"/>
      <c r="F1311" s="244">
        <v>204</v>
      </c>
      <c r="G1311" s="209"/>
      <c r="H1311" s="205" t="s">
        <v>1148</v>
      </c>
      <c r="I1311" s="205" t="s">
        <v>1148</v>
      </c>
      <c r="J1311" s="205" t="s">
        <v>495</v>
      </c>
      <c r="K1311" s="244" t="s">
        <v>1282</v>
      </c>
      <c r="L1311" s="247" t="s">
        <v>1279</v>
      </c>
      <c r="M1311" s="205" t="s">
        <v>1280</v>
      </c>
      <c r="N1311" s="205" t="s">
        <v>1277</v>
      </c>
    </row>
    <row r="1312" s="161" customFormat="1" ht="21" customHeight="1" spans="1:14">
      <c r="A1312" s="204"/>
      <c r="B1312" s="217" t="s">
        <v>504</v>
      </c>
      <c r="C1312" s="204" t="s">
        <v>502</v>
      </c>
      <c r="D1312" s="206" t="s">
        <v>224</v>
      </c>
      <c r="E1312" s="207"/>
      <c r="F1312" s="244">
        <v>692</v>
      </c>
      <c r="G1312" s="209"/>
      <c r="H1312" s="205" t="s">
        <v>1148</v>
      </c>
      <c r="I1312" s="205" t="s">
        <v>1148</v>
      </c>
      <c r="J1312" s="205" t="s">
        <v>495</v>
      </c>
      <c r="K1312" s="244" t="s">
        <v>1283</v>
      </c>
      <c r="L1312" s="244" t="s">
        <v>1284</v>
      </c>
      <c r="M1312" s="205" t="s">
        <v>1280</v>
      </c>
      <c r="N1312" s="205" t="s">
        <v>1277</v>
      </c>
    </row>
    <row r="1313" s="161" customFormat="1" ht="21" customHeight="1" spans="1:14">
      <c r="A1313" s="204"/>
      <c r="B1313" s="217" t="s">
        <v>504</v>
      </c>
      <c r="C1313" s="204" t="s">
        <v>502</v>
      </c>
      <c r="D1313" s="206" t="s">
        <v>224</v>
      </c>
      <c r="E1313" s="207"/>
      <c r="F1313" s="244">
        <v>294</v>
      </c>
      <c r="G1313" s="209"/>
      <c r="H1313" s="205" t="s">
        <v>1148</v>
      </c>
      <c r="I1313" s="205" t="s">
        <v>1148</v>
      </c>
      <c r="J1313" s="205" t="s">
        <v>495</v>
      </c>
      <c r="K1313" s="244" t="s">
        <v>1285</v>
      </c>
      <c r="L1313" s="247" t="s">
        <v>1279</v>
      </c>
      <c r="M1313" s="205" t="s">
        <v>1280</v>
      </c>
      <c r="N1313" s="205" t="s">
        <v>1277</v>
      </c>
    </row>
    <row r="1314" s="161" customFormat="1" ht="21" customHeight="1" spans="1:14">
      <c r="A1314" s="204"/>
      <c r="B1314" s="217" t="s">
        <v>504</v>
      </c>
      <c r="C1314" s="204" t="s">
        <v>502</v>
      </c>
      <c r="D1314" s="206" t="s">
        <v>224</v>
      </c>
      <c r="E1314" s="207"/>
      <c r="F1314" s="244">
        <v>383</v>
      </c>
      <c r="G1314" s="209"/>
      <c r="H1314" s="205" t="s">
        <v>1148</v>
      </c>
      <c r="I1314" s="205" t="s">
        <v>1148</v>
      </c>
      <c r="J1314" s="205" t="s">
        <v>495</v>
      </c>
      <c r="K1314" s="244" t="s">
        <v>1286</v>
      </c>
      <c r="L1314" s="247" t="s">
        <v>1279</v>
      </c>
      <c r="M1314" s="205" t="s">
        <v>1280</v>
      </c>
      <c r="N1314" s="205" t="s">
        <v>1277</v>
      </c>
    </row>
    <row r="1315" s="161" customFormat="1" ht="21" customHeight="1" spans="1:14">
      <c r="A1315" s="204"/>
      <c r="B1315" s="217" t="s">
        <v>504</v>
      </c>
      <c r="C1315" s="204" t="s">
        <v>502</v>
      </c>
      <c r="D1315" s="206" t="s">
        <v>224</v>
      </c>
      <c r="E1315" s="207"/>
      <c r="F1315" s="244">
        <v>383</v>
      </c>
      <c r="G1315" s="209"/>
      <c r="H1315" s="205" t="s">
        <v>1148</v>
      </c>
      <c r="I1315" s="205" t="s">
        <v>1148</v>
      </c>
      <c r="J1315" s="205" t="s">
        <v>495</v>
      </c>
      <c r="K1315" s="244" t="s">
        <v>1287</v>
      </c>
      <c r="L1315" s="247" t="s">
        <v>1279</v>
      </c>
      <c r="M1315" s="205" t="s">
        <v>1280</v>
      </c>
      <c r="N1315" s="205" t="s">
        <v>1277</v>
      </c>
    </row>
    <row r="1316" s="161" customFormat="1" ht="21" customHeight="1" spans="1:14">
      <c r="A1316" s="204"/>
      <c r="B1316" s="217" t="s">
        <v>504</v>
      </c>
      <c r="C1316" s="204" t="s">
        <v>502</v>
      </c>
      <c r="D1316" s="206" t="s">
        <v>224</v>
      </c>
      <c r="E1316" s="207"/>
      <c r="F1316" s="244">
        <v>490</v>
      </c>
      <c r="G1316" s="209"/>
      <c r="H1316" s="205" t="s">
        <v>1148</v>
      </c>
      <c r="I1316" s="205" t="s">
        <v>1148</v>
      </c>
      <c r="J1316" s="205" t="s">
        <v>495</v>
      </c>
      <c r="K1316" s="244" t="s">
        <v>1295</v>
      </c>
      <c r="L1316" s="244" t="s">
        <v>1284</v>
      </c>
      <c r="M1316" s="205" t="s">
        <v>1280</v>
      </c>
      <c r="N1316" s="205" t="s">
        <v>1277</v>
      </c>
    </row>
    <row r="1317" s="161" customFormat="1" ht="21" customHeight="1" spans="1:14">
      <c r="A1317" s="204"/>
      <c r="B1317" s="217" t="s">
        <v>504</v>
      </c>
      <c r="C1317" s="204" t="s">
        <v>502</v>
      </c>
      <c r="D1317" s="206" t="s">
        <v>224</v>
      </c>
      <c r="E1317" s="207"/>
      <c r="F1317" s="244">
        <v>964</v>
      </c>
      <c r="G1317" s="209"/>
      <c r="H1317" s="205" t="s">
        <v>1148</v>
      </c>
      <c r="I1317" s="205" t="s">
        <v>1148</v>
      </c>
      <c r="J1317" s="205" t="s">
        <v>495</v>
      </c>
      <c r="K1317" s="244" t="s">
        <v>1296</v>
      </c>
      <c r="L1317" s="247" t="s">
        <v>1279</v>
      </c>
      <c r="M1317" s="205" t="s">
        <v>1280</v>
      </c>
      <c r="N1317" s="205" t="s">
        <v>1277</v>
      </c>
    </row>
    <row r="1318" s="161" customFormat="1" ht="21" customHeight="1" spans="1:14">
      <c r="A1318" s="204"/>
      <c r="B1318" s="217" t="s">
        <v>504</v>
      </c>
      <c r="C1318" s="204" t="s">
        <v>502</v>
      </c>
      <c r="D1318" s="206" t="s">
        <v>224</v>
      </c>
      <c r="E1318" s="207"/>
      <c r="F1318" s="244">
        <v>692</v>
      </c>
      <c r="G1318" s="209"/>
      <c r="H1318" s="205" t="s">
        <v>1148</v>
      </c>
      <c r="I1318" s="205" t="s">
        <v>1148</v>
      </c>
      <c r="J1318" s="205" t="s">
        <v>495</v>
      </c>
      <c r="K1318" s="244" t="s">
        <v>1297</v>
      </c>
      <c r="L1318" s="247" t="s">
        <v>1279</v>
      </c>
      <c r="M1318" s="205" t="s">
        <v>1280</v>
      </c>
      <c r="N1318" s="205" t="s">
        <v>1277</v>
      </c>
    </row>
    <row r="1319" s="161" customFormat="1" ht="21" customHeight="1" spans="1:14">
      <c r="A1319" s="204"/>
      <c r="B1319" s="217" t="s">
        <v>504</v>
      </c>
      <c r="C1319" s="204" t="s">
        <v>502</v>
      </c>
      <c r="D1319" s="206" t="s">
        <v>224</v>
      </c>
      <c r="E1319" s="207"/>
      <c r="F1319" s="244">
        <v>423</v>
      </c>
      <c r="G1319" s="209"/>
      <c r="H1319" s="205" t="s">
        <v>1148</v>
      </c>
      <c r="I1319" s="205" t="s">
        <v>1148</v>
      </c>
      <c r="J1319" s="205" t="s">
        <v>495</v>
      </c>
      <c r="K1319" s="244" t="s">
        <v>1288</v>
      </c>
      <c r="L1319" s="247" t="s">
        <v>1279</v>
      </c>
      <c r="M1319" s="205" t="s">
        <v>1280</v>
      </c>
      <c r="N1319" s="205" t="s">
        <v>1277</v>
      </c>
    </row>
    <row r="1320" s="161" customFormat="1" ht="21" customHeight="1" spans="1:14">
      <c r="A1320" s="204"/>
      <c r="B1320" s="217" t="s">
        <v>504</v>
      </c>
      <c r="C1320" s="204" t="s">
        <v>502</v>
      </c>
      <c r="D1320" s="206" t="s">
        <v>224</v>
      </c>
      <c r="E1320" s="207"/>
      <c r="F1320" s="208">
        <v>100</v>
      </c>
      <c r="G1320" s="209"/>
      <c r="H1320" s="205" t="s">
        <v>1148</v>
      </c>
      <c r="I1320" s="205" t="s">
        <v>1148</v>
      </c>
      <c r="J1320" s="205" t="s">
        <v>495</v>
      </c>
      <c r="K1320" s="205" t="s">
        <v>1258</v>
      </c>
      <c r="L1320" s="237" t="s">
        <v>1257</v>
      </c>
      <c r="M1320" s="205" t="s">
        <v>1157</v>
      </c>
      <c r="N1320" s="205"/>
    </row>
    <row r="1321" s="161" customFormat="1" ht="21" customHeight="1" spans="1:14">
      <c r="A1321" s="204"/>
      <c r="B1321" s="217" t="s">
        <v>504</v>
      </c>
      <c r="C1321" s="204" t="s">
        <v>502</v>
      </c>
      <c r="D1321" s="206" t="s">
        <v>224</v>
      </c>
      <c r="E1321" s="207"/>
      <c r="F1321" s="208">
        <v>106</v>
      </c>
      <c r="G1321" s="209"/>
      <c r="H1321" s="205" t="s">
        <v>1148</v>
      </c>
      <c r="I1321" s="205" t="s">
        <v>1148</v>
      </c>
      <c r="J1321" s="205" t="s">
        <v>495</v>
      </c>
      <c r="K1321" s="205" t="s">
        <v>1260</v>
      </c>
      <c r="L1321" s="237" t="s">
        <v>1257</v>
      </c>
      <c r="M1321" s="205" t="s">
        <v>1157</v>
      </c>
      <c r="N1321" s="205"/>
    </row>
    <row r="1322" s="161" customFormat="1" ht="21" customHeight="1" spans="1:14">
      <c r="A1322" s="204"/>
      <c r="B1322" s="217" t="s">
        <v>504</v>
      </c>
      <c r="C1322" s="204" t="s">
        <v>502</v>
      </c>
      <c r="D1322" s="206" t="s">
        <v>224</v>
      </c>
      <c r="E1322" s="207"/>
      <c r="F1322" s="208">
        <v>256</v>
      </c>
      <c r="G1322" s="209"/>
      <c r="H1322" s="205" t="s">
        <v>1148</v>
      </c>
      <c r="I1322" s="205" t="s">
        <v>1148</v>
      </c>
      <c r="J1322" s="205" t="s">
        <v>495</v>
      </c>
      <c r="K1322" s="205" t="s">
        <v>1261</v>
      </c>
      <c r="L1322" s="237" t="s">
        <v>1257</v>
      </c>
      <c r="M1322" s="205" t="s">
        <v>1157</v>
      </c>
      <c r="N1322" s="205"/>
    </row>
    <row r="1323" s="161" customFormat="1" ht="21" customHeight="1" spans="1:14">
      <c r="A1323" s="204"/>
      <c r="B1323" s="217" t="s">
        <v>504</v>
      </c>
      <c r="C1323" s="204" t="s">
        <v>502</v>
      </c>
      <c r="D1323" s="206" t="s">
        <v>224</v>
      </c>
      <c r="E1323" s="207"/>
      <c r="F1323" s="208">
        <v>174</v>
      </c>
      <c r="G1323" s="209"/>
      <c r="H1323" s="205" t="s">
        <v>1148</v>
      </c>
      <c r="I1323" s="205" t="s">
        <v>1148</v>
      </c>
      <c r="J1323" s="205" t="s">
        <v>495</v>
      </c>
      <c r="K1323" s="205" t="s">
        <v>1262</v>
      </c>
      <c r="L1323" s="237" t="s">
        <v>1257</v>
      </c>
      <c r="M1323" s="205" t="s">
        <v>1157</v>
      </c>
      <c r="N1323" s="205"/>
    </row>
    <row r="1324" s="161" customFormat="1" ht="21" customHeight="1" spans="1:14">
      <c r="A1324" s="204"/>
      <c r="B1324" s="217" t="s">
        <v>504</v>
      </c>
      <c r="C1324" s="204" t="s">
        <v>502</v>
      </c>
      <c r="D1324" s="206" t="s">
        <v>224</v>
      </c>
      <c r="E1324" s="207"/>
      <c r="F1324" s="208">
        <v>116</v>
      </c>
      <c r="G1324" s="209"/>
      <c r="H1324" s="205" t="s">
        <v>1148</v>
      </c>
      <c r="I1324" s="205" t="s">
        <v>1148</v>
      </c>
      <c r="J1324" s="205" t="s">
        <v>495</v>
      </c>
      <c r="K1324" s="205" t="s">
        <v>1263</v>
      </c>
      <c r="L1324" s="237" t="s">
        <v>1257</v>
      </c>
      <c r="M1324" s="205" t="s">
        <v>1157</v>
      </c>
      <c r="N1324" s="205"/>
    </row>
    <row r="1325" s="161" customFormat="1" ht="21" customHeight="1" spans="1:14">
      <c r="A1325" s="204"/>
      <c r="B1325" s="217" t="s">
        <v>504</v>
      </c>
      <c r="C1325" s="204" t="s">
        <v>502</v>
      </c>
      <c r="D1325" s="206" t="s">
        <v>224</v>
      </c>
      <c r="E1325" s="207"/>
      <c r="F1325" s="208">
        <v>20</v>
      </c>
      <c r="G1325" s="209"/>
      <c r="H1325" s="205" t="s">
        <v>1148</v>
      </c>
      <c r="I1325" s="205" t="s">
        <v>1148</v>
      </c>
      <c r="J1325" s="205" t="s">
        <v>495</v>
      </c>
      <c r="K1325" s="205" t="s">
        <v>1264</v>
      </c>
      <c r="L1325" s="237" t="s">
        <v>1257</v>
      </c>
      <c r="M1325" s="205" t="s">
        <v>1157</v>
      </c>
      <c r="N1325" s="205"/>
    </row>
    <row r="1326" s="161" customFormat="1" ht="21" customHeight="1" spans="1:14">
      <c r="A1326" s="204"/>
      <c r="B1326" s="217" t="s">
        <v>504</v>
      </c>
      <c r="C1326" s="204" t="s">
        <v>502</v>
      </c>
      <c r="D1326" s="206" t="s">
        <v>224</v>
      </c>
      <c r="E1326" s="207"/>
      <c r="F1326" s="208">
        <v>57</v>
      </c>
      <c r="G1326" s="209"/>
      <c r="H1326" s="205" t="s">
        <v>1148</v>
      </c>
      <c r="I1326" s="205" t="s">
        <v>1148</v>
      </c>
      <c r="J1326" s="205" t="s">
        <v>495</v>
      </c>
      <c r="K1326" s="205" t="s">
        <v>1265</v>
      </c>
      <c r="L1326" s="237" t="s">
        <v>1257</v>
      </c>
      <c r="M1326" s="205" t="s">
        <v>1157</v>
      </c>
      <c r="N1326" s="205"/>
    </row>
    <row r="1327" s="161" customFormat="1" ht="21" customHeight="1" spans="1:14">
      <c r="A1327" s="204"/>
      <c r="B1327" s="217" t="s">
        <v>504</v>
      </c>
      <c r="C1327" s="204" t="s">
        <v>502</v>
      </c>
      <c r="D1327" s="206" t="s">
        <v>224</v>
      </c>
      <c r="E1327" s="207"/>
      <c r="F1327" s="208">
        <v>280</v>
      </c>
      <c r="G1327" s="209"/>
      <c r="H1327" s="205" t="s">
        <v>1148</v>
      </c>
      <c r="I1327" s="205" t="s">
        <v>1148</v>
      </c>
      <c r="J1327" s="205" t="s">
        <v>495</v>
      </c>
      <c r="K1327" s="205" t="s">
        <v>1266</v>
      </c>
      <c r="L1327" s="237" t="s">
        <v>1257</v>
      </c>
      <c r="M1327" s="205" t="s">
        <v>1157</v>
      </c>
      <c r="N1327" s="205"/>
    </row>
    <row r="1328" s="161" customFormat="1" ht="21" customHeight="1" spans="1:14">
      <c r="A1328" s="204"/>
      <c r="B1328" s="217" t="s">
        <v>504</v>
      </c>
      <c r="C1328" s="204" t="s">
        <v>502</v>
      </c>
      <c r="D1328" s="206" t="s">
        <v>224</v>
      </c>
      <c r="E1328" s="207"/>
      <c r="F1328" s="208">
        <v>67</v>
      </c>
      <c r="G1328" s="209"/>
      <c r="H1328" s="205" t="s">
        <v>1148</v>
      </c>
      <c r="I1328" s="205" t="s">
        <v>1148</v>
      </c>
      <c r="J1328" s="205" t="s">
        <v>495</v>
      </c>
      <c r="K1328" s="205" t="s">
        <v>1268</v>
      </c>
      <c r="L1328" s="237" t="s">
        <v>1257</v>
      </c>
      <c r="M1328" s="205" t="s">
        <v>1157</v>
      </c>
      <c r="N1328" s="205"/>
    </row>
    <row r="1329" s="161" customFormat="1" ht="21" customHeight="1" spans="1:14">
      <c r="A1329" s="204"/>
      <c r="B1329" s="217" t="s">
        <v>504</v>
      </c>
      <c r="C1329" s="204" t="s">
        <v>502</v>
      </c>
      <c r="D1329" s="206" t="s">
        <v>224</v>
      </c>
      <c r="E1329" s="207"/>
      <c r="F1329" s="208">
        <v>58</v>
      </c>
      <c r="G1329" s="209"/>
      <c r="H1329" s="205" t="s">
        <v>1148</v>
      </c>
      <c r="I1329" s="205" t="s">
        <v>1148</v>
      </c>
      <c r="J1329" s="205" t="s">
        <v>495</v>
      </c>
      <c r="K1329" s="205" t="s">
        <v>1269</v>
      </c>
      <c r="L1329" s="237" t="s">
        <v>1257</v>
      </c>
      <c r="M1329" s="205" t="s">
        <v>1157</v>
      </c>
      <c r="N1329" s="205"/>
    </row>
    <row r="1330" s="161" customFormat="1" ht="21" customHeight="1" spans="1:14">
      <c r="A1330" s="204"/>
      <c r="B1330" s="217" t="s">
        <v>504</v>
      </c>
      <c r="C1330" s="204" t="s">
        <v>502</v>
      </c>
      <c r="D1330" s="206" t="s">
        <v>224</v>
      </c>
      <c r="E1330" s="207"/>
      <c r="F1330" s="208">
        <v>68</v>
      </c>
      <c r="G1330" s="209"/>
      <c r="H1330" s="205" t="s">
        <v>1148</v>
      </c>
      <c r="I1330" s="205" t="s">
        <v>1148</v>
      </c>
      <c r="J1330" s="205" t="s">
        <v>495</v>
      </c>
      <c r="K1330" s="205" t="s">
        <v>1270</v>
      </c>
      <c r="L1330" s="237" t="s">
        <v>1257</v>
      </c>
      <c r="M1330" s="205" t="s">
        <v>1157</v>
      </c>
      <c r="N1330" s="205"/>
    </row>
    <row r="1331" s="161" customFormat="1" ht="21" customHeight="1" spans="1:14">
      <c r="A1331" s="204"/>
      <c r="B1331" s="217" t="s">
        <v>504</v>
      </c>
      <c r="C1331" s="204" t="s">
        <v>502</v>
      </c>
      <c r="D1331" s="206" t="s">
        <v>224</v>
      </c>
      <c r="E1331" s="207"/>
      <c r="F1331" s="208">
        <v>98</v>
      </c>
      <c r="G1331" s="209"/>
      <c r="H1331" s="205" t="s">
        <v>1148</v>
      </c>
      <c r="I1331" s="205" t="s">
        <v>1148</v>
      </c>
      <c r="J1331" s="205" t="s">
        <v>495</v>
      </c>
      <c r="K1331" s="205" t="s">
        <v>1271</v>
      </c>
      <c r="L1331" s="237" t="s">
        <v>1257</v>
      </c>
      <c r="M1331" s="205" t="s">
        <v>1157</v>
      </c>
      <c r="N1331" s="205"/>
    </row>
    <row r="1332" s="161" customFormat="1" ht="21" customHeight="1" spans="1:14">
      <c r="A1332" s="204"/>
      <c r="B1332" s="217" t="s">
        <v>504</v>
      </c>
      <c r="C1332" s="204" t="s">
        <v>502</v>
      </c>
      <c r="D1332" s="206" t="s">
        <v>224</v>
      </c>
      <c r="E1332" s="207"/>
      <c r="F1332" s="208">
        <v>1054</v>
      </c>
      <c r="G1332" s="209"/>
      <c r="H1332" s="205" t="s">
        <v>1148</v>
      </c>
      <c r="I1332" s="205" t="s">
        <v>1148</v>
      </c>
      <c r="J1332" s="205" t="s">
        <v>495</v>
      </c>
      <c r="K1332" s="205" t="s">
        <v>1273</v>
      </c>
      <c r="L1332" s="237" t="s">
        <v>1257</v>
      </c>
      <c r="M1332" s="205" t="s">
        <v>1157</v>
      </c>
      <c r="N1332" s="205"/>
    </row>
    <row r="1333" s="161" customFormat="1" ht="21" customHeight="1" spans="1:14">
      <c r="A1333" s="204"/>
      <c r="B1333" s="217" t="s">
        <v>504</v>
      </c>
      <c r="C1333" s="204" t="s">
        <v>502</v>
      </c>
      <c r="D1333" s="206" t="s">
        <v>224</v>
      </c>
      <c r="E1333" s="207"/>
      <c r="F1333" s="208">
        <v>115</v>
      </c>
      <c r="G1333" s="209"/>
      <c r="H1333" s="205" t="s">
        <v>1148</v>
      </c>
      <c r="I1333" s="205" t="s">
        <v>1148</v>
      </c>
      <c r="J1333" s="205" t="s">
        <v>495</v>
      </c>
      <c r="K1333" s="205" t="s">
        <v>1274</v>
      </c>
      <c r="L1333" s="237" t="s">
        <v>1257</v>
      </c>
      <c r="M1333" s="205" t="s">
        <v>1157</v>
      </c>
      <c r="N1333" s="205"/>
    </row>
    <row r="1334" s="161" customFormat="1" ht="21" customHeight="1" spans="1:14">
      <c r="A1334" s="204"/>
      <c r="B1334" s="217" t="s">
        <v>504</v>
      </c>
      <c r="C1334" s="204" t="s">
        <v>502</v>
      </c>
      <c r="D1334" s="206" t="s">
        <v>224</v>
      </c>
      <c r="E1334" s="207"/>
      <c r="F1334" s="208">
        <v>88</v>
      </c>
      <c r="G1334" s="209"/>
      <c r="H1334" s="205" t="s">
        <v>1148</v>
      </c>
      <c r="I1334" s="205" t="s">
        <v>1148</v>
      </c>
      <c r="J1334" s="205" t="s">
        <v>495</v>
      </c>
      <c r="K1334" s="205" t="s">
        <v>1275</v>
      </c>
      <c r="L1334" s="237" t="s">
        <v>1257</v>
      </c>
      <c r="M1334" s="205" t="s">
        <v>1157</v>
      </c>
      <c r="N1334" s="205"/>
    </row>
    <row r="1335" s="161" customFormat="1" ht="21" customHeight="1" spans="1:14">
      <c r="A1335" s="204"/>
      <c r="B1335" s="217" t="s">
        <v>504</v>
      </c>
      <c r="C1335" s="204" t="s">
        <v>502</v>
      </c>
      <c r="D1335" s="206" t="s">
        <v>224</v>
      </c>
      <c r="E1335" s="207"/>
      <c r="F1335" s="208">
        <v>36</v>
      </c>
      <c r="G1335" s="209"/>
      <c r="H1335" s="205" t="s">
        <v>1148</v>
      </c>
      <c r="I1335" s="205" t="s">
        <v>1148</v>
      </c>
      <c r="J1335" s="205" t="s">
        <v>495</v>
      </c>
      <c r="K1335" s="205" t="s">
        <v>1276</v>
      </c>
      <c r="L1335" s="237" t="s">
        <v>1257</v>
      </c>
      <c r="M1335" s="205" t="s">
        <v>1157</v>
      </c>
      <c r="N1335" s="205"/>
    </row>
    <row r="1336" s="163" customFormat="1" ht="21" customHeight="1" spans="1:14">
      <c r="A1336" s="195"/>
      <c r="B1336" s="210" t="s">
        <v>138</v>
      </c>
      <c r="C1336" s="211"/>
      <c r="D1336" s="212"/>
      <c r="E1336" s="213"/>
      <c r="F1336" s="214">
        <f>SUM(F1306:F1335)</f>
        <v>9211</v>
      </c>
      <c r="G1336" s="241"/>
      <c r="H1336" s="242"/>
      <c r="I1336" s="242"/>
      <c r="J1336" s="242"/>
      <c r="K1336" s="242"/>
      <c r="L1336" s="246"/>
      <c r="M1336" s="242"/>
      <c r="N1336" s="242"/>
    </row>
    <row r="1337" s="164" customFormat="1" ht="21" customHeight="1" spans="1:14">
      <c r="A1337" s="322"/>
      <c r="B1337" s="323" t="s">
        <v>508</v>
      </c>
      <c r="C1337" s="324" t="s">
        <v>507</v>
      </c>
      <c r="D1337" s="251"/>
      <c r="E1337" s="252"/>
      <c r="F1337" s="253"/>
      <c r="G1337" s="254"/>
      <c r="H1337" s="255"/>
      <c r="I1337" s="255"/>
      <c r="J1337" s="255"/>
      <c r="K1337" s="255"/>
      <c r="L1337" s="256"/>
      <c r="M1337" s="255"/>
      <c r="N1337" s="255"/>
    </row>
    <row r="1338" s="161" customFormat="1" ht="21" customHeight="1" spans="1:14">
      <c r="A1338" s="204"/>
      <c r="B1338" s="323" t="s">
        <v>508</v>
      </c>
      <c r="C1338" s="324" t="s">
        <v>507</v>
      </c>
      <c r="D1338" s="206" t="s">
        <v>224</v>
      </c>
      <c r="E1338" s="207"/>
      <c r="F1338" s="208">
        <v>5582</v>
      </c>
      <c r="G1338" s="209"/>
      <c r="H1338" s="205" t="s">
        <v>1148</v>
      </c>
      <c r="I1338" s="205" t="s">
        <v>1148</v>
      </c>
      <c r="J1338" s="204" t="s">
        <v>1874</v>
      </c>
      <c r="K1338" s="205" t="s">
        <v>1150</v>
      </c>
      <c r="L1338" s="237"/>
      <c r="M1338" s="205" t="s">
        <v>1151</v>
      </c>
      <c r="N1338" s="205"/>
    </row>
    <row r="1339" s="161" customFormat="1" ht="21" customHeight="1" spans="1:14">
      <c r="A1339" s="204"/>
      <c r="B1339" s="323" t="s">
        <v>508</v>
      </c>
      <c r="C1339" s="324" t="s">
        <v>507</v>
      </c>
      <c r="D1339" s="206" t="s">
        <v>224</v>
      </c>
      <c r="E1339" s="207"/>
      <c r="F1339" s="208">
        <v>5267</v>
      </c>
      <c r="G1339" s="209"/>
      <c r="H1339" s="205" t="s">
        <v>1148</v>
      </c>
      <c r="I1339" s="205" t="s">
        <v>1148</v>
      </c>
      <c r="J1339" s="204" t="s">
        <v>1874</v>
      </c>
      <c r="K1339" s="205" t="s">
        <v>1875</v>
      </c>
      <c r="L1339" s="237"/>
      <c r="M1339" s="205" t="s">
        <v>1151</v>
      </c>
      <c r="N1339" s="205"/>
    </row>
    <row r="1340" s="161" customFormat="1" ht="21" customHeight="1" spans="1:14">
      <c r="A1340" s="204"/>
      <c r="B1340" s="323" t="s">
        <v>508</v>
      </c>
      <c r="C1340" s="324" t="s">
        <v>507</v>
      </c>
      <c r="D1340" s="206" t="s">
        <v>224</v>
      </c>
      <c r="E1340" s="207"/>
      <c r="F1340" s="208">
        <v>916</v>
      </c>
      <c r="G1340" s="209"/>
      <c r="H1340" s="205" t="s">
        <v>1148</v>
      </c>
      <c r="I1340" s="205" t="s">
        <v>1148</v>
      </c>
      <c r="J1340" s="204" t="s">
        <v>1874</v>
      </c>
      <c r="K1340" s="205" t="s">
        <v>1153</v>
      </c>
      <c r="L1340" s="237"/>
      <c r="M1340" s="205" t="s">
        <v>1151</v>
      </c>
      <c r="N1340" s="205"/>
    </row>
    <row r="1341" s="161" customFormat="1" ht="21" customHeight="1" spans="1:14">
      <c r="A1341" s="204"/>
      <c r="B1341" s="323" t="s">
        <v>508</v>
      </c>
      <c r="C1341" s="324" t="s">
        <v>507</v>
      </c>
      <c r="D1341" s="206" t="s">
        <v>224</v>
      </c>
      <c r="E1341" s="207"/>
      <c r="F1341" s="208">
        <v>692</v>
      </c>
      <c r="G1341" s="209"/>
      <c r="H1341" s="205" t="s">
        <v>1148</v>
      </c>
      <c r="I1341" s="205" t="s">
        <v>1148</v>
      </c>
      <c r="J1341" s="204" t="s">
        <v>1874</v>
      </c>
      <c r="K1341" s="205" t="s">
        <v>1154</v>
      </c>
      <c r="L1341" s="237"/>
      <c r="M1341" s="205" t="s">
        <v>1151</v>
      </c>
      <c r="N1341" s="205"/>
    </row>
    <row r="1342" s="161" customFormat="1" ht="21" customHeight="1" spans="1:14">
      <c r="A1342" s="204"/>
      <c r="B1342" s="323" t="s">
        <v>508</v>
      </c>
      <c r="C1342" s="324" t="s">
        <v>507</v>
      </c>
      <c r="D1342" s="206" t="s">
        <v>224</v>
      </c>
      <c r="E1342" s="207"/>
      <c r="F1342" s="208">
        <v>488</v>
      </c>
      <c r="G1342" s="209"/>
      <c r="H1342" s="205" t="s">
        <v>1148</v>
      </c>
      <c r="I1342" s="205" t="s">
        <v>1148</v>
      </c>
      <c r="J1342" s="204" t="s">
        <v>1874</v>
      </c>
      <c r="K1342" s="205" t="s">
        <v>1323</v>
      </c>
      <c r="L1342" s="237"/>
      <c r="M1342" s="205" t="s">
        <v>1328</v>
      </c>
      <c r="N1342" s="205"/>
    </row>
    <row r="1343" s="161" customFormat="1" ht="21" customHeight="1" spans="1:14">
      <c r="A1343" s="204"/>
      <c r="B1343" s="323" t="s">
        <v>508</v>
      </c>
      <c r="C1343" s="324" t="s">
        <v>507</v>
      </c>
      <c r="D1343" s="206" t="s">
        <v>224</v>
      </c>
      <c r="E1343" s="207"/>
      <c r="F1343" s="208">
        <v>1024</v>
      </c>
      <c r="G1343" s="209"/>
      <c r="H1343" s="205" t="s">
        <v>1148</v>
      </c>
      <c r="I1343" s="205" t="s">
        <v>1148</v>
      </c>
      <c r="J1343" s="204" t="s">
        <v>1874</v>
      </c>
      <c r="K1343" s="205" t="s">
        <v>1330</v>
      </c>
      <c r="L1343" s="237"/>
      <c r="M1343" s="205" t="s">
        <v>1332</v>
      </c>
      <c r="N1343" s="205"/>
    </row>
    <row r="1344" s="163" customFormat="1" ht="21" customHeight="1" spans="1:14">
      <c r="A1344" s="195"/>
      <c r="B1344" s="210" t="s">
        <v>138</v>
      </c>
      <c r="C1344" s="211"/>
      <c r="D1344" s="212"/>
      <c r="E1344" s="213"/>
      <c r="F1344" s="214">
        <f>SUM(F1338:F1343)</f>
        <v>13969</v>
      </c>
      <c r="G1344" s="241"/>
      <c r="H1344" s="242"/>
      <c r="I1344" s="242"/>
      <c r="J1344" s="242"/>
      <c r="K1344" s="242"/>
      <c r="L1344" s="246"/>
      <c r="M1344" s="242"/>
      <c r="N1344" s="242"/>
    </row>
    <row r="1345" s="161" customFormat="1" ht="21" customHeight="1" spans="1:14">
      <c r="A1345" s="204"/>
      <c r="B1345" s="323" t="s">
        <v>509</v>
      </c>
      <c r="C1345" s="325" t="s">
        <v>2734</v>
      </c>
      <c r="D1345" s="206"/>
      <c r="E1345" s="207"/>
      <c r="F1345" s="208"/>
      <c r="G1345" s="209"/>
      <c r="H1345" s="205"/>
      <c r="I1345" s="205"/>
      <c r="J1345" s="204"/>
      <c r="K1345" s="205"/>
      <c r="L1345" s="237"/>
      <c r="M1345" s="205"/>
      <c r="N1345" s="205"/>
    </row>
    <row r="1346" s="161" customFormat="1" ht="21" customHeight="1" spans="1:14">
      <c r="A1346" s="204"/>
      <c r="B1346" s="323" t="s">
        <v>509</v>
      </c>
      <c r="C1346" s="204" t="s">
        <v>1874</v>
      </c>
      <c r="D1346" s="206" t="s">
        <v>224</v>
      </c>
      <c r="E1346" s="207"/>
      <c r="F1346" s="208">
        <v>161</v>
      </c>
      <c r="G1346" s="209"/>
      <c r="H1346" s="205" t="s">
        <v>1148</v>
      </c>
      <c r="I1346" s="205" t="s">
        <v>1148</v>
      </c>
      <c r="J1346" s="204" t="s">
        <v>1874</v>
      </c>
      <c r="K1346" s="205" t="s">
        <v>1155</v>
      </c>
      <c r="L1346" s="237" t="s">
        <v>1257</v>
      </c>
      <c r="M1346" s="205" t="s">
        <v>1157</v>
      </c>
      <c r="N1346" s="205"/>
    </row>
    <row r="1347" s="161" customFormat="1" ht="21" customHeight="1" spans="1:14">
      <c r="A1347" s="204"/>
      <c r="B1347" s="323" t="s">
        <v>509</v>
      </c>
      <c r="C1347" s="204" t="s">
        <v>1874</v>
      </c>
      <c r="D1347" s="206" t="s">
        <v>224</v>
      </c>
      <c r="E1347" s="207"/>
      <c r="F1347" s="208">
        <v>148</v>
      </c>
      <c r="G1347" s="209"/>
      <c r="H1347" s="205" t="s">
        <v>1148</v>
      </c>
      <c r="I1347" s="205" t="s">
        <v>1148</v>
      </c>
      <c r="J1347" s="204" t="s">
        <v>1874</v>
      </c>
      <c r="K1347" s="205" t="s">
        <v>1158</v>
      </c>
      <c r="L1347" s="237" t="s">
        <v>1257</v>
      </c>
      <c r="M1347" s="205" t="s">
        <v>1157</v>
      </c>
      <c r="N1347" s="205"/>
    </row>
    <row r="1348" s="161" customFormat="1" ht="21" customHeight="1" spans="1:14">
      <c r="A1348" s="204"/>
      <c r="B1348" s="323" t="s">
        <v>509</v>
      </c>
      <c r="C1348" s="204" t="s">
        <v>1874</v>
      </c>
      <c r="D1348" s="206" t="s">
        <v>224</v>
      </c>
      <c r="E1348" s="207"/>
      <c r="F1348" s="208">
        <v>175</v>
      </c>
      <c r="G1348" s="209"/>
      <c r="H1348" s="205" t="s">
        <v>1148</v>
      </c>
      <c r="I1348" s="205" t="s">
        <v>1148</v>
      </c>
      <c r="J1348" s="204" t="s">
        <v>1874</v>
      </c>
      <c r="K1348" s="205" t="s">
        <v>1159</v>
      </c>
      <c r="L1348" s="237" t="s">
        <v>1257</v>
      </c>
      <c r="M1348" s="205" t="s">
        <v>1157</v>
      </c>
      <c r="N1348" s="205"/>
    </row>
    <row r="1349" s="161" customFormat="1" ht="21" customHeight="1" spans="1:14">
      <c r="A1349" s="204"/>
      <c r="B1349" s="323" t="s">
        <v>509</v>
      </c>
      <c r="C1349" s="204" t="s">
        <v>1874</v>
      </c>
      <c r="D1349" s="206" t="s">
        <v>224</v>
      </c>
      <c r="E1349" s="207"/>
      <c r="F1349" s="208">
        <v>125</v>
      </c>
      <c r="G1349" s="209"/>
      <c r="H1349" s="205" t="s">
        <v>1148</v>
      </c>
      <c r="I1349" s="205" t="s">
        <v>1148</v>
      </c>
      <c r="J1349" s="204" t="s">
        <v>1874</v>
      </c>
      <c r="K1349" s="205" t="s">
        <v>1160</v>
      </c>
      <c r="L1349" s="237" t="s">
        <v>1257</v>
      </c>
      <c r="M1349" s="205" t="s">
        <v>1157</v>
      </c>
      <c r="N1349" s="205"/>
    </row>
    <row r="1350" s="161" customFormat="1" ht="21" customHeight="1" spans="1:14">
      <c r="A1350" s="204"/>
      <c r="B1350" s="323" t="s">
        <v>509</v>
      </c>
      <c r="C1350" s="204" t="s">
        <v>1874</v>
      </c>
      <c r="D1350" s="206" t="s">
        <v>224</v>
      </c>
      <c r="E1350" s="207"/>
      <c r="F1350" s="208">
        <v>204</v>
      </c>
      <c r="G1350" s="209"/>
      <c r="H1350" s="205" t="s">
        <v>1148</v>
      </c>
      <c r="I1350" s="205" t="s">
        <v>1148</v>
      </c>
      <c r="J1350" s="204" t="s">
        <v>1874</v>
      </c>
      <c r="K1350" s="205" t="s">
        <v>1161</v>
      </c>
      <c r="L1350" s="237" t="s">
        <v>1257</v>
      </c>
      <c r="M1350" s="205" t="s">
        <v>1157</v>
      </c>
      <c r="N1350" s="205"/>
    </row>
    <row r="1351" s="161" customFormat="1" ht="21" customHeight="1" spans="1:14">
      <c r="A1351" s="204"/>
      <c r="B1351" s="323" t="s">
        <v>509</v>
      </c>
      <c r="C1351" s="204" t="s">
        <v>1874</v>
      </c>
      <c r="D1351" s="206" t="s">
        <v>224</v>
      </c>
      <c r="E1351" s="207"/>
      <c r="F1351" s="208">
        <v>85</v>
      </c>
      <c r="G1351" s="209"/>
      <c r="H1351" s="205" t="s">
        <v>1148</v>
      </c>
      <c r="I1351" s="205" t="s">
        <v>1148</v>
      </c>
      <c r="J1351" s="204" t="s">
        <v>1874</v>
      </c>
      <c r="K1351" s="205" t="s">
        <v>1162</v>
      </c>
      <c r="L1351" s="237" t="s">
        <v>1257</v>
      </c>
      <c r="M1351" s="205" t="s">
        <v>1157</v>
      </c>
      <c r="N1351" s="205"/>
    </row>
    <row r="1352" s="161" customFormat="1" ht="21" customHeight="1" spans="1:14">
      <c r="A1352" s="204"/>
      <c r="B1352" s="323" t="s">
        <v>509</v>
      </c>
      <c r="C1352" s="204" t="s">
        <v>1874</v>
      </c>
      <c r="D1352" s="206" t="s">
        <v>224</v>
      </c>
      <c r="E1352" s="207"/>
      <c r="F1352" s="208">
        <v>204</v>
      </c>
      <c r="G1352" s="209"/>
      <c r="H1352" s="205" t="s">
        <v>1148</v>
      </c>
      <c r="I1352" s="205" t="s">
        <v>1148</v>
      </c>
      <c r="J1352" s="204" t="s">
        <v>1874</v>
      </c>
      <c r="K1352" s="205" t="s">
        <v>1163</v>
      </c>
      <c r="L1352" s="237" t="s">
        <v>1257</v>
      </c>
      <c r="M1352" s="205" t="s">
        <v>1157</v>
      </c>
      <c r="N1352" s="205"/>
    </row>
    <row r="1353" s="161" customFormat="1" ht="21" customHeight="1" spans="1:14">
      <c r="A1353" s="204"/>
      <c r="B1353" s="323" t="s">
        <v>509</v>
      </c>
      <c r="C1353" s="204" t="s">
        <v>1874</v>
      </c>
      <c r="D1353" s="206" t="s">
        <v>224</v>
      </c>
      <c r="E1353" s="207"/>
      <c r="F1353" s="208">
        <v>91</v>
      </c>
      <c r="G1353" s="209"/>
      <c r="H1353" s="205" t="s">
        <v>1148</v>
      </c>
      <c r="I1353" s="205" t="s">
        <v>1148</v>
      </c>
      <c r="J1353" s="204" t="s">
        <v>1874</v>
      </c>
      <c r="K1353" s="205" t="s">
        <v>1164</v>
      </c>
      <c r="L1353" s="237" t="s">
        <v>1257</v>
      </c>
      <c r="M1353" s="205" t="s">
        <v>1157</v>
      </c>
      <c r="N1353" s="205"/>
    </row>
    <row r="1354" s="161" customFormat="1" ht="21" customHeight="1" spans="1:14">
      <c r="A1354" s="204"/>
      <c r="B1354" s="323" t="s">
        <v>509</v>
      </c>
      <c r="C1354" s="204" t="s">
        <v>1874</v>
      </c>
      <c r="D1354" s="206" t="s">
        <v>224</v>
      </c>
      <c r="E1354" s="207"/>
      <c r="F1354" s="208">
        <v>55</v>
      </c>
      <c r="G1354" s="209"/>
      <c r="H1354" s="205" t="s">
        <v>1148</v>
      </c>
      <c r="I1354" s="205" t="s">
        <v>1148</v>
      </c>
      <c r="J1354" s="204" t="s">
        <v>1874</v>
      </c>
      <c r="K1354" s="205" t="s">
        <v>1165</v>
      </c>
      <c r="L1354" s="237" t="s">
        <v>1257</v>
      </c>
      <c r="M1354" s="205" t="s">
        <v>1157</v>
      </c>
      <c r="N1354" s="205"/>
    </row>
    <row r="1355" s="161" customFormat="1" ht="21" customHeight="1" spans="1:14">
      <c r="A1355" s="204"/>
      <c r="B1355" s="323" t="s">
        <v>509</v>
      </c>
      <c r="C1355" s="204" t="s">
        <v>1874</v>
      </c>
      <c r="D1355" s="206" t="s">
        <v>224</v>
      </c>
      <c r="E1355" s="207"/>
      <c r="F1355" s="208">
        <v>269</v>
      </c>
      <c r="G1355" s="209"/>
      <c r="H1355" s="205" t="s">
        <v>1148</v>
      </c>
      <c r="I1355" s="205" t="s">
        <v>1148</v>
      </c>
      <c r="J1355" s="204" t="s">
        <v>1874</v>
      </c>
      <c r="K1355" s="205" t="s">
        <v>1166</v>
      </c>
      <c r="L1355" s="237" t="s">
        <v>1257</v>
      </c>
      <c r="M1355" s="205" t="s">
        <v>1157</v>
      </c>
      <c r="N1355" s="205"/>
    </row>
    <row r="1356" s="161" customFormat="1" ht="21" customHeight="1" spans="1:14">
      <c r="A1356" s="204"/>
      <c r="B1356" s="323" t="s">
        <v>509</v>
      </c>
      <c r="C1356" s="204" t="s">
        <v>1874</v>
      </c>
      <c r="D1356" s="206" t="s">
        <v>224</v>
      </c>
      <c r="E1356" s="207"/>
      <c r="F1356" s="208">
        <v>356</v>
      </c>
      <c r="G1356" s="209"/>
      <c r="H1356" s="205" t="s">
        <v>1148</v>
      </c>
      <c r="I1356" s="205" t="s">
        <v>1148</v>
      </c>
      <c r="J1356" s="204" t="s">
        <v>1874</v>
      </c>
      <c r="K1356" s="205" t="s">
        <v>1167</v>
      </c>
      <c r="L1356" s="237" t="s">
        <v>1257</v>
      </c>
      <c r="M1356" s="205" t="s">
        <v>1157</v>
      </c>
      <c r="N1356" s="205"/>
    </row>
    <row r="1357" s="161" customFormat="1" ht="21" customHeight="1" spans="1:14">
      <c r="A1357" s="204"/>
      <c r="B1357" s="323" t="s">
        <v>509</v>
      </c>
      <c r="C1357" s="204" t="s">
        <v>1874</v>
      </c>
      <c r="D1357" s="206" t="s">
        <v>224</v>
      </c>
      <c r="E1357" s="207"/>
      <c r="F1357" s="244">
        <v>265</v>
      </c>
      <c r="G1357" s="209"/>
      <c r="H1357" s="205" t="s">
        <v>1148</v>
      </c>
      <c r="I1357" s="205" t="s">
        <v>1148</v>
      </c>
      <c r="J1357" s="204" t="s">
        <v>1874</v>
      </c>
      <c r="K1357" s="244" t="s">
        <v>1168</v>
      </c>
      <c r="L1357" s="237" t="s">
        <v>1257</v>
      </c>
      <c r="M1357" s="205" t="s">
        <v>1157</v>
      </c>
      <c r="N1357" s="205"/>
    </row>
    <row r="1358" s="161" customFormat="1" ht="21" customHeight="1" spans="1:14">
      <c r="A1358" s="204"/>
      <c r="B1358" s="323" t="s">
        <v>509</v>
      </c>
      <c r="C1358" s="204" t="s">
        <v>1874</v>
      </c>
      <c r="D1358" s="206" t="s">
        <v>224</v>
      </c>
      <c r="E1358" s="207"/>
      <c r="F1358" s="244">
        <v>810</v>
      </c>
      <c r="G1358" s="209"/>
      <c r="H1358" s="205" t="s">
        <v>1148</v>
      </c>
      <c r="I1358" s="205" t="s">
        <v>1148</v>
      </c>
      <c r="J1358" s="204" t="s">
        <v>1874</v>
      </c>
      <c r="K1358" s="244" t="s">
        <v>1169</v>
      </c>
      <c r="L1358" s="237" t="s">
        <v>1257</v>
      </c>
      <c r="M1358" s="205" t="s">
        <v>1157</v>
      </c>
      <c r="N1358" s="205"/>
    </row>
    <row r="1359" s="163" customFormat="1" ht="21" customHeight="1" spans="1:14">
      <c r="A1359" s="195"/>
      <c r="B1359" s="210" t="s">
        <v>138</v>
      </c>
      <c r="C1359" s="211"/>
      <c r="D1359" s="212"/>
      <c r="E1359" s="213"/>
      <c r="F1359" s="214">
        <f>SUM(F1346:F1358)</f>
        <v>2948</v>
      </c>
      <c r="G1359" s="241"/>
      <c r="H1359" s="242"/>
      <c r="I1359" s="242"/>
      <c r="J1359" s="242"/>
      <c r="K1359" s="242"/>
      <c r="L1359" s="246"/>
      <c r="M1359" s="242"/>
      <c r="N1359" s="242"/>
    </row>
    <row r="1360" s="161" customFormat="1" ht="21" customHeight="1" spans="1:14">
      <c r="A1360" s="204"/>
      <c r="B1360" s="248" t="s">
        <v>512</v>
      </c>
      <c r="C1360" s="249" t="s">
        <v>513</v>
      </c>
      <c r="D1360" s="206"/>
      <c r="E1360" s="207"/>
      <c r="F1360" s="208"/>
      <c r="G1360" s="209"/>
      <c r="H1360" s="205"/>
      <c r="I1360" s="205"/>
      <c r="J1360" s="205"/>
      <c r="K1360" s="205"/>
      <c r="L1360" s="237"/>
      <c r="M1360" s="205"/>
      <c r="N1360" s="205"/>
    </row>
    <row r="1361" s="161" customFormat="1" ht="21" customHeight="1" spans="1:14">
      <c r="A1361" s="204"/>
      <c r="B1361" s="217" t="s">
        <v>2735</v>
      </c>
      <c r="C1361" s="312" t="s">
        <v>2736</v>
      </c>
      <c r="D1361" s="206"/>
      <c r="E1361" s="207"/>
      <c r="F1361" s="208"/>
      <c r="G1361" s="209"/>
      <c r="H1361" s="205"/>
      <c r="I1361" s="205"/>
      <c r="J1361" s="205"/>
      <c r="K1361" s="205"/>
      <c r="L1361" s="237"/>
      <c r="M1361" s="205"/>
      <c r="N1361" s="205"/>
    </row>
    <row r="1362" s="161" customFormat="1" ht="21" customHeight="1" spans="1:14">
      <c r="A1362" s="204"/>
      <c r="B1362" s="217" t="s">
        <v>2735</v>
      </c>
      <c r="C1362" s="240" t="s">
        <v>1876</v>
      </c>
      <c r="D1362" s="206" t="s">
        <v>224</v>
      </c>
      <c r="E1362" s="207"/>
      <c r="F1362" s="208">
        <v>8334</v>
      </c>
      <c r="G1362" s="209"/>
      <c r="H1362" s="205" t="s">
        <v>1148</v>
      </c>
      <c r="I1362" s="205" t="s">
        <v>1148</v>
      </c>
      <c r="J1362" s="204" t="s">
        <v>1877</v>
      </c>
      <c r="K1362" s="205" t="s">
        <v>1859</v>
      </c>
      <c r="L1362" s="237"/>
      <c r="M1362" s="205" t="s">
        <v>1151</v>
      </c>
      <c r="N1362" s="205"/>
    </row>
    <row r="1363" s="161" customFormat="1" ht="21" customHeight="1" spans="1:14">
      <c r="A1363" s="204"/>
      <c r="B1363" s="217" t="s">
        <v>2735</v>
      </c>
      <c r="C1363" s="240" t="s">
        <v>1876</v>
      </c>
      <c r="D1363" s="206" t="s">
        <v>224</v>
      </c>
      <c r="E1363" s="207"/>
      <c r="F1363" s="208">
        <v>2944</v>
      </c>
      <c r="G1363" s="209"/>
      <c r="H1363" s="205" t="s">
        <v>1148</v>
      </c>
      <c r="I1363" s="205" t="s">
        <v>1148</v>
      </c>
      <c r="J1363" s="204" t="s">
        <v>1877</v>
      </c>
      <c r="K1363" s="205" t="s">
        <v>1860</v>
      </c>
      <c r="L1363" s="237"/>
      <c r="M1363" s="205" t="s">
        <v>1151</v>
      </c>
      <c r="N1363" s="205"/>
    </row>
    <row r="1364" s="161" customFormat="1" ht="21" customHeight="1" spans="1:14">
      <c r="A1364" s="204"/>
      <c r="B1364" s="217" t="s">
        <v>2735</v>
      </c>
      <c r="C1364" s="240" t="s">
        <v>1876</v>
      </c>
      <c r="D1364" s="206" t="s">
        <v>224</v>
      </c>
      <c r="E1364" s="207"/>
      <c r="F1364" s="208">
        <v>5582</v>
      </c>
      <c r="G1364" s="209"/>
      <c r="H1364" s="205" t="s">
        <v>1148</v>
      </c>
      <c r="I1364" s="205" t="s">
        <v>1148</v>
      </c>
      <c r="J1364" s="204" t="s">
        <v>1877</v>
      </c>
      <c r="K1364" s="205" t="s">
        <v>1150</v>
      </c>
      <c r="L1364" s="237"/>
      <c r="M1364" s="205" t="s">
        <v>1151</v>
      </c>
      <c r="N1364" s="205"/>
    </row>
    <row r="1365" s="161" customFormat="1" ht="21" customHeight="1" spans="1:14">
      <c r="A1365" s="204"/>
      <c r="B1365" s="217" t="s">
        <v>2735</v>
      </c>
      <c r="C1365" s="240" t="s">
        <v>1876</v>
      </c>
      <c r="D1365" s="206" t="s">
        <v>224</v>
      </c>
      <c r="E1365" s="207"/>
      <c r="F1365" s="208">
        <v>2516</v>
      </c>
      <c r="G1365" s="209"/>
      <c r="H1365" s="205" t="s">
        <v>1148</v>
      </c>
      <c r="I1365" s="205" t="s">
        <v>1148</v>
      </c>
      <c r="J1365" s="204" t="s">
        <v>1877</v>
      </c>
      <c r="K1365" s="205" t="s">
        <v>1861</v>
      </c>
      <c r="L1365" s="237"/>
      <c r="M1365" s="205" t="s">
        <v>1151</v>
      </c>
      <c r="N1365" s="205"/>
    </row>
    <row r="1366" s="161" customFormat="1" ht="21" customHeight="1" spans="1:14">
      <c r="A1366" s="204"/>
      <c r="B1366" s="217" t="s">
        <v>2735</v>
      </c>
      <c r="C1366" s="240" t="s">
        <v>1876</v>
      </c>
      <c r="D1366" s="206" t="s">
        <v>224</v>
      </c>
      <c r="E1366" s="207"/>
      <c r="F1366" s="208">
        <v>8643</v>
      </c>
      <c r="G1366" s="209"/>
      <c r="H1366" s="205" t="s">
        <v>1148</v>
      </c>
      <c r="I1366" s="205" t="s">
        <v>1148</v>
      </c>
      <c r="J1366" s="204" t="s">
        <v>1877</v>
      </c>
      <c r="K1366" s="205" t="s">
        <v>1862</v>
      </c>
      <c r="L1366" s="237"/>
      <c r="M1366" s="205" t="s">
        <v>1151</v>
      </c>
      <c r="N1366" s="205"/>
    </row>
    <row r="1367" s="161" customFormat="1" ht="21" customHeight="1" spans="1:14">
      <c r="A1367" s="204"/>
      <c r="B1367" s="217" t="s">
        <v>2735</v>
      </c>
      <c r="C1367" s="240" t="s">
        <v>1876</v>
      </c>
      <c r="D1367" s="206" t="s">
        <v>224</v>
      </c>
      <c r="E1367" s="207"/>
      <c r="F1367" s="208">
        <v>6215</v>
      </c>
      <c r="G1367" s="209"/>
      <c r="H1367" s="205" t="s">
        <v>1148</v>
      </c>
      <c r="I1367" s="205" t="s">
        <v>1148</v>
      </c>
      <c r="J1367" s="204" t="s">
        <v>1877</v>
      </c>
      <c r="K1367" s="205" t="s">
        <v>1863</v>
      </c>
      <c r="L1367" s="237"/>
      <c r="M1367" s="205" t="s">
        <v>1151</v>
      </c>
      <c r="N1367" s="205"/>
    </row>
    <row r="1368" s="161" customFormat="1" ht="21" customHeight="1" spans="1:14">
      <c r="A1368" s="204"/>
      <c r="B1368" s="217" t="s">
        <v>2735</v>
      </c>
      <c r="C1368" s="240" t="s">
        <v>1876</v>
      </c>
      <c r="D1368" s="206" t="s">
        <v>224</v>
      </c>
      <c r="E1368" s="207"/>
      <c r="F1368" s="208">
        <v>9131</v>
      </c>
      <c r="G1368" s="209"/>
      <c r="H1368" s="205" t="s">
        <v>1148</v>
      </c>
      <c r="I1368" s="205" t="s">
        <v>1148</v>
      </c>
      <c r="J1368" s="204" t="s">
        <v>1877</v>
      </c>
      <c r="K1368" s="205" t="s">
        <v>1864</v>
      </c>
      <c r="L1368" s="237"/>
      <c r="M1368" s="205" t="s">
        <v>1151</v>
      </c>
      <c r="N1368" s="205"/>
    </row>
    <row r="1369" s="161" customFormat="1" ht="21" customHeight="1" spans="1:14">
      <c r="A1369" s="204"/>
      <c r="B1369" s="217" t="s">
        <v>2735</v>
      </c>
      <c r="C1369" s="240" t="s">
        <v>1876</v>
      </c>
      <c r="D1369" s="206" t="s">
        <v>224</v>
      </c>
      <c r="E1369" s="207"/>
      <c r="F1369" s="208">
        <v>20668</v>
      </c>
      <c r="G1369" s="209"/>
      <c r="H1369" s="205" t="s">
        <v>1148</v>
      </c>
      <c r="I1369" s="205" t="s">
        <v>1148</v>
      </c>
      <c r="J1369" s="204" t="s">
        <v>1877</v>
      </c>
      <c r="K1369" s="205" t="s">
        <v>1865</v>
      </c>
      <c r="L1369" s="237"/>
      <c r="M1369" s="205" t="s">
        <v>1151</v>
      </c>
      <c r="N1369" s="205"/>
    </row>
    <row r="1370" s="161" customFormat="1" ht="21" customHeight="1" spans="1:14">
      <c r="A1370" s="204"/>
      <c r="B1370" s="217" t="s">
        <v>2735</v>
      </c>
      <c r="C1370" s="240" t="s">
        <v>1876</v>
      </c>
      <c r="D1370" s="206" t="s">
        <v>224</v>
      </c>
      <c r="E1370" s="207"/>
      <c r="F1370" s="208">
        <v>12292</v>
      </c>
      <c r="G1370" s="209"/>
      <c r="H1370" s="205" t="s">
        <v>1148</v>
      </c>
      <c r="I1370" s="205" t="s">
        <v>1148</v>
      </c>
      <c r="J1370" s="204" t="s">
        <v>1877</v>
      </c>
      <c r="K1370" s="205" t="s">
        <v>1866</v>
      </c>
      <c r="L1370" s="237"/>
      <c r="M1370" s="205" t="s">
        <v>1151</v>
      </c>
      <c r="N1370" s="205"/>
    </row>
    <row r="1371" s="161" customFormat="1" ht="21" customHeight="1" spans="1:14">
      <c r="A1371" s="204"/>
      <c r="B1371" s="217" t="s">
        <v>2735</v>
      </c>
      <c r="C1371" s="240" t="s">
        <v>1876</v>
      </c>
      <c r="D1371" s="206" t="s">
        <v>224</v>
      </c>
      <c r="E1371" s="207"/>
      <c r="F1371" s="208">
        <v>9750</v>
      </c>
      <c r="G1371" s="209"/>
      <c r="H1371" s="205" t="s">
        <v>1148</v>
      </c>
      <c r="I1371" s="205" t="s">
        <v>1148</v>
      </c>
      <c r="J1371" s="204" t="s">
        <v>1877</v>
      </c>
      <c r="K1371" s="205" t="s">
        <v>1867</v>
      </c>
      <c r="L1371" s="237"/>
      <c r="M1371" s="205" t="s">
        <v>1151</v>
      </c>
      <c r="N1371" s="205"/>
    </row>
    <row r="1372" s="161" customFormat="1" ht="21" customHeight="1" spans="1:14">
      <c r="A1372" s="204"/>
      <c r="B1372" s="217" t="s">
        <v>2735</v>
      </c>
      <c r="C1372" s="240" t="s">
        <v>1876</v>
      </c>
      <c r="D1372" s="206" t="s">
        <v>224</v>
      </c>
      <c r="E1372" s="207"/>
      <c r="F1372" s="208">
        <v>2650</v>
      </c>
      <c r="G1372" s="209"/>
      <c r="H1372" s="205" t="s">
        <v>1148</v>
      </c>
      <c r="I1372" s="205" t="s">
        <v>1148</v>
      </c>
      <c r="J1372" s="204" t="s">
        <v>1877</v>
      </c>
      <c r="K1372" s="205" t="s">
        <v>1868</v>
      </c>
      <c r="L1372" s="237"/>
      <c r="M1372" s="205" t="s">
        <v>1151</v>
      </c>
      <c r="N1372" s="205"/>
    </row>
    <row r="1373" s="161" customFormat="1" ht="21" customHeight="1" spans="1:14">
      <c r="A1373" s="204"/>
      <c r="B1373" s="217" t="s">
        <v>2735</v>
      </c>
      <c r="C1373" s="240" t="s">
        <v>1876</v>
      </c>
      <c r="D1373" s="206" t="s">
        <v>224</v>
      </c>
      <c r="E1373" s="207"/>
      <c r="F1373" s="208">
        <v>5267</v>
      </c>
      <c r="G1373" s="209"/>
      <c r="H1373" s="205" t="s">
        <v>1148</v>
      </c>
      <c r="I1373" s="205" t="s">
        <v>1148</v>
      </c>
      <c r="J1373" s="204" t="s">
        <v>1877</v>
      </c>
      <c r="K1373" s="205" t="s">
        <v>1875</v>
      </c>
      <c r="L1373" s="237"/>
      <c r="M1373" s="205" t="s">
        <v>1151</v>
      </c>
      <c r="N1373" s="205"/>
    </row>
    <row r="1374" s="161" customFormat="1" ht="21" customHeight="1" spans="1:14">
      <c r="A1374" s="204"/>
      <c r="B1374" s="217" t="s">
        <v>2735</v>
      </c>
      <c r="C1374" s="240" t="s">
        <v>1876</v>
      </c>
      <c r="D1374" s="206" t="s">
        <v>224</v>
      </c>
      <c r="E1374" s="207"/>
      <c r="F1374" s="208">
        <v>1168</v>
      </c>
      <c r="G1374" s="209"/>
      <c r="H1374" s="205" t="s">
        <v>1148</v>
      </c>
      <c r="I1374" s="205" t="s">
        <v>1148</v>
      </c>
      <c r="J1374" s="204" t="s">
        <v>1877</v>
      </c>
      <c r="K1374" s="205" t="s">
        <v>1869</v>
      </c>
      <c r="L1374" s="237"/>
      <c r="M1374" s="205" t="s">
        <v>1151</v>
      </c>
      <c r="N1374" s="205"/>
    </row>
    <row r="1375" s="161" customFormat="1" ht="21" customHeight="1" spans="1:14">
      <c r="A1375" s="204"/>
      <c r="B1375" s="217" t="s">
        <v>2735</v>
      </c>
      <c r="C1375" s="240" t="s">
        <v>1876</v>
      </c>
      <c r="D1375" s="206" t="s">
        <v>224</v>
      </c>
      <c r="E1375" s="207"/>
      <c r="F1375" s="208">
        <v>916</v>
      </c>
      <c r="G1375" s="209"/>
      <c r="H1375" s="205" t="s">
        <v>1148</v>
      </c>
      <c r="I1375" s="205" t="s">
        <v>1148</v>
      </c>
      <c r="J1375" s="204" t="s">
        <v>1877</v>
      </c>
      <c r="K1375" s="205" t="s">
        <v>1153</v>
      </c>
      <c r="L1375" s="237"/>
      <c r="M1375" s="205" t="s">
        <v>1151</v>
      </c>
      <c r="N1375" s="205"/>
    </row>
    <row r="1376" s="161" customFormat="1" ht="21" customHeight="1" spans="1:14">
      <c r="A1376" s="204"/>
      <c r="B1376" s="217" t="s">
        <v>2735</v>
      </c>
      <c r="C1376" s="240" t="s">
        <v>1876</v>
      </c>
      <c r="D1376" s="206" t="s">
        <v>224</v>
      </c>
      <c r="E1376" s="207"/>
      <c r="F1376" s="208">
        <v>692</v>
      </c>
      <c r="G1376" s="209"/>
      <c r="H1376" s="205" t="s">
        <v>1148</v>
      </c>
      <c r="I1376" s="205" t="s">
        <v>1148</v>
      </c>
      <c r="J1376" s="204" t="s">
        <v>1877</v>
      </c>
      <c r="K1376" s="205" t="s">
        <v>1154</v>
      </c>
      <c r="L1376" s="237"/>
      <c r="M1376" s="205" t="s">
        <v>1151</v>
      </c>
      <c r="N1376" s="205"/>
    </row>
    <row r="1377" s="163" customFormat="1" ht="21" customHeight="1" spans="1:14">
      <c r="A1377" s="303"/>
      <c r="B1377" s="271" t="s">
        <v>138</v>
      </c>
      <c r="C1377" s="272"/>
      <c r="D1377" s="273"/>
      <c r="E1377" s="274"/>
      <c r="F1377" s="275">
        <f>SUM(F1362:F1376)</f>
        <v>96768</v>
      </c>
      <c r="G1377" s="326"/>
      <c r="H1377" s="327"/>
      <c r="I1377" s="327"/>
      <c r="J1377" s="327"/>
      <c r="K1377" s="327"/>
      <c r="L1377" s="328"/>
      <c r="M1377" s="327"/>
      <c r="N1377" s="327"/>
    </row>
    <row r="1378" s="161" customFormat="1" ht="21" customHeight="1" spans="1:14">
      <c r="A1378" s="204"/>
      <c r="B1378" s="217" t="s">
        <v>2737</v>
      </c>
      <c r="C1378" s="312" t="s">
        <v>2738</v>
      </c>
      <c r="D1378" s="206"/>
      <c r="E1378" s="207"/>
      <c r="F1378" s="208"/>
      <c r="G1378" s="209"/>
      <c r="H1378" s="205"/>
      <c r="I1378" s="205"/>
      <c r="J1378" s="204"/>
      <c r="K1378" s="205"/>
      <c r="L1378" s="237"/>
      <c r="M1378" s="205"/>
      <c r="N1378" s="205"/>
    </row>
    <row r="1379" s="161" customFormat="1" ht="21" customHeight="1" spans="1:14">
      <c r="A1379" s="204"/>
      <c r="B1379" s="217" t="s">
        <v>2737</v>
      </c>
      <c r="C1379" s="240" t="s">
        <v>1876</v>
      </c>
      <c r="D1379" s="206" t="s">
        <v>224</v>
      </c>
      <c r="E1379" s="207"/>
      <c r="F1379" s="244">
        <v>379</v>
      </c>
      <c r="G1379" s="209"/>
      <c r="H1379" s="205" t="s">
        <v>1148</v>
      </c>
      <c r="I1379" s="205" t="s">
        <v>1148</v>
      </c>
      <c r="J1379" s="205" t="s">
        <v>495</v>
      </c>
      <c r="K1379" s="244" t="s">
        <v>1293</v>
      </c>
      <c r="L1379" s="244" t="s">
        <v>1284</v>
      </c>
      <c r="M1379" s="205" t="s">
        <v>1280</v>
      </c>
      <c r="N1379" s="205" t="s">
        <v>1277</v>
      </c>
    </row>
    <row r="1380" s="161" customFormat="1" ht="21" customHeight="1" spans="1:14">
      <c r="A1380" s="204"/>
      <c r="B1380" s="217" t="s">
        <v>2737</v>
      </c>
      <c r="C1380" s="240" t="s">
        <v>1876</v>
      </c>
      <c r="D1380" s="206" t="s">
        <v>224</v>
      </c>
      <c r="E1380" s="207"/>
      <c r="F1380" s="244">
        <v>324</v>
      </c>
      <c r="G1380" s="209"/>
      <c r="H1380" s="205" t="s">
        <v>1148</v>
      </c>
      <c r="I1380" s="205" t="s">
        <v>1148</v>
      </c>
      <c r="J1380" s="205" t="s">
        <v>495</v>
      </c>
      <c r="K1380" s="244" t="s">
        <v>1294</v>
      </c>
      <c r="L1380" s="244" t="s">
        <v>1284</v>
      </c>
      <c r="M1380" s="205" t="s">
        <v>1280</v>
      </c>
      <c r="N1380" s="205" t="s">
        <v>1277</v>
      </c>
    </row>
    <row r="1381" s="161" customFormat="1" ht="21" customHeight="1" spans="1:14">
      <c r="A1381" s="204"/>
      <c r="B1381" s="217" t="s">
        <v>2737</v>
      </c>
      <c r="C1381" s="240" t="s">
        <v>1876</v>
      </c>
      <c r="D1381" s="206" t="s">
        <v>224</v>
      </c>
      <c r="E1381" s="207"/>
      <c r="F1381" s="244">
        <v>282</v>
      </c>
      <c r="G1381" s="209"/>
      <c r="H1381" s="205" t="s">
        <v>1148</v>
      </c>
      <c r="I1381" s="205" t="s">
        <v>1148</v>
      </c>
      <c r="J1381" s="205" t="s">
        <v>495</v>
      </c>
      <c r="K1381" s="244" t="s">
        <v>1278</v>
      </c>
      <c r="L1381" s="247" t="s">
        <v>1279</v>
      </c>
      <c r="M1381" s="205" t="s">
        <v>1280</v>
      </c>
      <c r="N1381" s="205" t="s">
        <v>1277</v>
      </c>
    </row>
    <row r="1382" s="161" customFormat="1" ht="21" customHeight="1" spans="1:14">
      <c r="A1382" s="204"/>
      <c r="B1382" s="217" t="s">
        <v>2737</v>
      </c>
      <c r="C1382" s="240" t="s">
        <v>1876</v>
      </c>
      <c r="D1382" s="206" t="s">
        <v>224</v>
      </c>
      <c r="E1382" s="207"/>
      <c r="F1382" s="244">
        <v>714</v>
      </c>
      <c r="G1382" s="209"/>
      <c r="H1382" s="205" t="s">
        <v>1148</v>
      </c>
      <c r="I1382" s="205" t="s">
        <v>1148</v>
      </c>
      <c r="J1382" s="205" t="s">
        <v>495</v>
      </c>
      <c r="K1382" s="244" t="s">
        <v>1281</v>
      </c>
      <c r="L1382" s="247" t="s">
        <v>1279</v>
      </c>
      <c r="M1382" s="205" t="s">
        <v>1280</v>
      </c>
      <c r="N1382" s="205" t="s">
        <v>1277</v>
      </c>
    </row>
    <row r="1383" s="161" customFormat="1" ht="21" customHeight="1" spans="1:14">
      <c r="A1383" s="204"/>
      <c r="B1383" s="217" t="s">
        <v>2737</v>
      </c>
      <c r="C1383" s="240" t="s">
        <v>1876</v>
      </c>
      <c r="D1383" s="206" t="s">
        <v>224</v>
      </c>
      <c r="E1383" s="207"/>
      <c r="F1383" s="244">
        <v>294</v>
      </c>
      <c r="G1383" s="209"/>
      <c r="H1383" s="205" t="s">
        <v>1148</v>
      </c>
      <c r="I1383" s="205" t="s">
        <v>1148</v>
      </c>
      <c r="J1383" s="205" t="s">
        <v>495</v>
      </c>
      <c r="K1383" s="244" t="s">
        <v>1871</v>
      </c>
      <c r="L1383" s="247" t="s">
        <v>1279</v>
      </c>
      <c r="M1383" s="205" t="s">
        <v>1280</v>
      </c>
      <c r="N1383" s="205" t="s">
        <v>1277</v>
      </c>
    </row>
    <row r="1384" s="161" customFormat="1" ht="21" customHeight="1" spans="1:14">
      <c r="A1384" s="204"/>
      <c r="B1384" s="217" t="s">
        <v>2737</v>
      </c>
      <c r="C1384" s="240" t="s">
        <v>1876</v>
      </c>
      <c r="D1384" s="206" t="s">
        <v>224</v>
      </c>
      <c r="E1384" s="207"/>
      <c r="F1384" s="244">
        <v>204</v>
      </c>
      <c r="G1384" s="209"/>
      <c r="H1384" s="205" t="s">
        <v>1148</v>
      </c>
      <c r="I1384" s="205" t="s">
        <v>1148</v>
      </c>
      <c r="J1384" s="205" t="s">
        <v>495</v>
      </c>
      <c r="K1384" s="244" t="s">
        <v>1282</v>
      </c>
      <c r="L1384" s="247" t="s">
        <v>1279</v>
      </c>
      <c r="M1384" s="205" t="s">
        <v>1280</v>
      </c>
      <c r="N1384" s="205" t="s">
        <v>1277</v>
      </c>
    </row>
    <row r="1385" s="161" customFormat="1" ht="21" customHeight="1" spans="1:14">
      <c r="A1385" s="204"/>
      <c r="B1385" s="217" t="s">
        <v>2737</v>
      </c>
      <c r="C1385" s="240" t="s">
        <v>1876</v>
      </c>
      <c r="D1385" s="206" t="s">
        <v>224</v>
      </c>
      <c r="E1385" s="207"/>
      <c r="F1385" s="244">
        <v>692</v>
      </c>
      <c r="G1385" s="209"/>
      <c r="H1385" s="205" t="s">
        <v>1148</v>
      </c>
      <c r="I1385" s="205" t="s">
        <v>1148</v>
      </c>
      <c r="J1385" s="205" t="s">
        <v>495</v>
      </c>
      <c r="K1385" s="244" t="s">
        <v>1283</v>
      </c>
      <c r="L1385" s="244" t="s">
        <v>1284</v>
      </c>
      <c r="M1385" s="205" t="s">
        <v>1280</v>
      </c>
      <c r="N1385" s="205" t="s">
        <v>1277</v>
      </c>
    </row>
    <row r="1386" s="161" customFormat="1" ht="21" customHeight="1" spans="1:14">
      <c r="A1386" s="204"/>
      <c r="B1386" s="217" t="s">
        <v>2737</v>
      </c>
      <c r="C1386" s="240" t="s">
        <v>1876</v>
      </c>
      <c r="D1386" s="206" t="s">
        <v>224</v>
      </c>
      <c r="E1386" s="207"/>
      <c r="F1386" s="244">
        <v>294</v>
      </c>
      <c r="G1386" s="209"/>
      <c r="H1386" s="205" t="s">
        <v>1148</v>
      </c>
      <c r="I1386" s="205" t="s">
        <v>1148</v>
      </c>
      <c r="J1386" s="205" t="s">
        <v>495</v>
      </c>
      <c r="K1386" s="244" t="s">
        <v>1285</v>
      </c>
      <c r="L1386" s="247" t="s">
        <v>1279</v>
      </c>
      <c r="M1386" s="205" t="s">
        <v>1280</v>
      </c>
      <c r="N1386" s="205" t="s">
        <v>1277</v>
      </c>
    </row>
    <row r="1387" s="161" customFormat="1" ht="21" customHeight="1" spans="1:14">
      <c r="A1387" s="204"/>
      <c r="B1387" s="217" t="s">
        <v>2737</v>
      </c>
      <c r="C1387" s="240" t="s">
        <v>1876</v>
      </c>
      <c r="D1387" s="206" t="s">
        <v>224</v>
      </c>
      <c r="E1387" s="207"/>
      <c r="F1387" s="244">
        <v>383</v>
      </c>
      <c r="G1387" s="209"/>
      <c r="H1387" s="205" t="s">
        <v>1148</v>
      </c>
      <c r="I1387" s="205" t="s">
        <v>1148</v>
      </c>
      <c r="J1387" s="205" t="s">
        <v>495</v>
      </c>
      <c r="K1387" s="244" t="s">
        <v>1286</v>
      </c>
      <c r="L1387" s="247" t="s">
        <v>1279</v>
      </c>
      <c r="M1387" s="205" t="s">
        <v>1280</v>
      </c>
      <c r="N1387" s="205" t="s">
        <v>1277</v>
      </c>
    </row>
    <row r="1388" s="161" customFormat="1" ht="21" customHeight="1" spans="1:14">
      <c r="A1388" s="204"/>
      <c r="B1388" s="217" t="s">
        <v>2737</v>
      </c>
      <c r="C1388" s="240" t="s">
        <v>1876</v>
      </c>
      <c r="D1388" s="206" t="s">
        <v>224</v>
      </c>
      <c r="E1388" s="207"/>
      <c r="F1388" s="244">
        <v>383</v>
      </c>
      <c r="G1388" s="209"/>
      <c r="H1388" s="205" t="s">
        <v>1148</v>
      </c>
      <c r="I1388" s="205" t="s">
        <v>1148</v>
      </c>
      <c r="J1388" s="205" t="s">
        <v>495</v>
      </c>
      <c r="K1388" s="244" t="s">
        <v>1287</v>
      </c>
      <c r="L1388" s="247" t="s">
        <v>1279</v>
      </c>
      <c r="M1388" s="205" t="s">
        <v>1280</v>
      </c>
      <c r="N1388" s="205" t="s">
        <v>1277</v>
      </c>
    </row>
    <row r="1389" s="161" customFormat="1" ht="21" customHeight="1" spans="1:14">
      <c r="A1389" s="204"/>
      <c r="B1389" s="217" t="s">
        <v>2737</v>
      </c>
      <c r="C1389" s="240" t="s">
        <v>1876</v>
      </c>
      <c r="D1389" s="206" t="s">
        <v>224</v>
      </c>
      <c r="E1389" s="207"/>
      <c r="F1389" s="244">
        <v>490</v>
      </c>
      <c r="G1389" s="209"/>
      <c r="H1389" s="205" t="s">
        <v>1148</v>
      </c>
      <c r="I1389" s="205" t="s">
        <v>1148</v>
      </c>
      <c r="J1389" s="205" t="s">
        <v>495</v>
      </c>
      <c r="K1389" s="244" t="s">
        <v>1295</v>
      </c>
      <c r="L1389" s="244" t="s">
        <v>1284</v>
      </c>
      <c r="M1389" s="205" t="s">
        <v>1280</v>
      </c>
      <c r="N1389" s="205" t="s">
        <v>1277</v>
      </c>
    </row>
    <row r="1390" s="161" customFormat="1" ht="21" customHeight="1" spans="1:14">
      <c r="A1390" s="204"/>
      <c r="B1390" s="217" t="s">
        <v>2737</v>
      </c>
      <c r="C1390" s="240" t="s">
        <v>1876</v>
      </c>
      <c r="D1390" s="206" t="s">
        <v>224</v>
      </c>
      <c r="E1390" s="207"/>
      <c r="F1390" s="244">
        <v>964</v>
      </c>
      <c r="G1390" s="209"/>
      <c r="H1390" s="205" t="s">
        <v>1148</v>
      </c>
      <c r="I1390" s="205" t="s">
        <v>1148</v>
      </c>
      <c r="J1390" s="205" t="s">
        <v>495</v>
      </c>
      <c r="K1390" s="244" t="s">
        <v>1296</v>
      </c>
      <c r="L1390" s="247" t="s">
        <v>1279</v>
      </c>
      <c r="M1390" s="205" t="s">
        <v>1280</v>
      </c>
      <c r="N1390" s="205" t="s">
        <v>1277</v>
      </c>
    </row>
    <row r="1391" s="161" customFormat="1" ht="21" customHeight="1" spans="1:14">
      <c r="A1391" s="204"/>
      <c r="B1391" s="217" t="s">
        <v>2737</v>
      </c>
      <c r="C1391" s="240" t="s">
        <v>1876</v>
      </c>
      <c r="D1391" s="206" t="s">
        <v>224</v>
      </c>
      <c r="E1391" s="207"/>
      <c r="F1391" s="244">
        <v>692</v>
      </c>
      <c r="G1391" s="209"/>
      <c r="H1391" s="205" t="s">
        <v>1148</v>
      </c>
      <c r="I1391" s="205" t="s">
        <v>1148</v>
      </c>
      <c r="J1391" s="205" t="s">
        <v>495</v>
      </c>
      <c r="K1391" s="244" t="s">
        <v>1297</v>
      </c>
      <c r="L1391" s="247" t="s">
        <v>1279</v>
      </c>
      <c r="M1391" s="205" t="s">
        <v>1280</v>
      </c>
      <c r="N1391" s="205" t="s">
        <v>1277</v>
      </c>
    </row>
    <row r="1392" s="161" customFormat="1" ht="21" customHeight="1" spans="1:14">
      <c r="A1392" s="204"/>
      <c r="B1392" s="217" t="s">
        <v>2737</v>
      </c>
      <c r="C1392" s="240" t="s">
        <v>1876</v>
      </c>
      <c r="D1392" s="206" t="s">
        <v>224</v>
      </c>
      <c r="E1392" s="207"/>
      <c r="F1392" s="244">
        <v>423</v>
      </c>
      <c r="G1392" s="209"/>
      <c r="H1392" s="205" t="s">
        <v>1148</v>
      </c>
      <c r="I1392" s="205" t="s">
        <v>1148</v>
      </c>
      <c r="J1392" s="205" t="s">
        <v>495</v>
      </c>
      <c r="K1392" s="244" t="s">
        <v>1288</v>
      </c>
      <c r="L1392" s="247" t="s">
        <v>1279</v>
      </c>
      <c r="M1392" s="205" t="s">
        <v>1280</v>
      </c>
      <c r="N1392" s="205" t="s">
        <v>1277</v>
      </c>
    </row>
    <row r="1393" s="161" customFormat="1" ht="21" customHeight="1" spans="1:14">
      <c r="A1393" s="204"/>
      <c r="B1393" s="217" t="s">
        <v>2737</v>
      </c>
      <c r="C1393" s="240" t="s">
        <v>1876</v>
      </c>
      <c r="D1393" s="206" t="s">
        <v>224</v>
      </c>
      <c r="E1393" s="207"/>
      <c r="F1393" s="208">
        <v>100</v>
      </c>
      <c r="G1393" s="209"/>
      <c r="H1393" s="205" t="s">
        <v>1148</v>
      </c>
      <c r="I1393" s="205" t="s">
        <v>1148</v>
      </c>
      <c r="J1393" s="205" t="s">
        <v>495</v>
      </c>
      <c r="K1393" s="205" t="s">
        <v>1258</v>
      </c>
      <c r="L1393" s="237" t="s">
        <v>1257</v>
      </c>
      <c r="M1393" s="205" t="s">
        <v>1157</v>
      </c>
      <c r="N1393" s="205"/>
    </row>
    <row r="1394" s="161" customFormat="1" ht="21" customHeight="1" spans="1:14">
      <c r="A1394" s="204"/>
      <c r="B1394" s="217" t="s">
        <v>2737</v>
      </c>
      <c r="C1394" s="240" t="s">
        <v>1876</v>
      </c>
      <c r="D1394" s="206" t="s">
        <v>224</v>
      </c>
      <c r="E1394" s="207"/>
      <c r="F1394" s="208">
        <v>106</v>
      </c>
      <c r="G1394" s="209"/>
      <c r="H1394" s="205" t="s">
        <v>1148</v>
      </c>
      <c r="I1394" s="205" t="s">
        <v>1148</v>
      </c>
      <c r="J1394" s="205" t="s">
        <v>495</v>
      </c>
      <c r="K1394" s="205" t="s">
        <v>1260</v>
      </c>
      <c r="L1394" s="237" t="s">
        <v>1257</v>
      </c>
      <c r="M1394" s="205" t="s">
        <v>1157</v>
      </c>
      <c r="N1394" s="205"/>
    </row>
    <row r="1395" s="161" customFormat="1" ht="21" customHeight="1" spans="1:14">
      <c r="A1395" s="204"/>
      <c r="B1395" s="217" t="s">
        <v>2737</v>
      </c>
      <c r="C1395" s="240" t="s">
        <v>1876</v>
      </c>
      <c r="D1395" s="206" t="s">
        <v>224</v>
      </c>
      <c r="E1395" s="207"/>
      <c r="F1395" s="208">
        <v>256</v>
      </c>
      <c r="G1395" s="209"/>
      <c r="H1395" s="205" t="s">
        <v>1148</v>
      </c>
      <c r="I1395" s="205" t="s">
        <v>1148</v>
      </c>
      <c r="J1395" s="205" t="s">
        <v>495</v>
      </c>
      <c r="K1395" s="205" t="s">
        <v>1261</v>
      </c>
      <c r="L1395" s="237" t="s">
        <v>1257</v>
      </c>
      <c r="M1395" s="205" t="s">
        <v>1157</v>
      </c>
      <c r="N1395" s="205"/>
    </row>
    <row r="1396" s="161" customFormat="1" ht="21" customHeight="1" spans="1:14">
      <c r="A1396" s="204"/>
      <c r="B1396" s="217" t="s">
        <v>2737</v>
      </c>
      <c r="C1396" s="240" t="s">
        <v>1876</v>
      </c>
      <c r="D1396" s="206" t="s">
        <v>224</v>
      </c>
      <c r="E1396" s="207"/>
      <c r="F1396" s="208">
        <v>161</v>
      </c>
      <c r="G1396" s="209"/>
      <c r="H1396" s="205" t="s">
        <v>1148</v>
      </c>
      <c r="I1396" s="205" t="s">
        <v>1148</v>
      </c>
      <c r="J1396" s="205" t="s">
        <v>495</v>
      </c>
      <c r="K1396" s="205" t="s">
        <v>1155</v>
      </c>
      <c r="L1396" s="237" t="s">
        <v>1257</v>
      </c>
      <c r="M1396" s="205" t="s">
        <v>1157</v>
      </c>
      <c r="N1396" s="205"/>
    </row>
    <row r="1397" s="161" customFormat="1" ht="21" customHeight="1" spans="1:14">
      <c r="A1397" s="204"/>
      <c r="B1397" s="217" t="s">
        <v>2737</v>
      </c>
      <c r="C1397" s="240" t="s">
        <v>1876</v>
      </c>
      <c r="D1397" s="206" t="s">
        <v>224</v>
      </c>
      <c r="E1397" s="207"/>
      <c r="F1397" s="208">
        <v>148</v>
      </c>
      <c r="G1397" s="209"/>
      <c r="H1397" s="205" t="s">
        <v>1148</v>
      </c>
      <c r="I1397" s="205" t="s">
        <v>1148</v>
      </c>
      <c r="J1397" s="205" t="s">
        <v>495</v>
      </c>
      <c r="K1397" s="205" t="s">
        <v>1158</v>
      </c>
      <c r="L1397" s="237" t="s">
        <v>1257</v>
      </c>
      <c r="M1397" s="205" t="s">
        <v>1157</v>
      </c>
      <c r="N1397" s="205"/>
    </row>
    <row r="1398" s="161" customFormat="1" ht="21" customHeight="1" spans="1:14">
      <c r="A1398" s="204"/>
      <c r="B1398" s="217" t="s">
        <v>2737</v>
      </c>
      <c r="C1398" s="240" t="s">
        <v>1876</v>
      </c>
      <c r="D1398" s="206" t="s">
        <v>224</v>
      </c>
      <c r="E1398" s="207"/>
      <c r="F1398" s="208">
        <v>175</v>
      </c>
      <c r="G1398" s="209"/>
      <c r="H1398" s="205" t="s">
        <v>1148</v>
      </c>
      <c r="I1398" s="205" t="s">
        <v>1148</v>
      </c>
      <c r="J1398" s="205" t="s">
        <v>495</v>
      </c>
      <c r="K1398" s="205" t="s">
        <v>1159</v>
      </c>
      <c r="L1398" s="237" t="s">
        <v>1257</v>
      </c>
      <c r="M1398" s="205" t="s">
        <v>1157</v>
      </c>
      <c r="N1398" s="205"/>
    </row>
    <row r="1399" s="161" customFormat="1" ht="21" customHeight="1" spans="1:14">
      <c r="A1399" s="204"/>
      <c r="B1399" s="217" t="s">
        <v>2737</v>
      </c>
      <c r="C1399" s="240" t="s">
        <v>1876</v>
      </c>
      <c r="D1399" s="206" t="s">
        <v>224</v>
      </c>
      <c r="E1399" s="207"/>
      <c r="F1399" s="208">
        <v>125</v>
      </c>
      <c r="G1399" s="209"/>
      <c r="H1399" s="205" t="s">
        <v>1148</v>
      </c>
      <c r="I1399" s="205" t="s">
        <v>1148</v>
      </c>
      <c r="J1399" s="205" t="s">
        <v>495</v>
      </c>
      <c r="K1399" s="205" t="s">
        <v>1160</v>
      </c>
      <c r="L1399" s="237" t="s">
        <v>1257</v>
      </c>
      <c r="M1399" s="205" t="s">
        <v>1157</v>
      </c>
      <c r="N1399" s="205"/>
    </row>
    <row r="1400" s="161" customFormat="1" ht="21" customHeight="1" spans="1:14">
      <c r="A1400" s="204"/>
      <c r="B1400" s="217" t="s">
        <v>2737</v>
      </c>
      <c r="C1400" s="240" t="s">
        <v>1876</v>
      </c>
      <c r="D1400" s="206" t="s">
        <v>224</v>
      </c>
      <c r="E1400" s="207"/>
      <c r="F1400" s="208">
        <v>204</v>
      </c>
      <c r="G1400" s="209"/>
      <c r="H1400" s="205" t="s">
        <v>1148</v>
      </c>
      <c r="I1400" s="205" t="s">
        <v>1148</v>
      </c>
      <c r="J1400" s="205" t="s">
        <v>495</v>
      </c>
      <c r="K1400" s="205" t="s">
        <v>1161</v>
      </c>
      <c r="L1400" s="237" t="s">
        <v>1257</v>
      </c>
      <c r="M1400" s="205" t="s">
        <v>1157</v>
      </c>
      <c r="N1400" s="205"/>
    </row>
    <row r="1401" s="161" customFormat="1" ht="21" customHeight="1" spans="1:14">
      <c r="A1401" s="204"/>
      <c r="B1401" s="217" t="s">
        <v>2737</v>
      </c>
      <c r="C1401" s="240" t="s">
        <v>1876</v>
      </c>
      <c r="D1401" s="206" t="s">
        <v>224</v>
      </c>
      <c r="E1401" s="207"/>
      <c r="F1401" s="208">
        <v>174</v>
      </c>
      <c r="G1401" s="209"/>
      <c r="H1401" s="205" t="s">
        <v>1148</v>
      </c>
      <c r="I1401" s="205" t="s">
        <v>1148</v>
      </c>
      <c r="J1401" s="205" t="s">
        <v>495</v>
      </c>
      <c r="K1401" s="205" t="s">
        <v>1262</v>
      </c>
      <c r="L1401" s="237" t="s">
        <v>1257</v>
      </c>
      <c r="M1401" s="205" t="s">
        <v>1157</v>
      </c>
      <c r="N1401" s="205"/>
    </row>
    <row r="1402" s="161" customFormat="1" ht="21" customHeight="1" spans="1:14">
      <c r="A1402" s="204"/>
      <c r="B1402" s="217" t="s">
        <v>2737</v>
      </c>
      <c r="C1402" s="240" t="s">
        <v>1876</v>
      </c>
      <c r="D1402" s="206" t="s">
        <v>224</v>
      </c>
      <c r="E1402" s="207"/>
      <c r="F1402" s="208">
        <v>116</v>
      </c>
      <c r="G1402" s="209"/>
      <c r="H1402" s="205" t="s">
        <v>1148</v>
      </c>
      <c r="I1402" s="205" t="s">
        <v>1148</v>
      </c>
      <c r="J1402" s="205" t="s">
        <v>495</v>
      </c>
      <c r="K1402" s="205" t="s">
        <v>1263</v>
      </c>
      <c r="L1402" s="237" t="s">
        <v>1257</v>
      </c>
      <c r="M1402" s="205" t="s">
        <v>1157</v>
      </c>
      <c r="N1402" s="205"/>
    </row>
    <row r="1403" s="161" customFormat="1" ht="21" customHeight="1" spans="1:14">
      <c r="A1403" s="204"/>
      <c r="B1403" s="217" t="s">
        <v>2737</v>
      </c>
      <c r="C1403" s="240" t="s">
        <v>1876</v>
      </c>
      <c r="D1403" s="206" t="s">
        <v>224</v>
      </c>
      <c r="E1403" s="207"/>
      <c r="F1403" s="208">
        <v>20</v>
      </c>
      <c r="G1403" s="209"/>
      <c r="H1403" s="205" t="s">
        <v>1148</v>
      </c>
      <c r="I1403" s="205" t="s">
        <v>1148</v>
      </c>
      <c r="J1403" s="205" t="s">
        <v>495</v>
      </c>
      <c r="K1403" s="205" t="s">
        <v>1264</v>
      </c>
      <c r="L1403" s="237" t="s">
        <v>1257</v>
      </c>
      <c r="M1403" s="205" t="s">
        <v>1157</v>
      </c>
      <c r="N1403" s="205"/>
    </row>
    <row r="1404" s="161" customFormat="1" ht="21" customHeight="1" spans="1:14">
      <c r="A1404" s="204"/>
      <c r="B1404" s="217" t="s">
        <v>2737</v>
      </c>
      <c r="C1404" s="240" t="s">
        <v>1876</v>
      </c>
      <c r="D1404" s="206" t="s">
        <v>224</v>
      </c>
      <c r="E1404" s="207"/>
      <c r="F1404" s="208">
        <v>57</v>
      </c>
      <c r="G1404" s="209"/>
      <c r="H1404" s="205" t="s">
        <v>1148</v>
      </c>
      <c r="I1404" s="205" t="s">
        <v>1148</v>
      </c>
      <c r="J1404" s="205" t="s">
        <v>495</v>
      </c>
      <c r="K1404" s="205" t="s">
        <v>1265</v>
      </c>
      <c r="L1404" s="237" t="s">
        <v>1257</v>
      </c>
      <c r="M1404" s="205" t="s">
        <v>1157</v>
      </c>
      <c r="N1404" s="205"/>
    </row>
    <row r="1405" s="161" customFormat="1" ht="21" customHeight="1" spans="1:14">
      <c r="A1405" s="204"/>
      <c r="B1405" s="217" t="s">
        <v>2737</v>
      </c>
      <c r="C1405" s="240" t="s">
        <v>1876</v>
      </c>
      <c r="D1405" s="206" t="s">
        <v>224</v>
      </c>
      <c r="E1405" s="207"/>
      <c r="F1405" s="208">
        <v>280</v>
      </c>
      <c r="G1405" s="209"/>
      <c r="H1405" s="205" t="s">
        <v>1148</v>
      </c>
      <c r="I1405" s="205" t="s">
        <v>1148</v>
      </c>
      <c r="J1405" s="205" t="s">
        <v>495</v>
      </c>
      <c r="K1405" s="205" t="s">
        <v>1266</v>
      </c>
      <c r="L1405" s="237" t="s">
        <v>1257</v>
      </c>
      <c r="M1405" s="205" t="s">
        <v>1157</v>
      </c>
      <c r="N1405" s="205"/>
    </row>
    <row r="1406" s="161" customFormat="1" ht="21" customHeight="1" spans="1:14">
      <c r="A1406" s="204"/>
      <c r="B1406" s="217" t="s">
        <v>2737</v>
      </c>
      <c r="C1406" s="240" t="s">
        <v>1876</v>
      </c>
      <c r="D1406" s="206" t="s">
        <v>224</v>
      </c>
      <c r="E1406" s="207"/>
      <c r="F1406" s="208">
        <v>67</v>
      </c>
      <c r="G1406" s="209"/>
      <c r="H1406" s="205" t="s">
        <v>1148</v>
      </c>
      <c r="I1406" s="205" t="s">
        <v>1148</v>
      </c>
      <c r="J1406" s="205" t="s">
        <v>495</v>
      </c>
      <c r="K1406" s="205" t="s">
        <v>1268</v>
      </c>
      <c r="L1406" s="237" t="s">
        <v>1257</v>
      </c>
      <c r="M1406" s="205" t="s">
        <v>1157</v>
      </c>
      <c r="N1406" s="205"/>
    </row>
    <row r="1407" s="161" customFormat="1" ht="21" customHeight="1" spans="1:14">
      <c r="A1407" s="204"/>
      <c r="B1407" s="217" t="s">
        <v>2737</v>
      </c>
      <c r="C1407" s="240" t="s">
        <v>1876</v>
      </c>
      <c r="D1407" s="206" t="s">
        <v>224</v>
      </c>
      <c r="E1407" s="207"/>
      <c r="F1407" s="208">
        <v>58</v>
      </c>
      <c r="G1407" s="209"/>
      <c r="H1407" s="205" t="s">
        <v>1148</v>
      </c>
      <c r="I1407" s="205" t="s">
        <v>1148</v>
      </c>
      <c r="J1407" s="205" t="s">
        <v>495</v>
      </c>
      <c r="K1407" s="205" t="s">
        <v>1269</v>
      </c>
      <c r="L1407" s="237" t="s">
        <v>1257</v>
      </c>
      <c r="M1407" s="205" t="s">
        <v>1157</v>
      </c>
      <c r="N1407" s="205"/>
    </row>
    <row r="1408" s="161" customFormat="1" ht="21" customHeight="1" spans="1:14">
      <c r="A1408" s="204"/>
      <c r="B1408" s="217" t="s">
        <v>2737</v>
      </c>
      <c r="C1408" s="240" t="s">
        <v>1876</v>
      </c>
      <c r="D1408" s="206" t="s">
        <v>224</v>
      </c>
      <c r="E1408" s="207"/>
      <c r="F1408" s="208">
        <v>68</v>
      </c>
      <c r="G1408" s="209"/>
      <c r="H1408" s="205" t="s">
        <v>1148</v>
      </c>
      <c r="I1408" s="205" t="s">
        <v>1148</v>
      </c>
      <c r="J1408" s="205" t="s">
        <v>495</v>
      </c>
      <c r="K1408" s="205" t="s">
        <v>1270</v>
      </c>
      <c r="L1408" s="237" t="s">
        <v>1257</v>
      </c>
      <c r="M1408" s="205" t="s">
        <v>1157</v>
      </c>
      <c r="N1408" s="205"/>
    </row>
    <row r="1409" s="161" customFormat="1" ht="21" customHeight="1" spans="1:14">
      <c r="A1409" s="204"/>
      <c r="B1409" s="217" t="s">
        <v>2737</v>
      </c>
      <c r="C1409" s="240" t="s">
        <v>1876</v>
      </c>
      <c r="D1409" s="206" t="s">
        <v>224</v>
      </c>
      <c r="E1409" s="207"/>
      <c r="F1409" s="208">
        <v>98</v>
      </c>
      <c r="G1409" s="209"/>
      <c r="H1409" s="205" t="s">
        <v>1148</v>
      </c>
      <c r="I1409" s="205" t="s">
        <v>1148</v>
      </c>
      <c r="J1409" s="205" t="s">
        <v>495</v>
      </c>
      <c r="K1409" s="205" t="s">
        <v>1271</v>
      </c>
      <c r="L1409" s="237" t="s">
        <v>1257</v>
      </c>
      <c r="M1409" s="205" t="s">
        <v>1157</v>
      </c>
      <c r="N1409" s="205"/>
    </row>
    <row r="1410" s="161" customFormat="1" ht="21" customHeight="1" spans="1:14">
      <c r="A1410" s="204"/>
      <c r="B1410" s="217" t="s">
        <v>2737</v>
      </c>
      <c r="C1410" s="240" t="s">
        <v>1876</v>
      </c>
      <c r="D1410" s="206" t="s">
        <v>224</v>
      </c>
      <c r="E1410" s="207"/>
      <c r="F1410" s="208">
        <v>1054</v>
      </c>
      <c r="G1410" s="209"/>
      <c r="H1410" s="205" t="s">
        <v>1148</v>
      </c>
      <c r="I1410" s="205" t="s">
        <v>1148</v>
      </c>
      <c r="J1410" s="205" t="s">
        <v>495</v>
      </c>
      <c r="K1410" s="205" t="s">
        <v>1273</v>
      </c>
      <c r="L1410" s="237" t="s">
        <v>1257</v>
      </c>
      <c r="M1410" s="205" t="s">
        <v>1157</v>
      </c>
      <c r="N1410" s="205"/>
    </row>
    <row r="1411" s="161" customFormat="1" ht="21" customHeight="1" spans="1:14">
      <c r="A1411" s="204"/>
      <c r="B1411" s="217" t="s">
        <v>2737</v>
      </c>
      <c r="C1411" s="240" t="s">
        <v>1876</v>
      </c>
      <c r="D1411" s="206" t="s">
        <v>224</v>
      </c>
      <c r="E1411" s="207"/>
      <c r="F1411" s="208">
        <v>115</v>
      </c>
      <c r="G1411" s="209"/>
      <c r="H1411" s="205" t="s">
        <v>1148</v>
      </c>
      <c r="I1411" s="205" t="s">
        <v>1148</v>
      </c>
      <c r="J1411" s="205" t="s">
        <v>495</v>
      </c>
      <c r="K1411" s="205" t="s">
        <v>1274</v>
      </c>
      <c r="L1411" s="237" t="s">
        <v>1257</v>
      </c>
      <c r="M1411" s="205" t="s">
        <v>1157</v>
      </c>
      <c r="N1411" s="205"/>
    </row>
    <row r="1412" s="161" customFormat="1" ht="21" customHeight="1" spans="1:14">
      <c r="A1412" s="204"/>
      <c r="B1412" s="217" t="s">
        <v>2737</v>
      </c>
      <c r="C1412" s="240" t="s">
        <v>1876</v>
      </c>
      <c r="D1412" s="206" t="s">
        <v>224</v>
      </c>
      <c r="E1412" s="207"/>
      <c r="F1412" s="208">
        <v>85</v>
      </c>
      <c r="G1412" s="209"/>
      <c r="H1412" s="205" t="s">
        <v>1148</v>
      </c>
      <c r="I1412" s="205" t="s">
        <v>1148</v>
      </c>
      <c r="J1412" s="205" t="s">
        <v>495</v>
      </c>
      <c r="K1412" s="205" t="s">
        <v>1162</v>
      </c>
      <c r="L1412" s="237" t="s">
        <v>1257</v>
      </c>
      <c r="M1412" s="205" t="s">
        <v>1157</v>
      </c>
      <c r="N1412" s="205"/>
    </row>
    <row r="1413" s="161" customFormat="1" ht="21" customHeight="1" spans="1:14">
      <c r="A1413" s="204"/>
      <c r="B1413" s="217" t="s">
        <v>2737</v>
      </c>
      <c r="C1413" s="240" t="s">
        <v>1876</v>
      </c>
      <c r="D1413" s="206" t="s">
        <v>224</v>
      </c>
      <c r="E1413" s="207"/>
      <c r="F1413" s="208">
        <v>204</v>
      </c>
      <c r="G1413" s="209"/>
      <c r="H1413" s="205" t="s">
        <v>1148</v>
      </c>
      <c r="I1413" s="205" t="s">
        <v>1148</v>
      </c>
      <c r="J1413" s="205" t="s">
        <v>495</v>
      </c>
      <c r="K1413" s="205" t="s">
        <v>1163</v>
      </c>
      <c r="L1413" s="237" t="s">
        <v>1257</v>
      </c>
      <c r="M1413" s="205" t="s">
        <v>1157</v>
      </c>
      <c r="N1413" s="205"/>
    </row>
    <row r="1414" s="161" customFormat="1" ht="21" customHeight="1" spans="1:14">
      <c r="A1414" s="204"/>
      <c r="B1414" s="217" t="s">
        <v>2737</v>
      </c>
      <c r="C1414" s="240" t="s">
        <v>1876</v>
      </c>
      <c r="D1414" s="206" t="s">
        <v>224</v>
      </c>
      <c r="E1414" s="207"/>
      <c r="F1414" s="208">
        <v>91</v>
      </c>
      <c r="G1414" s="209"/>
      <c r="H1414" s="205" t="s">
        <v>1148</v>
      </c>
      <c r="I1414" s="205" t="s">
        <v>1148</v>
      </c>
      <c r="J1414" s="205" t="s">
        <v>495</v>
      </c>
      <c r="K1414" s="205" t="s">
        <v>1164</v>
      </c>
      <c r="L1414" s="237" t="s">
        <v>1257</v>
      </c>
      <c r="M1414" s="205" t="s">
        <v>1157</v>
      </c>
      <c r="N1414" s="205"/>
    </row>
    <row r="1415" s="161" customFormat="1" ht="21" customHeight="1" spans="1:14">
      <c r="A1415" s="204"/>
      <c r="B1415" s="217" t="s">
        <v>2737</v>
      </c>
      <c r="C1415" s="240" t="s">
        <v>1876</v>
      </c>
      <c r="D1415" s="206" t="s">
        <v>224</v>
      </c>
      <c r="E1415" s="207"/>
      <c r="F1415" s="208">
        <v>55</v>
      </c>
      <c r="G1415" s="209"/>
      <c r="H1415" s="205" t="s">
        <v>1148</v>
      </c>
      <c r="I1415" s="205" t="s">
        <v>1148</v>
      </c>
      <c r="J1415" s="205" t="s">
        <v>495</v>
      </c>
      <c r="K1415" s="205" t="s">
        <v>1165</v>
      </c>
      <c r="L1415" s="237" t="s">
        <v>1257</v>
      </c>
      <c r="M1415" s="205" t="s">
        <v>1157</v>
      </c>
      <c r="N1415" s="205"/>
    </row>
    <row r="1416" s="161" customFormat="1" ht="21" customHeight="1" spans="1:14">
      <c r="A1416" s="204"/>
      <c r="B1416" s="217" t="s">
        <v>2737</v>
      </c>
      <c r="C1416" s="240" t="s">
        <v>1876</v>
      </c>
      <c r="D1416" s="206" t="s">
        <v>224</v>
      </c>
      <c r="E1416" s="207"/>
      <c r="F1416" s="208">
        <v>269</v>
      </c>
      <c r="G1416" s="209"/>
      <c r="H1416" s="205" t="s">
        <v>1148</v>
      </c>
      <c r="I1416" s="205" t="s">
        <v>1148</v>
      </c>
      <c r="J1416" s="205" t="s">
        <v>495</v>
      </c>
      <c r="K1416" s="205" t="s">
        <v>1166</v>
      </c>
      <c r="L1416" s="237" t="s">
        <v>1257</v>
      </c>
      <c r="M1416" s="205" t="s">
        <v>1157</v>
      </c>
      <c r="N1416" s="205"/>
    </row>
    <row r="1417" s="161" customFormat="1" ht="21" customHeight="1" spans="1:14">
      <c r="A1417" s="204"/>
      <c r="B1417" s="217" t="s">
        <v>2737</v>
      </c>
      <c r="C1417" s="240" t="s">
        <v>1876</v>
      </c>
      <c r="D1417" s="206" t="s">
        <v>224</v>
      </c>
      <c r="E1417" s="207"/>
      <c r="F1417" s="208">
        <v>356</v>
      </c>
      <c r="G1417" s="209"/>
      <c r="H1417" s="205" t="s">
        <v>1148</v>
      </c>
      <c r="I1417" s="205" t="s">
        <v>1148</v>
      </c>
      <c r="J1417" s="205" t="s">
        <v>495</v>
      </c>
      <c r="K1417" s="205" t="s">
        <v>1167</v>
      </c>
      <c r="L1417" s="237" t="s">
        <v>1257</v>
      </c>
      <c r="M1417" s="205" t="s">
        <v>1157</v>
      </c>
      <c r="N1417" s="205"/>
    </row>
    <row r="1418" s="161" customFormat="1" ht="21" customHeight="1" spans="1:14">
      <c r="A1418" s="204"/>
      <c r="B1418" s="217" t="s">
        <v>2737</v>
      </c>
      <c r="C1418" s="240" t="s">
        <v>1876</v>
      </c>
      <c r="D1418" s="206" t="s">
        <v>224</v>
      </c>
      <c r="E1418" s="207"/>
      <c r="F1418" s="208">
        <v>88</v>
      </c>
      <c r="G1418" s="209"/>
      <c r="H1418" s="205" t="s">
        <v>1148</v>
      </c>
      <c r="I1418" s="205" t="s">
        <v>1148</v>
      </c>
      <c r="J1418" s="205" t="s">
        <v>495</v>
      </c>
      <c r="K1418" s="205" t="s">
        <v>1275</v>
      </c>
      <c r="L1418" s="237" t="s">
        <v>1257</v>
      </c>
      <c r="M1418" s="205" t="s">
        <v>1157</v>
      </c>
      <c r="N1418" s="205"/>
    </row>
    <row r="1419" s="161" customFormat="1" ht="21" customHeight="1" spans="1:14">
      <c r="A1419" s="204"/>
      <c r="B1419" s="217" t="s">
        <v>2737</v>
      </c>
      <c r="C1419" s="240" t="s">
        <v>1876</v>
      </c>
      <c r="D1419" s="206" t="s">
        <v>224</v>
      </c>
      <c r="E1419" s="207"/>
      <c r="F1419" s="329">
        <v>36</v>
      </c>
      <c r="G1419" s="209"/>
      <c r="H1419" s="205" t="s">
        <v>1148</v>
      </c>
      <c r="I1419" s="205" t="s">
        <v>1148</v>
      </c>
      <c r="J1419" s="205" t="s">
        <v>495</v>
      </c>
      <c r="K1419" s="244" t="s">
        <v>1276</v>
      </c>
      <c r="L1419" s="237" t="s">
        <v>1257</v>
      </c>
      <c r="M1419" s="205" t="s">
        <v>1157</v>
      </c>
      <c r="N1419" s="205"/>
    </row>
    <row r="1420" s="161" customFormat="1" ht="21" customHeight="1" spans="1:14">
      <c r="A1420" s="204"/>
      <c r="B1420" s="217" t="s">
        <v>2737</v>
      </c>
      <c r="C1420" s="240" t="s">
        <v>1876</v>
      </c>
      <c r="D1420" s="206" t="s">
        <v>224</v>
      </c>
      <c r="E1420" s="207"/>
      <c r="F1420" s="329">
        <v>265</v>
      </c>
      <c r="G1420" s="209"/>
      <c r="H1420" s="205" t="s">
        <v>1148</v>
      </c>
      <c r="I1420" s="205" t="s">
        <v>1148</v>
      </c>
      <c r="J1420" s="205" t="s">
        <v>495</v>
      </c>
      <c r="K1420" s="244" t="s">
        <v>1168</v>
      </c>
      <c r="L1420" s="237" t="s">
        <v>1257</v>
      </c>
      <c r="M1420" s="205" t="s">
        <v>1157</v>
      </c>
      <c r="N1420" s="205"/>
    </row>
    <row r="1421" s="161" customFormat="1" ht="21" customHeight="1" spans="1:14">
      <c r="A1421" s="204"/>
      <c r="B1421" s="217" t="s">
        <v>2737</v>
      </c>
      <c r="C1421" s="240" t="s">
        <v>1876</v>
      </c>
      <c r="D1421" s="206" t="s">
        <v>224</v>
      </c>
      <c r="E1421" s="207"/>
      <c r="F1421" s="329">
        <v>810</v>
      </c>
      <c r="G1421" s="209"/>
      <c r="H1421" s="205" t="s">
        <v>1148</v>
      </c>
      <c r="I1421" s="205" t="s">
        <v>1148</v>
      </c>
      <c r="J1421" s="205" t="s">
        <v>495</v>
      </c>
      <c r="K1421" s="244" t="s">
        <v>1169</v>
      </c>
      <c r="L1421" s="237" t="s">
        <v>1257</v>
      </c>
      <c r="M1421" s="205" t="s">
        <v>1157</v>
      </c>
      <c r="N1421" s="205"/>
    </row>
    <row r="1422" s="163" customFormat="1" ht="21" customHeight="1" spans="1:14">
      <c r="A1422" s="303"/>
      <c r="B1422" s="271" t="s">
        <v>138</v>
      </c>
      <c r="C1422" s="272"/>
      <c r="D1422" s="273"/>
      <c r="E1422" s="274"/>
      <c r="F1422" s="275">
        <f>SUM(F1379:F1421)</f>
        <v>12159</v>
      </c>
      <c r="G1422" s="326"/>
      <c r="H1422" s="327"/>
      <c r="I1422" s="327"/>
      <c r="J1422" s="327"/>
      <c r="K1422" s="327"/>
      <c r="L1422" s="328"/>
      <c r="M1422" s="327"/>
      <c r="N1422" s="327"/>
    </row>
    <row r="1423" s="165" customFormat="1" ht="21" customHeight="1" spans="1:14">
      <c r="A1423" s="330"/>
      <c r="B1423" s="331" t="s">
        <v>519</v>
      </c>
      <c r="C1423" s="332" t="s">
        <v>520</v>
      </c>
      <c r="D1423" s="206"/>
      <c r="E1423" s="207"/>
      <c r="F1423" s="208"/>
      <c r="G1423" s="209"/>
      <c r="H1423" s="205"/>
      <c r="I1423" s="205"/>
      <c r="J1423" s="205"/>
      <c r="K1423" s="205"/>
      <c r="L1423" s="237"/>
      <c r="M1423" s="205"/>
      <c r="N1423" s="205"/>
    </row>
    <row r="1424" s="161" customFormat="1" ht="21" customHeight="1" spans="1:14">
      <c r="A1424" s="204"/>
      <c r="B1424" s="333" t="s">
        <v>521</v>
      </c>
      <c r="C1424" s="312" t="s">
        <v>2739</v>
      </c>
      <c r="D1424" s="206" t="s">
        <v>41</v>
      </c>
      <c r="E1424" s="207"/>
      <c r="F1424" s="208">
        <v>305.3</v>
      </c>
      <c r="G1424" s="209"/>
      <c r="H1424" s="205" t="s">
        <v>1148</v>
      </c>
      <c r="I1424" s="205" t="s">
        <v>1148</v>
      </c>
      <c r="J1424" s="204" t="s">
        <v>1879</v>
      </c>
      <c r="K1424" s="205" t="s">
        <v>1859</v>
      </c>
      <c r="L1424" s="237"/>
      <c r="M1424" s="205" t="s">
        <v>1151</v>
      </c>
      <c r="N1424" s="205"/>
    </row>
    <row r="1425" s="161" customFormat="1" ht="21" customHeight="1" spans="1:14">
      <c r="A1425" s="204"/>
      <c r="B1425" s="333" t="s">
        <v>521</v>
      </c>
      <c r="C1425" s="312" t="s">
        <v>2739</v>
      </c>
      <c r="D1425" s="206" t="s">
        <v>41</v>
      </c>
      <c r="E1425" s="207"/>
      <c r="F1425" s="208">
        <v>108.5</v>
      </c>
      <c r="G1425" s="209"/>
      <c r="H1425" s="205" t="s">
        <v>1148</v>
      </c>
      <c r="I1425" s="205" t="s">
        <v>1148</v>
      </c>
      <c r="J1425" s="204" t="s">
        <v>1879</v>
      </c>
      <c r="K1425" s="205" t="s">
        <v>1860</v>
      </c>
      <c r="L1425" s="237"/>
      <c r="M1425" s="205" t="s">
        <v>1151</v>
      </c>
      <c r="N1425" s="205"/>
    </row>
    <row r="1426" s="161" customFormat="1" ht="21" customHeight="1" spans="1:14">
      <c r="A1426" s="204"/>
      <c r="B1426" s="333" t="s">
        <v>521</v>
      </c>
      <c r="C1426" s="312" t="s">
        <v>2739</v>
      </c>
      <c r="D1426" s="206" t="s">
        <v>41</v>
      </c>
      <c r="E1426" s="207"/>
      <c r="F1426" s="208">
        <v>90.5</v>
      </c>
      <c r="G1426" s="209"/>
      <c r="H1426" s="205" t="s">
        <v>1148</v>
      </c>
      <c r="I1426" s="205" t="s">
        <v>1148</v>
      </c>
      <c r="J1426" s="204" t="s">
        <v>1879</v>
      </c>
      <c r="K1426" s="205" t="s">
        <v>1861</v>
      </c>
      <c r="L1426" s="237"/>
      <c r="M1426" s="205" t="s">
        <v>1151</v>
      </c>
      <c r="N1426" s="205"/>
    </row>
    <row r="1427" s="161" customFormat="1" ht="21" customHeight="1" spans="1:14">
      <c r="A1427" s="204"/>
      <c r="B1427" s="333" t="s">
        <v>521</v>
      </c>
      <c r="C1427" s="312" t="s">
        <v>2739</v>
      </c>
      <c r="D1427" s="206" t="s">
        <v>41</v>
      </c>
      <c r="E1427" s="207"/>
      <c r="F1427" s="208">
        <v>312.3</v>
      </c>
      <c r="G1427" s="209"/>
      <c r="H1427" s="205" t="s">
        <v>1148</v>
      </c>
      <c r="I1427" s="205" t="s">
        <v>1148</v>
      </c>
      <c r="J1427" s="204" t="s">
        <v>1879</v>
      </c>
      <c r="K1427" s="205" t="s">
        <v>1862</v>
      </c>
      <c r="L1427" s="237"/>
      <c r="M1427" s="205" t="s">
        <v>1151</v>
      </c>
      <c r="N1427" s="205"/>
    </row>
    <row r="1428" s="161" customFormat="1" ht="21" customHeight="1" spans="1:14">
      <c r="A1428" s="204"/>
      <c r="B1428" s="333" t="s">
        <v>521</v>
      </c>
      <c r="C1428" s="312" t="s">
        <v>2739</v>
      </c>
      <c r="D1428" s="206" t="s">
        <v>41</v>
      </c>
      <c r="E1428" s="207"/>
      <c r="F1428" s="208">
        <v>232.3</v>
      </c>
      <c r="G1428" s="209"/>
      <c r="H1428" s="205" t="s">
        <v>1148</v>
      </c>
      <c r="I1428" s="205" t="s">
        <v>1148</v>
      </c>
      <c r="J1428" s="204" t="s">
        <v>1879</v>
      </c>
      <c r="K1428" s="205" t="s">
        <v>1863</v>
      </c>
      <c r="L1428" s="237"/>
      <c r="M1428" s="205" t="s">
        <v>1151</v>
      </c>
      <c r="N1428" s="205"/>
    </row>
    <row r="1429" s="161" customFormat="1" ht="21" customHeight="1" spans="1:14">
      <c r="A1429" s="204"/>
      <c r="B1429" s="333" t="s">
        <v>521</v>
      </c>
      <c r="C1429" s="312" t="s">
        <v>2739</v>
      </c>
      <c r="D1429" s="206" t="s">
        <v>41</v>
      </c>
      <c r="E1429" s="207"/>
      <c r="F1429" s="208">
        <v>326.9</v>
      </c>
      <c r="G1429" s="209"/>
      <c r="H1429" s="205" t="s">
        <v>1148</v>
      </c>
      <c r="I1429" s="205" t="s">
        <v>1148</v>
      </c>
      <c r="J1429" s="204" t="s">
        <v>1879</v>
      </c>
      <c r="K1429" s="205" t="s">
        <v>1864</v>
      </c>
      <c r="L1429" s="237"/>
      <c r="M1429" s="205" t="s">
        <v>1151</v>
      </c>
      <c r="N1429" s="205"/>
    </row>
    <row r="1430" s="161" customFormat="1" ht="21" customHeight="1" spans="1:14">
      <c r="A1430" s="204"/>
      <c r="B1430" s="333" t="s">
        <v>521</v>
      </c>
      <c r="C1430" s="312" t="s">
        <v>2739</v>
      </c>
      <c r="D1430" s="206" t="s">
        <v>41</v>
      </c>
      <c r="E1430" s="207"/>
      <c r="F1430" s="208">
        <v>764.8</v>
      </c>
      <c r="G1430" s="209"/>
      <c r="H1430" s="205" t="s">
        <v>1148</v>
      </c>
      <c r="I1430" s="205" t="s">
        <v>1148</v>
      </c>
      <c r="J1430" s="204" t="s">
        <v>1879</v>
      </c>
      <c r="K1430" s="205" t="s">
        <v>1865</v>
      </c>
      <c r="L1430" s="237"/>
      <c r="M1430" s="205" t="s">
        <v>1151</v>
      </c>
      <c r="N1430" s="205"/>
    </row>
    <row r="1431" s="161" customFormat="1" ht="21" customHeight="1" spans="1:14">
      <c r="A1431" s="204"/>
      <c r="B1431" s="333" t="s">
        <v>521</v>
      </c>
      <c r="C1431" s="312" t="s">
        <v>2739</v>
      </c>
      <c r="D1431" s="206" t="s">
        <v>41</v>
      </c>
      <c r="E1431" s="207"/>
      <c r="F1431" s="208">
        <v>443.9</v>
      </c>
      <c r="G1431" s="209"/>
      <c r="H1431" s="205" t="s">
        <v>1148</v>
      </c>
      <c r="I1431" s="205" t="s">
        <v>1148</v>
      </c>
      <c r="J1431" s="204" t="s">
        <v>1879</v>
      </c>
      <c r="K1431" s="205" t="s">
        <v>1866</v>
      </c>
      <c r="L1431" s="237"/>
      <c r="M1431" s="205" t="s">
        <v>1151</v>
      </c>
      <c r="N1431" s="205"/>
    </row>
    <row r="1432" s="161" customFormat="1" ht="21" customHeight="1" spans="1:14">
      <c r="A1432" s="204"/>
      <c r="B1432" s="333" t="s">
        <v>521</v>
      </c>
      <c r="C1432" s="312" t="s">
        <v>2739</v>
      </c>
      <c r="D1432" s="206" t="s">
        <v>41</v>
      </c>
      <c r="E1432" s="207"/>
      <c r="F1432" s="208">
        <v>351.3</v>
      </c>
      <c r="G1432" s="209"/>
      <c r="H1432" s="205" t="s">
        <v>1148</v>
      </c>
      <c r="I1432" s="205" t="s">
        <v>1148</v>
      </c>
      <c r="J1432" s="204" t="s">
        <v>1879</v>
      </c>
      <c r="K1432" s="205" t="s">
        <v>1867</v>
      </c>
      <c r="L1432" s="237"/>
      <c r="M1432" s="205" t="s">
        <v>1151</v>
      </c>
      <c r="N1432" s="205"/>
    </row>
    <row r="1433" s="161" customFormat="1" ht="21" customHeight="1" spans="1:14">
      <c r="A1433" s="204"/>
      <c r="B1433" s="333" t="s">
        <v>521</v>
      </c>
      <c r="C1433" s="312" t="s">
        <v>2739</v>
      </c>
      <c r="D1433" s="206" t="s">
        <v>41</v>
      </c>
      <c r="E1433" s="207"/>
      <c r="F1433" s="208">
        <v>92.1</v>
      </c>
      <c r="G1433" s="209"/>
      <c r="H1433" s="205" t="s">
        <v>1148</v>
      </c>
      <c r="I1433" s="205" t="s">
        <v>1148</v>
      </c>
      <c r="J1433" s="204" t="s">
        <v>1879</v>
      </c>
      <c r="K1433" s="205" t="s">
        <v>1868</v>
      </c>
      <c r="L1433" s="237"/>
      <c r="M1433" s="205" t="s">
        <v>1151</v>
      </c>
      <c r="N1433" s="205"/>
    </row>
    <row r="1434" s="161" customFormat="1" ht="21" customHeight="1" spans="1:14">
      <c r="A1434" s="204"/>
      <c r="B1434" s="333" t="s">
        <v>521</v>
      </c>
      <c r="C1434" s="312" t="s">
        <v>2739</v>
      </c>
      <c r="D1434" s="206" t="s">
        <v>41</v>
      </c>
      <c r="E1434" s="207"/>
      <c r="F1434" s="208">
        <v>38.8</v>
      </c>
      <c r="G1434" s="209"/>
      <c r="H1434" s="205" t="s">
        <v>1148</v>
      </c>
      <c r="I1434" s="205" t="s">
        <v>1148</v>
      </c>
      <c r="J1434" s="204" t="s">
        <v>1879</v>
      </c>
      <c r="K1434" s="205" t="s">
        <v>1869</v>
      </c>
      <c r="L1434" s="237"/>
      <c r="M1434" s="205" t="s">
        <v>1151</v>
      </c>
      <c r="N1434" s="205"/>
    </row>
    <row r="1435" s="163" customFormat="1" ht="21" customHeight="1" spans="1:14">
      <c r="A1435" s="303"/>
      <c r="B1435" s="271" t="s">
        <v>138</v>
      </c>
      <c r="C1435" s="272"/>
      <c r="D1435" s="273"/>
      <c r="E1435" s="274"/>
      <c r="F1435" s="275">
        <f>SUM(F1424:F1434)</f>
        <v>3066.7</v>
      </c>
      <c r="G1435" s="326"/>
      <c r="H1435" s="327"/>
      <c r="I1435" s="327"/>
      <c r="J1435" s="327"/>
      <c r="K1435" s="327"/>
      <c r="L1435" s="328"/>
      <c r="M1435" s="327"/>
      <c r="N1435" s="327"/>
    </row>
    <row r="1436" s="161" customFormat="1" ht="21" customHeight="1" spans="1:14">
      <c r="A1436" s="204"/>
      <c r="B1436" s="243" t="s">
        <v>2740</v>
      </c>
      <c r="C1436" s="312" t="s">
        <v>2741</v>
      </c>
      <c r="D1436" s="206"/>
      <c r="E1436" s="207"/>
      <c r="F1436" s="208"/>
      <c r="G1436" s="209"/>
      <c r="H1436" s="205"/>
      <c r="I1436" s="205"/>
      <c r="J1436" s="204"/>
      <c r="K1436" s="205"/>
      <c r="L1436" s="237"/>
      <c r="M1436" s="205"/>
      <c r="N1436" s="205"/>
    </row>
    <row r="1437" s="161" customFormat="1" ht="21" customHeight="1" spans="1:14">
      <c r="A1437" s="204"/>
      <c r="B1437" s="243" t="s">
        <v>2740</v>
      </c>
      <c r="C1437" s="312" t="s">
        <v>2741</v>
      </c>
      <c r="D1437" s="206" t="s">
        <v>41</v>
      </c>
      <c r="E1437" s="207"/>
      <c r="F1437" s="208">
        <v>13</v>
      </c>
      <c r="G1437" s="209"/>
      <c r="H1437" s="205" t="s">
        <v>1148</v>
      </c>
      <c r="I1437" s="205" t="s">
        <v>1148</v>
      </c>
      <c r="J1437" s="204" t="s">
        <v>1879</v>
      </c>
      <c r="K1437" s="205" t="s">
        <v>1258</v>
      </c>
      <c r="L1437" s="237" t="s">
        <v>1257</v>
      </c>
      <c r="M1437" s="205" t="s">
        <v>1157</v>
      </c>
      <c r="N1437" s="205"/>
    </row>
    <row r="1438" s="161" customFormat="1" ht="21" customHeight="1" spans="1:14">
      <c r="A1438" s="204"/>
      <c r="B1438" s="243" t="s">
        <v>2740</v>
      </c>
      <c r="C1438" s="312" t="s">
        <v>2741</v>
      </c>
      <c r="D1438" s="206" t="s">
        <v>41</v>
      </c>
      <c r="E1438" s="207"/>
      <c r="F1438" s="208">
        <v>10</v>
      </c>
      <c r="G1438" s="209"/>
      <c r="H1438" s="205" t="s">
        <v>1148</v>
      </c>
      <c r="I1438" s="205" t="s">
        <v>1148</v>
      </c>
      <c r="J1438" s="204" t="s">
        <v>1879</v>
      </c>
      <c r="K1438" s="205" t="s">
        <v>1260</v>
      </c>
      <c r="L1438" s="237" t="s">
        <v>1257</v>
      </c>
      <c r="M1438" s="205" t="s">
        <v>1157</v>
      </c>
      <c r="N1438" s="205"/>
    </row>
    <row r="1439" s="161" customFormat="1" ht="21" customHeight="1" spans="1:14">
      <c r="A1439" s="204"/>
      <c r="B1439" s="243" t="s">
        <v>2740</v>
      </c>
      <c r="C1439" s="312" t="s">
        <v>2741</v>
      </c>
      <c r="D1439" s="206" t="s">
        <v>41</v>
      </c>
      <c r="E1439" s="207"/>
      <c r="F1439" s="208">
        <v>17.3</v>
      </c>
      <c r="G1439" s="209"/>
      <c r="H1439" s="205" t="s">
        <v>1148</v>
      </c>
      <c r="I1439" s="205" t="s">
        <v>1148</v>
      </c>
      <c r="J1439" s="204" t="s">
        <v>1879</v>
      </c>
      <c r="K1439" s="205" t="s">
        <v>1261</v>
      </c>
      <c r="L1439" s="237" t="s">
        <v>1257</v>
      </c>
      <c r="M1439" s="205" t="s">
        <v>1157</v>
      </c>
      <c r="N1439" s="205"/>
    </row>
    <row r="1440" s="161" customFormat="1" ht="21" customHeight="1" spans="1:14">
      <c r="A1440" s="204"/>
      <c r="B1440" s="243" t="s">
        <v>2740</v>
      </c>
      <c r="C1440" s="312" t="s">
        <v>2741</v>
      </c>
      <c r="D1440" s="206" t="s">
        <v>41</v>
      </c>
      <c r="E1440" s="207"/>
      <c r="F1440" s="208">
        <v>13.4</v>
      </c>
      <c r="G1440" s="209"/>
      <c r="H1440" s="205" t="s">
        <v>1148</v>
      </c>
      <c r="I1440" s="205" t="s">
        <v>1148</v>
      </c>
      <c r="J1440" s="204" t="s">
        <v>1879</v>
      </c>
      <c r="K1440" s="205" t="s">
        <v>1262</v>
      </c>
      <c r="L1440" s="237" t="s">
        <v>1257</v>
      </c>
      <c r="M1440" s="205" t="s">
        <v>1157</v>
      </c>
      <c r="N1440" s="205"/>
    </row>
    <row r="1441" s="161" customFormat="1" ht="21" customHeight="1" spans="1:14">
      <c r="A1441" s="204"/>
      <c r="B1441" s="243" t="s">
        <v>2740</v>
      </c>
      <c r="C1441" s="312" t="s">
        <v>2741</v>
      </c>
      <c r="D1441" s="206" t="s">
        <v>41</v>
      </c>
      <c r="E1441" s="207"/>
      <c r="F1441" s="208">
        <v>15</v>
      </c>
      <c r="G1441" s="209"/>
      <c r="H1441" s="205" t="s">
        <v>1148</v>
      </c>
      <c r="I1441" s="205" t="s">
        <v>1148</v>
      </c>
      <c r="J1441" s="204" t="s">
        <v>1879</v>
      </c>
      <c r="K1441" s="205" t="s">
        <v>1263</v>
      </c>
      <c r="L1441" s="237" t="s">
        <v>1257</v>
      </c>
      <c r="M1441" s="205" t="s">
        <v>1157</v>
      </c>
      <c r="N1441" s="205"/>
    </row>
    <row r="1442" s="161" customFormat="1" ht="21" customHeight="1" spans="1:14">
      <c r="A1442" s="204"/>
      <c r="B1442" s="243" t="s">
        <v>2740</v>
      </c>
      <c r="C1442" s="312" t="s">
        <v>2741</v>
      </c>
      <c r="D1442" s="206" t="s">
        <v>41</v>
      </c>
      <c r="E1442" s="207"/>
      <c r="F1442" s="208">
        <v>12.5</v>
      </c>
      <c r="G1442" s="209"/>
      <c r="H1442" s="205" t="s">
        <v>1148</v>
      </c>
      <c r="I1442" s="205" t="s">
        <v>1148</v>
      </c>
      <c r="J1442" s="204" t="s">
        <v>1879</v>
      </c>
      <c r="K1442" s="205" t="s">
        <v>1264</v>
      </c>
      <c r="L1442" s="237" t="s">
        <v>1257</v>
      </c>
      <c r="M1442" s="205" t="s">
        <v>1157</v>
      </c>
      <c r="N1442" s="205"/>
    </row>
    <row r="1443" s="161" customFormat="1" ht="21" customHeight="1" spans="1:14">
      <c r="A1443" s="204"/>
      <c r="B1443" s="243" t="s">
        <v>2740</v>
      </c>
      <c r="C1443" s="312" t="s">
        <v>2741</v>
      </c>
      <c r="D1443" s="206" t="s">
        <v>41</v>
      </c>
      <c r="E1443" s="207"/>
      <c r="F1443" s="208">
        <v>6.3</v>
      </c>
      <c r="G1443" s="209"/>
      <c r="H1443" s="205" t="s">
        <v>1148</v>
      </c>
      <c r="I1443" s="205" t="s">
        <v>1148</v>
      </c>
      <c r="J1443" s="204" t="s">
        <v>1879</v>
      </c>
      <c r="K1443" s="205" t="s">
        <v>1265</v>
      </c>
      <c r="L1443" s="237" t="s">
        <v>1257</v>
      </c>
      <c r="M1443" s="205" t="s">
        <v>1157</v>
      </c>
      <c r="N1443" s="205"/>
    </row>
    <row r="1444" s="161" customFormat="1" ht="21" customHeight="1" spans="1:14">
      <c r="A1444" s="204"/>
      <c r="B1444" s="243" t="s">
        <v>2740</v>
      </c>
      <c r="C1444" s="312" t="s">
        <v>2741</v>
      </c>
      <c r="D1444" s="206" t="s">
        <v>41</v>
      </c>
      <c r="E1444" s="207"/>
      <c r="F1444" s="208">
        <v>46.3</v>
      </c>
      <c r="G1444" s="209"/>
      <c r="H1444" s="205" t="s">
        <v>1148</v>
      </c>
      <c r="I1444" s="205" t="s">
        <v>1148</v>
      </c>
      <c r="J1444" s="204" t="s">
        <v>1879</v>
      </c>
      <c r="K1444" s="205" t="s">
        <v>1266</v>
      </c>
      <c r="L1444" s="237" t="s">
        <v>1257</v>
      </c>
      <c r="M1444" s="205" t="s">
        <v>1157</v>
      </c>
      <c r="N1444" s="205"/>
    </row>
    <row r="1445" s="161" customFormat="1" ht="21" customHeight="1" spans="1:14">
      <c r="A1445" s="204"/>
      <c r="B1445" s="243" t="s">
        <v>2740</v>
      </c>
      <c r="C1445" s="312" t="s">
        <v>2741</v>
      </c>
      <c r="D1445" s="206" t="s">
        <v>41</v>
      </c>
      <c r="E1445" s="207"/>
      <c r="F1445" s="208">
        <v>4</v>
      </c>
      <c r="G1445" s="209"/>
      <c r="H1445" s="205" t="s">
        <v>1148</v>
      </c>
      <c r="I1445" s="205" t="s">
        <v>1148</v>
      </c>
      <c r="J1445" s="204" t="s">
        <v>1879</v>
      </c>
      <c r="K1445" s="205" t="s">
        <v>1268</v>
      </c>
      <c r="L1445" s="237" t="s">
        <v>1257</v>
      </c>
      <c r="M1445" s="205" t="s">
        <v>1157</v>
      </c>
      <c r="N1445" s="205"/>
    </row>
    <row r="1446" s="161" customFormat="1" ht="21" customHeight="1" spans="1:14">
      <c r="A1446" s="204"/>
      <c r="B1446" s="243" t="s">
        <v>2740</v>
      </c>
      <c r="C1446" s="312" t="s">
        <v>2741</v>
      </c>
      <c r="D1446" s="206" t="s">
        <v>41</v>
      </c>
      <c r="E1446" s="207"/>
      <c r="F1446" s="208">
        <v>7</v>
      </c>
      <c r="G1446" s="209"/>
      <c r="H1446" s="205" t="s">
        <v>1148</v>
      </c>
      <c r="I1446" s="205" t="s">
        <v>1148</v>
      </c>
      <c r="J1446" s="204" t="s">
        <v>1879</v>
      </c>
      <c r="K1446" s="205" t="s">
        <v>1269</v>
      </c>
      <c r="L1446" s="237" t="s">
        <v>1257</v>
      </c>
      <c r="M1446" s="205" t="s">
        <v>1157</v>
      </c>
      <c r="N1446" s="205"/>
    </row>
    <row r="1447" s="161" customFormat="1" ht="21" customHeight="1" spans="1:14">
      <c r="A1447" s="204"/>
      <c r="B1447" s="243" t="s">
        <v>2740</v>
      </c>
      <c r="C1447" s="312" t="s">
        <v>2741</v>
      </c>
      <c r="D1447" s="206" t="s">
        <v>41</v>
      </c>
      <c r="E1447" s="207"/>
      <c r="F1447" s="208">
        <v>8.3</v>
      </c>
      <c r="G1447" s="209"/>
      <c r="H1447" s="205" t="s">
        <v>1148</v>
      </c>
      <c r="I1447" s="205" t="s">
        <v>1148</v>
      </c>
      <c r="J1447" s="204" t="s">
        <v>1879</v>
      </c>
      <c r="K1447" s="205" t="s">
        <v>1270</v>
      </c>
      <c r="L1447" s="237" t="s">
        <v>1257</v>
      </c>
      <c r="M1447" s="205" t="s">
        <v>1157</v>
      </c>
      <c r="N1447" s="205"/>
    </row>
    <row r="1448" s="161" customFormat="1" ht="21" customHeight="1" spans="1:14">
      <c r="A1448" s="204"/>
      <c r="B1448" s="243" t="s">
        <v>2740</v>
      </c>
      <c r="C1448" s="312" t="s">
        <v>2741</v>
      </c>
      <c r="D1448" s="206" t="s">
        <v>41</v>
      </c>
      <c r="E1448" s="207"/>
      <c r="F1448" s="208">
        <v>6.3</v>
      </c>
      <c r="G1448" s="209"/>
      <c r="H1448" s="205" t="s">
        <v>1148</v>
      </c>
      <c r="I1448" s="205" t="s">
        <v>1148</v>
      </c>
      <c r="J1448" s="204" t="s">
        <v>1879</v>
      </c>
      <c r="K1448" s="205" t="s">
        <v>1271</v>
      </c>
      <c r="L1448" s="237" t="s">
        <v>1257</v>
      </c>
      <c r="M1448" s="205" t="s">
        <v>1157</v>
      </c>
      <c r="N1448" s="205"/>
    </row>
    <row r="1449" s="161" customFormat="1" ht="21" customHeight="1" spans="1:14">
      <c r="A1449" s="204"/>
      <c r="B1449" s="243" t="s">
        <v>2740</v>
      </c>
      <c r="C1449" s="312" t="s">
        <v>2741</v>
      </c>
      <c r="D1449" s="206" t="s">
        <v>41</v>
      </c>
      <c r="E1449" s="207"/>
      <c r="F1449" s="208">
        <v>53</v>
      </c>
      <c r="G1449" s="209"/>
      <c r="H1449" s="205" t="s">
        <v>1148</v>
      </c>
      <c r="I1449" s="205" t="s">
        <v>1148</v>
      </c>
      <c r="J1449" s="204" t="s">
        <v>1879</v>
      </c>
      <c r="K1449" s="205" t="s">
        <v>1273</v>
      </c>
      <c r="L1449" s="237" t="s">
        <v>1257</v>
      </c>
      <c r="M1449" s="205" t="s">
        <v>1157</v>
      </c>
      <c r="N1449" s="205"/>
    </row>
    <row r="1450" s="161" customFormat="1" ht="21" customHeight="1" spans="1:14">
      <c r="A1450" s="204"/>
      <c r="B1450" s="243" t="s">
        <v>2740</v>
      </c>
      <c r="C1450" s="312" t="s">
        <v>2741</v>
      </c>
      <c r="D1450" s="206" t="s">
        <v>41</v>
      </c>
      <c r="E1450" s="207"/>
      <c r="F1450" s="208">
        <v>8.8</v>
      </c>
      <c r="G1450" s="209"/>
      <c r="H1450" s="205" t="s">
        <v>1148</v>
      </c>
      <c r="I1450" s="205" t="s">
        <v>1148</v>
      </c>
      <c r="J1450" s="204" t="s">
        <v>1879</v>
      </c>
      <c r="K1450" s="205" t="s">
        <v>1274</v>
      </c>
      <c r="L1450" s="237" t="s">
        <v>1257</v>
      </c>
      <c r="M1450" s="205" t="s">
        <v>1157</v>
      </c>
      <c r="N1450" s="205"/>
    </row>
    <row r="1451" s="163" customFormat="1" ht="21" customHeight="1" spans="1:14">
      <c r="A1451" s="303"/>
      <c r="B1451" s="271" t="s">
        <v>138</v>
      </c>
      <c r="C1451" s="272"/>
      <c r="D1451" s="273"/>
      <c r="E1451" s="274"/>
      <c r="F1451" s="275">
        <f>SUM(F1437:F1450)</f>
        <v>221.2</v>
      </c>
      <c r="G1451" s="326"/>
      <c r="H1451" s="327"/>
      <c r="I1451" s="327"/>
      <c r="J1451" s="327"/>
      <c r="K1451" s="327"/>
      <c r="L1451" s="328"/>
      <c r="M1451" s="327"/>
      <c r="N1451" s="327"/>
    </row>
    <row r="1452" s="158" customFormat="1" ht="21" customHeight="1" spans="1:14">
      <c r="A1452" s="278"/>
      <c r="B1452" s="26" t="s">
        <v>525</v>
      </c>
      <c r="C1452" s="191" t="s">
        <v>1919</v>
      </c>
      <c r="D1452" s="40" t="s">
        <v>224</v>
      </c>
      <c r="E1452" s="67">
        <v>157.34</v>
      </c>
      <c r="F1452" s="202">
        <v>58</v>
      </c>
      <c r="G1452" s="194"/>
      <c r="H1452" s="203" t="s">
        <v>1148</v>
      </c>
      <c r="I1452" s="203" t="s">
        <v>1148</v>
      </c>
      <c r="J1452" s="203" t="s">
        <v>1257</v>
      </c>
      <c r="K1452" s="203" t="s">
        <v>1881</v>
      </c>
      <c r="L1452" s="236" t="s">
        <v>1257</v>
      </c>
      <c r="M1452" s="203" t="s">
        <v>1157</v>
      </c>
      <c r="N1452" s="203"/>
    </row>
    <row r="1453" s="163" customFormat="1" ht="21" customHeight="1" spans="1:14">
      <c r="A1453" s="334"/>
      <c r="B1453" s="335" t="s">
        <v>138</v>
      </c>
      <c r="C1453" s="336"/>
      <c r="D1453" s="337"/>
      <c r="E1453" s="338"/>
      <c r="F1453" s="339">
        <f>SUM(F1452:F1452)</f>
        <v>58</v>
      </c>
      <c r="G1453" s="340"/>
      <c r="H1453" s="341"/>
      <c r="I1453" s="341"/>
      <c r="J1453" s="341"/>
      <c r="K1453" s="341"/>
      <c r="L1453" s="353"/>
      <c r="M1453" s="341"/>
      <c r="N1453" s="341"/>
    </row>
    <row r="1454" s="161" customFormat="1" ht="21" customHeight="1" spans="1:14">
      <c r="A1454" s="311"/>
      <c r="B1454" s="205" t="s">
        <v>525</v>
      </c>
      <c r="C1454" s="205" t="s">
        <v>1880</v>
      </c>
      <c r="D1454" s="206" t="s">
        <v>41</v>
      </c>
      <c r="E1454" s="207">
        <v>801.05</v>
      </c>
      <c r="F1454" s="208">
        <v>6.7</v>
      </c>
      <c r="G1454" s="209"/>
      <c r="H1454" s="205" t="s">
        <v>1148</v>
      </c>
      <c r="I1454" s="205" t="s">
        <v>1148</v>
      </c>
      <c r="J1454" s="205" t="s">
        <v>1257</v>
      </c>
      <c r="K1454" s="205" t="s">
        <v>1881</v>
      </c>
      <c r="L1454" s="237" t="s">
        <v>1257</v>
      </c>
      <c r="M1454" s="205" t="s">
        <v>1157</v>
      </c>
      <c r="N1454" s="205"/>
    </row>
    <row r="1455" s="164" customFormat="1" ht="21" customHeight="1" spans="1:14">
      <c r="A1455" s="342"/>
      <c r="B1455" s="343" t="s">
        <v>138</v>
      </c>
      <c r="C1455" s="344"/>
      <c r="D1455" s="345"/>
      <c r="E1455" s="346"/>
      <c r="F1455" s="347">
        <f>SUM(F1454:F1454)</f>
        <v>6.7</v>
      </c>
      <c r="G1455" s="348"/>
      <c r="H1455" s="349"/>
      <c r="I1455" s="349"/>
      <c r="J1455" s="349"/>
      <c r="K1455" s="349"/>
      <c r="L1455" s="354"/>
      <c r="M1455" s="349"/>
      <c r="N1455" s="349"/>
    </row>
    <row r="1456" s="163" customFormat="1" ht="21" customHeight="1" spans="1:14">
      <c r="A1456" s="288"/>
      <c r="B1456" s="350" t="s">
        <v>2742</v>
      </c>
      <c r="C1456" s="351"/>
      <c r="D1456" s="351"/>
      <c r="E1456" s="351"/>
      <c r="F1456" s="351"/>
      <c r="G1456" s="352"/>
      <c r="H1456" s="351"/>
      <c r="I1456" s="351"/>
      <c r="J1456" s="351"/>
      <c r="K1456" s="351"/>
      <c r="L1456" s="355"/>
      <c r="M1456" s="351"/>
      <c r="N1456" s="356"/>
    </row>
    <row r="1457" s="160" customFormat="1" ht="21" customHeight="1" spans="1:14">
      <c r="A1457" s="191"/>
      <c r="B1457" s="200">
        <v>403</v>
      </c>
      <c r="C1457" s="201" t="s">
        <v>2743</v>
      </c>
      <c r="D1457" s="40"/>
      <c r="E1457" s="67"/>
      <c r="F1457" s="202"/>
      <c r="G1457" s="194"/>
      <c r="H1457" s="203"/>
      <c r="I1457" s="203"/>
      <c r="J1457" s="203"/>
      <c r="K1457" s="203"/>
      <c r="L1457" s="236"/>
      <c r="M1457" s="203"/>
      <c r="N1457" s="203"/>
    </row>
    <row r="1458" s="160" customFormat="1" ht="21" customHeight="1" spans="1:14">
      <c r="A1458" s="191"/>
      <c r="B1458" s="200" t="s">
        <v>2744</v>
      </c>
      <c r="C1458" s="201" t="s">
        <v>2745</v>
      </c>
      <c r="D1458" s="40"/>
      <c r="E1458" s="67"/>
      <c r="F1458" s="202"/>
      <c r="G1458" s="194"/>
      <c r="H1458" s="203"/>
      <c r="I1458" s="203"/>
      <c r="J1458" s="203"/>
      <c r="K1458" s="203"/>
      <c r="L1458" s="236"/>
      <c r="M1458" s="203"/>
      <c r="N1458" s="203"/>
    </row>
    <row r="1459" s="160" customFormat="1" ht="21" customHeight="1" spans="1:14">
      <c r="A1459" s="191"/>
      <c r="B1459" s="222" t="s">
        <v>2746</v>
      </c>
      <c r="C1459" s="203" t="s">
        <v>2747</v>
      </c>
      <c r="D1459" s="40" t="s">
        <v>452</v>
      </c>
      <c r="E1459" s="67">
        <v>6.51</v>
      </c>
      <c r="F1459" s="202">
        <v>189.4</v>
      </c>
      <c r="G1459" s="194"/>
      <c r="H1459" s="203" t="s">
        <v>1323</v>
      </c>
      <c r="I1459" s="203" t="s">
        <v>1926</v>
      </c>
      <c r="J1459" s="203" t="s">
        <v>1325</v>
      </c>
      <c r="K1459" s="203" t="s">
        <v>1326</v>
      </c>
      <c r="L1459" s="236" t="s">
        <v>2748</v>
      </c>
      <c r="M1459" s="203" t="s">
        <v>1328</v>
      </c>
      <c r="N1459" s="203"/>
    </row>
    <row r="1460" s="160" customFormat="1" ht="21" customHeight="1" spans="1:14">
      <c r="A1460" s="191"/>
      <c r="B1460" s="222" t="s">
        <v>2746</v>
      </c>
      <c r="C1460" s="203" t="s">
        <v>2747</v>
      </c>
      <c r="D1460" s="40" t="s">
        <v>452</v>
      </c>
      <c r="E1460" s="67">
        <v>6.51</v>
      </c>
      <c r="F1460" s="202">
        <v>189.4</v>
      </c>
      <c r="G1460" s="194"/>
      <c r="H1460" s="203" t="s">
        <v>1323</v>
      </c>
      <c r="I1460" s="203" t="s">
        <v>1926</v>
      </c>
      <c r="J1460" s="203" t="s">
        <v>1325</v>
      </c>
      <c r="K1460" s="203" t="s">
        <v>1326</v>
      </c>
      <c r="L1460" s="236" t="s">
        <v>2749</v>
      </c>
      <c r="M1460" s="203" t="s">
        <v>1328</v>
      </c>
      <c r="N1460" s="203"/>
    </row>
    <row r="1461" s="160" customFormat="1" ht="21" customHeight="1" spans="1:14">
      <c r="A1461" s="191"/>
      <c r="B1461" s="222" t="s">
        <v>2746</v>
      </c>
      <c r="C1461" s="203" t="s">
        <v>2747</v>
      </c>
      <c r="D1461" s="40" t="s">
        <v>452</v>
      </c>
      <c r="E1461" s="67">
        <v>6.51</v>
      </c>
      <c r="F1461" s="202">
        <v>189.4</v>
      </c>
      <c r="G1461" s="194"/>
      <c r="H1461" s="203" t="s">
        <v>1323</v>
      </c>
      <c r="I1461" s="203" t="s">
        <v>1926</v>
      </c>
      <c r="J1461" s="203" t="s">
        <v>1325</v>
      </c>
      <c r="K1461" s="203" t="s">
        <v>1326</v>
      </c>
      <c r="L1461" s="236" t="s">
        <v>2750</v>
      </c>
      <c r="M1461" s="203" t="s">
        <v>1328</v>
      </c>
      <c r="N1461" s="203"/>
    </row>
    <row r="1462" s="160" customFormat="1" ht="21" customHeight="1" spans="1:14">
      <c r="A1462" s="191"/>
      <c r="B1462" s="222" t="s">
        <v>2746</v>
      </c>
      <c r="C1462" s="203" t="s">
        <v>2747</v>
      </c>
      <c r="D1462" s="40" t="s">
        <v>452</v>
      </c>
      <c r="E1462" s="67">
        <v>6.51</v>
      </c>
      <c r="F1462" s="202">
        <v>221.5</v>
      </c>
      <c r="G1462" s="194"/>
      <c r="H1462" s="203" t="s">
        <v>1323</v>
      </c>
      <c r="I1462" s="203" t="s">
        <v>1926</v>
      </c>
      <c r="J1462" s="203" t="s">
        <v>1325</v>
      </c>
      <c r="K1462" s="203" t="s">
        <v>1326</v>
      </c>
      <c r="L1462" s="236" t="s">
        <v>2751</v>
      </c>
      <c r="M1462" s="203" t="s">
        <v>1328</v>
      </c>
      <c r="N1462" s="203"/>
    </row>
    <row r="1463" s="160" customFormat="1" ht="21" customHeight="1" spans="1:14">
      <c r="A1463" s="191"/>
      <c r="B1463" s="222" t="s">
        <v>2746</v>
      </c>
      <c r="C1463" s="203" t="s">
        <v>2747</v>
      </c>
      <c r="D1463" s="40" t="s">
        <v>452</v>
      </c>
      <c r="E1463" s="67">
        <v>6.51</v>
      </c>
      <c r="F1463" s="202">
        <v>189.4</v>
      </c>
      <c r="G1463" s="194"/>
      <c r="H1463" s="203" t="s">
        <v>1323</v>
      </c>
      <c r="I1463" s="203" t="s">
        <v>1926</v>
      </c>
      <c r="J1463" s="203" t="s">
        <v>1325</v>
      </c>
      <c r="K1463" s="203" t="s">
        <v>1326</v>
      </c>
      <c r="L1463" s="236" t="s">
        <v>2752</v>
      </c>
      <c r="M1463" s="203" t="s">
        <v>1328</v>
      </c>
      <c r="N1463" s="203"/>
    </row>
    <row r="1464" s="160" customFormat="1" ht="21" customHeight="1" spans="1:14">
      <c r="A1464" s="191"/>
      <c r="B1464" s="222" t="s">
        <v>2746</v>
      </c>
      <c r="C1464" s="203" t="s">
        <v>2747</v>
      </c>
      <c r="D1464" s="40" t="s">
        <v>452</v>
      </c>
      <c r="E1464" s="67">
        <v>6.51</v>
      </c>
      <c r="F1464" s="202">
        <v>232.4</v>
      </c>
      <c r="G1464" s="194"/>
      <c r="H1464" s="203" t="s">
        <v>1323</v>
      </c>
      <c r="I1464" s="203" t="s">
        <v>1926</v>
      </c>
      <c r="J1464" s="203" t="s">
        <v>1945</v>
      </c>
      <c r="K1464" s="203" t="s">
        <v>1326</v>
      </c>
      <c r="L1464" s="236" t="s">
        <v>2753</v>
      </c>
      <c r="M1464" s="203" t="s">
        <v>1328</v>
      </c>
      <c r="N1464" s="203"/>
    </row>
    <row r="1465" s="160" customFormat="1" ht="21" customHeight="1" spans="1:14">
      <c r="A1465" s="191"/>
      <c r="B1465" s="222" t="s">
        <v>2746</v>
      </c>
      <c r="C1465" s="203" t="s">
        <v>2747</v>
      </c>
      <c r="D1465" s="40" t="s">
        <v>452</v>
      </c>
      <c r="E1465" s="67">
        <v>6.51</v>
      </c>
      <c r="F1465" s="202">
        <v>232.4</v>
      </c>
      <c r="G1465" s="194"/>
      <c r="H1465" s="203" t="s">
        <v>1323</v>
      </c>
      <c r="I1465" s="203" t="s">
        <v>1926</v>
      </c>
      <c r="J1465" s="203" t="s">
        <v>1945</v>
      </c>
      <c r="K1465" s="203" t="s">
        <v>1326</v>
      </c>
      <c r="L1465" s="236" t="s">
        <v>2754</v>
      </c>
      <c r="M1465" s="203" t="s">
        <v>1328</v>
      </c>
      <c r="N1465" s="203"/>
    </row>
    <row r="1466" s="160" customFormat="1" ht="21" customHeight="1" spans="1:14">
      <c r="A1466" s="191"/>
      <c r="B1466" s="222" t="s">
        <v>2746</v>
      </c>
      <c r="C1466" s="203" t="s">
        <v>2747</v>
      </c>
      <c r="D1466" s="40" t="s">
        <v>452</v>
      </c>
      <c r="E1466" s="67">
        <v>6.51</v>
      </c>
      <c r="F1466" s="202">
        <v>221.5</v>
      </c>
      <c r="G1466" s="194"/>
      <c r="H1466" s="203" t="s">
        <v>1323</v>
      </c>
      <c r="I1466" s="203" t="s">
        <v>1926</v>
      </c>
      <c r="J1466" s="203" t="s">
        <v>1933</v>
      </c>
      <c r="K1466" s="203" t="s">
        <v>1326</v>
      </c>
      <c r="L1466" s="236" t="s">
        <v>2755</v>
      </c>
      <c r="M1466" s="203" t="s">
        <v>1328</v>
      </c>
      <c r="N1466" s="203"/>
    </row>
    <row r="1467" s="160" customFormat="1" ht="21" customHeight="1" spans="1:14">
      <c r="A1467" s="191"/>
      <c r="B1467" s="222" t="s">
        <v>2746</v>
      </c>
      <c r="C1467" s="203" t="s">
        <v>2747</v>
      </c>
      <c r="D1467" s="40" t="s">
        <v>452</v>
      </c>
      <c r="E1467" s="67">
        <v>6.51</v>
      </c>
      <c r="F1467" s="202">
        <v>221.5</v>
      </c>
      <c r="G1467" s="194"/>
      <c r="H1467" s="203" t="s">
        <v>1323</v>
      </c>
      <c r="I1467" s="203" t="s">
        <v>1926</v>
      </c>
      <c r="J1467" s="203" t="s">
        <v>1933</v>
      </c>
      <c r="K1467" s="203" t="s">
        <v>1326</v>
      </c>
      <c r="L1467" s="236" t="s">
        <v>2756</v>
      </c>
      <c r="M1467" s="203" t="s">
        <v>1328</v>
      </c>
      <c r="N1467" s="203"/>
    </row>
    <row r="1468" s="160" customFormat="1" ht="21" customHeight="1" spans="1:14">
      <c r="A1468" s="191"/>
      <c r="B1468" s="222" t="s">
        <v>2746</v>
      </c>
      <c r="C1468" s="203" t="s">
        <v>2747</v>
      </c>
      <c r="D1468" s="40" t="s">
        <v>452</v>
      </c>
      <c r="E1468" s="67">
        <v>6.51</v>
      </c>
      <c r="F1468" s="202">
        <v>256</v>
      </c>
      <c r="G1468" s="194"/>
      <c r="H1468" s="203" t="s">
        <v>1323</v>
      </c>
      <c r="I1468" s="203" t="s">
        <v>1926</v>
      </c>
      <c r="J1468" s="203" t="s">
        <v>1933</v>
      </c>
      <c r="K1468" s="203" t="s">
        <v>1326</v>
      </c>
      <c r="L1468" s="236" t="s">
        <v>2757</v>
      </c>
      <c r="M1468" s="203" t="s">
        <v>1328</v>
      </c>
      <c r="N1468" s="203"/>
    </row>
    <row r="1469" s="160" customFormat="1" ht="21" customHeight="1" spans="1:14">
      <c r="A1469" s="191"/>
      <c r="B1469" s="222" t="s">
        <v>2746</v>
      </c>
      <c r="C1469" s="203" t="s">
        <v>2747</v>
      </c>
      <c r="D1469" s="40" t="s">
        <v>452</v>
      </c>
      <c r="E1469" s="67">
        <v>6.51</v>
      </c>
      <c r="F1469" s="202">
        <v>256</v>
      </c>
      <c r="G1469" s="194"/>
      <c r="H1469" s="203" t="s">
        <v>1323</v>
      </c>
      <c r="I1469" s="203" t="s">
        <v>1926</v>
      </c>
      <c r="J1469" s="203" t="s">
        <v>1933</v>
      </c>
      <c r="K1469" s="203" t="s">
        <v>1326</v>
      </c>
      <c r="L1469" s="236" t="s">
        <v>2758</v>
      </c>
      <c r="M1469" s="203" t="s">
        <v>1328</v>
      </c>
      <c r="N1469" s="203"/>
    </row>
    <row r="1470" s="160" customFormat="1" ht="21" customHeight="1" spans="1:14">
      <c r="A1470" s="191"/>
      <c r="B1470" s="222" t="s">
        <v>2746</v>
      </c>
      <c r="C1470" s="203" t="s">
        <v>2747</v>
      </c>
      <c r="D1470" s="40" t="s">
        <v>452</v>
      </c>
      <c r="E1470" s="67">
        <v>6.51</v>
      </c>
      <c r="F1470" s="202">
        <v>221.5</v>
      </c>
      <c r="G1470" s="194"/>
      <c r="H1470" s="203" t="s">
        <v>1323</v>
      </c>
      <c r="I1470" s="203" t="s">
        <v>1926</v>
      </c>
      <c r="J1470" s="203" t="s">
        <v>1933</v>
      </c>
      <c r="K1470" s="203" t="s">
        <v>1326</v>
      </c>
      <c r="L1470" s="236" t="s">
        <v>2759</v>
      </c>
      <c r="M1470" s="203" t="s">
        <v>1328</v>
      </c>
      <c r="N1470" s="203"/>
    </row>
    <row r="1471" s="160" customFormat="1" ht="21" customHeight="1" spans="1:14">
      <c r="A1471" s="191"/>
      <c r="B1471" s="222"/>
      <c r="C1471" s="203"/>
      <c r="D1471" s="40"/>
      <c r="E1471" s="207"/>
      <c r="F1471" s="208"/>
      <c r="G1471" s="209"/>
      <c r="H1471" s="203"/>
      <c r="I1471" s="203"/>
      <c r="J1471" s="203"/>
      <c r="K1471" s="203"/>
      <c r="L1471" s="236"/>
      <c r="M1471" s="203"/>
      <c r="N1471" s="203"/>
    </row>
    <row r="1472" s="160" customFormat="1" ht="21" customHeight="1" spans="1:14">
      <c r="A1472" s="191"/>
      <c r="B1472" s="222" t="s">
        <v>2746</v>
      </c>
      <c r="C1472" s="203" t="s">
        <v>2747</v>
      </c>
      <c r="D1472" s="40" t="s">
        <v>452</v>
      </c>
      <c r="E1472" s="207">
        <v>6.51135</v>
      </c>
      <c r="F1472" s="208">
        <v>2822</v>
      </c>
      <c r="G1472" s="209">
        <f t="shared" ref="G1472:G1475" si="4">F1472*E1472</f>
        <v>18375.0297</v>
      </c>
      <c r="H1472" s="203" t="s">
        <v>1330</v>
      </c>
      <c r="I1472" s="203" t="s">
        <v>1926</v>
      </c>
      <c r="J1472" s="203" t="s">
        <v>2760</v>
      </c>
      <c r="K1472" s="203" t="s">
        <v>1331</v>
      </c>
      <c r="L1472" s="236" t="s">
        <v>2761</v>
      </c>
      <c r="M1472" s="203" t="s">
        <v>1332</v>
      </c>
      <c r="N1472" s="203"/>
    </row>
    <row r="1473" s="160" customFormat="1" ht="21" customHeight="1" spans="1:14">
      <c r="A1473" s="191"/>
      <c r="B1473" s="222" t="s">
        <v>2746</v>
      </c>
      <c r="C1473" s="203" t="s">
        <v>2747</v>
      </c>
      <c r="D1473" s="40" t="s">
        <v>452</v>
      </c>
      <c r="E1473" s="207">
        <v>6.51135</v>
      </c>
      <c r="F1473" s="208">
        <v>1393</v>
      </c>
      <c r="G1473" s="209">
        <f t="shared" si="4"/>
        <v>9070.31055</v>
      </c>
      <c r="H1473" s="203" t="s">
        <v>1330</v>
      </c>
      <c r="I1473" s="203" t="s">
        <v>1926</v>
      </c>
      <c r="J1473" s="203" t="s">
        <v>2760</v>
      </c>
      <c r="K1473" s="203" t="s">
        <v>1331</v>
      </c>
      <c r="L1473" s="236" t="s">
        <v>2762</v>
      </c>
      <c r="M1473" s="203" t="s">
        <v>1332</v>
      </c>
      <c r="N1473" s="203"/>
    </row>
    <row r="1474" s="160" customFormat="1" ht="21" customHeight="1" spans="1:14">
      <c r="A1474" s="191"/>
      <c r="B1474" s="222" t="s">
        <v>2746</v>
      </c>
      <c r="C1474" s="203" t="s">
        <v>2747</v>
      </c>
      <c r="D1474" s="40" t="s">
        <v>452</v>
      </c>
      <c r="E1474" s="67">
        <v>6.764</v>
      </c>
      <c r="F1474" s="202">
        <v>40</v>
      </c>
      <c r="G1474" s="194">
        <f t="shared" si="4"/>
        <v>270.56</v>
      </c>
      <c r="H1474" s="203" t="s">
        <v>1323</v>
      </c>
      <c r="I1474" s="203" t="s">
        <v>1926</v>
      </c>
      <c r="J1474" s="203" t="s">
        <v>1945</v>
      </c>
      <c r="K1474" s="203" t="s">
        <v>1326</v>
      </c>
      <c r="L1474" s="236" t="s">
        <v>2763</v>
      </c>
      <c r="M1474" s="203" t="s">
        <v>1328</v>
      </c>
      <c r="N1474" s="203"/>
    </row>
    <row r="1475" s="160" customFormat="1" ht="21" customHeight="1" spans="1:14">
      <c r="A1475" s="191"/>
      <c r="B1475" s="222" t="s">
        <v>2746</v>
      </c>
      <c r="C1475" s="203" t="s">
        <v>2747</v>
      </c>
      <c r="D1475" s="40" t="s">
        <v>452</v>
      </c>
      <c r="E1475" s="207">
        <v>6.76396</v>
      </c>
      <c r="F1475" s="208">
        <v>90</v>
      </c>
      <c r="G1475" s="209">
        <f t="shared" si="4"/>
        <v>608.7564</v>
      </c>
      <c r="H1475" s="203" t="s">
        <v>1330</v>
      </c>
      <c r="I1475" s="203" t="s">
        <v>1926</v>
      </c>
      <c r="J1475" s="203" t="s">
        <v>2763</v>
      </c>
      <c r="K1475" s="203" t="s">
        <v>1331</v>
      </c>
      <c r="L1475" s="236" t="s">
        <v>2762</v>
      </c>
      <c r="M1475" s="203" t="s">
        <v>1332</v>
      </c>
      <c r="N1475" s="203"/>
    </row>
    <row r="1476" s="163" customFormat="1" ht="21" customHeight="1" spans="1:14">
      <c r="A1476" s="195"/>
      <c r="B1476" s="219" t="s">
        <v>138</v>
      </c>
      <c r="C1476" s="220"/>
      <c r="D1476" s="196"/>
      <c r="E1476" s="197"/>
      <c r="F1476" s="190">
        <f>SUM(F1459:F1475)</f>
        <v>6965.4</v>
      </c>
      <c r="G1476" s="199"/>
      <c r="H1476" s="189"/>
      <c r="I1476" s="189"/>
      <c r="J1476" s="189"/>
      <c r="K1476" s="189"/>
      <c r="L1476" s="232"/>
      <c r="M1476" s="189"/>
      <c r="N1476" s="189"/>
    </row>
    <row r="1477" s="160" customFormat="1" ht="21" customHeight="1" spans="1:14">
      <c r="A1477" s="191"/>
      <c r="B1477" s="222" t="s">
        <v>2764</v>
      </c>
      <c r="C1477" s="203" t="s">
        <v>2765</v>
      </c>
      <c r="D1477" s="40" t="s">
        <v>452</v>
      </c>
      <c r="E1477" s="67">
        <v>6.45</v>
      </c>
      <c r="F1477" s="202">
        <v>1370.6</v>
      </c>
      <c r="G1477" s="194">
        <f t="shared" ref="G1477:G1492" si="5">F1477*E1477</f>
        <v>8840.37</v>
      </c>
      <c r="H1477" s="203" t="s">
        <v>1323</v>
      </c>
      <c r="I1477" s="203" t="s">
        <v>1926</v>
      </c>
      <c r="J1477" s="203" t="s">
        <v>1325</v>
      </c>
      <c r="K1477" s="203" t="s">
        <v>1326</v>
      </c>
      <c r="L1477" s="236" t="s">
        <v>2748</v>
      </c>
      <c r="M1477" s="203" t="s">
        <v>1328</v>
      </c>
      <c r="N1477" s="203"/>
    </row>
    <row r="1478" s="160" customFormat="1" ht="21" customHeight="1" spans="1:14">
      <c r="A1478" s="191"/>
      <c r="B1478" s="222" t="s">
        <v>2764</v>
      </c>
      <c r="C1478" s="203" t="s">
        <v>2765</v>
      </c>
      <c r="D1478" s="40" t="s">
        <v>452</v>
      </c>
      <c r="E1478" s="67">
        <v>6.45</v>
      </c>
      <c r="F1478" s="202">
        <v>1370.6</v>
      </c>
      <c r="G1478" s="194">
        <f t="shared" si="5"/>
        <v>8840.37</v>
      </c>
      <c r="H1478" s="203" t="s">
        <v>1323</v>
      </c>
      <c r="I1478" s="203" t="s">
        <v>1926</v>
      </c>
      <c r="J1478" s="203" t="s">
        <v>1325</v>
      </c>
      <c r="K1478" s="203" t="s">
        <v>1326</v>
      </c>
      <c r="L1478" s="236" t="s">
        <v>2749</v>
      </c>
      <c r="M1478" s="203" t="s">
        <v>1328</v>
      </c>
      <c r="N1478" s="203"/>
    </row>
    <row r="1479" s="160" customFormat="1" ht="21" customHeight="1" spans="1:14">
      <c r="A1479" s="191"/>
      <c r="B1479" s="222" t="s">
        <v>2764</v>
      </c>
      <c r="C1479" s="203" t="s">
        <v>2765</v>
      </c>
      <c r="D1479" s="40" t="s">
        <v>452</v>
      </c>
      <c r="E1479" s="67">
        <v>6.45</v>
      </c>
      <c r="F1479" s="202">
        <v>1370.6</v>
      </c>
      <c r="G1479" s="194">
        <f t="shared" si="5"/>
        <v>8840.37</v>
      </c>
      <c r="H1479" s="203" t="s">
        <v>1323</v>
      </c>
      <c r="I1479" s="203" t="s">
        <v>1926</v>
      </c>
      <c r="J1479" s="203" t="s">
        <v>1325</v>
      </c>
      <c r="K1479" s="203" t="s">
        <v>1326</v>
      </c>
      <c r="L1479" s="236" t="s">
        <v>2750</v>
      </c>
      <c r="M1479" s="203" t="s">
        <v>1328</v>
      </c>
      <c r="N1479" s="203"/>
    </row>
    <row r="1480" s="160" customFormat="1" ht="21" customHeight="1" spans="1:14">
      <c r="A1480" s="191"/>
      <c r="B1480" s="222" t="s">
        <v>2764</v>
      </c>
      <c r="C1480" s="203" t="s">
        <v>2765</v>
      </c>
      <c r="D1480" s="40" t="s">
        <v>452</v>
      </c>
      <c r="E1480" s="67">
        <v>6.45</v>
      </c>
      <c r="F1480" s="202">
        <v>1604.9</v>
      </c>
      <c r="G1480" s="194">
        <f t="shared" si="5"/>
        <v>10351.605</v>
      </c>
      <c r="H1480" s="203" t="s">
        <v>1323</v>
      </c>
      <c r="I1480" s="203" t="s">
        <v>1926</v>
      </c>
      <c r="J1480" s="203" t="s">
        <v>1325</v>
      </c>
      <c r="K1480" s="203" t="s">
        <v>1326</v>
      </c>
      <c r="L1480" s="236" t="s">
        <v>2751</v>
      </c>
      <c r="M1480" s="203" t="s">
        <v>1328</v>
      </c>
      <c r="N1480" s="203"/>
    </row>
    <row r="1481" s="160" customFormat="1" ht="21" customHeight="1" spans="1:14">
      <c r="A1481" s="191"/>
      <c r="B1481" s="222" t="s">
        <v>2764</v>
      </c>
      <c r="C1481" s="203" t="s">
        <v>2765</v>
      </c>
      <c r="D1481" s="40" t="s">
        <v>452</v>
      </c>
      <c r="E1481" s="67">
        <v>6.45</v>
      </c>
      <c r="F1481" s="202">
        <v>1370.6</v>
      </c>
      <c r="G1481" s="194">
        <f t="shared" si="5"/>
        <v>8840.37</v>
      </c>
      <c r="H1481" s="203" t="s">
        <v>1323</v>
      </c>
      <c r="I1481" s="203" t="s">
        <v>1926</v>
      </c>
      <c r="J1481" s="203" t="s">
        <v>1325</v>
      </c>
      <c r="K1481" s="203" t="s">
        <v>1326</v>
      </c>
      <c r="L1481" s="236" t="s">
        <v>2752</v>
      </c>
      <c r="M1481" s="203" t="s">
        <v>1328</v>
      </c>
      <c r="N1481" s="203"/>
    </row>
    <row r="1482" s="160" customFormat="1" ht="21" customHeight="1" spans="1:14">
      <c r="A1482" s="191"/>
      <c r="B1482" s="222" t="s">
        <v>2764</v>
      </c>
      <c r="C1482" s="203" t="s">
        <v>2765</v>
      </c>
      <c r="D1482" s="40" t="s">
        <v>452</v>
      </c>
      <c r="E1482" s="67">
        <v>6.45</v>
      </c>
      <c r="F1482" s="202">
        <v>2073.1</v>
      </c>
      <c r="G1482" s="194">
        <f t="shared" si="5"/>
        <v>13371.495</v>
      </c>
      <c r="H1482" s="203" t="s">
        <v>1323</v>
      </c>
      <c r="I1482" s="203" t="s">
        <v>1926</v>
      </c>
      <c r="J1482" s="203" t="s">
        <v>1945</v>
      </c>
      <c r="K1482" s="203" t="s">
        <v>1326</v>
      </c>
      <c r="L1482" s="236" t="s">
        <v>2753</v>
      </c>
      <c r="M1482" s="203" t="s">
        <v>1328</v>
      </c>
      <c r="N1482" s="203"/>
    </row>
    <row r="1483" s="160" customFormat="1" ht="21" customHeight="1" spans="1:14">
      <c r="A1483" s="191"/>
      <c r="B1483" s="222" t="s">
        <v>2764</v>
      </c>
      <c r="C1483" s="203" t="s">
        <v>2765</v>
      </c>
      <c r="D1483" s="40" t="s">
        <v>452</v>
      </c>
      <c r="E1483" s="67">
        <v>6.45</v>
      </c>
      <c r="F1483" s="202">
        <v>2073.1</v>
      </c>
      <c r="G1483" s="194">
        <f t="shared" si="5"/>
        <v>13371.495</v>
      </c>
      <c r="H1483" s="203" t="s">
        <v>1323</v>
      </c>
      <c r="I1483" s="203" t="s">
        <v>1926</v>
      </c>
      <c r="J1483" s="203" t="s">
        <v>1945</v>
      </c>
      <c r="K1483" s="203" t="s">
        <v>1326</v>
      </c>
      <c r="L1483" s="236" t="s">
        <v>2754</v>
      </c>
      <c r="M1483" s="203" t="s">
        <v>1328</v>
      </c>
      <c r="N1483" s="203"/>
    </row>
    <row r="1484" s="160" customFormat="1" ht="21" customHeight="1" spans="1:14">
      <c r="A1484" s="191"/>
      <c r="B1484" s="222" t="s">
        <v>2764</v>
      </c>
      <c r="C1484" s="203" t="s">
        <v>2765</v>
      </c>
      <c r="D1484" s="40" t="s">
        <v>452</v>
      </c>
      <c r="E1484" s="67">
        <v>6.45</v>
      </c>
      <c r="F1484" s="202">
        <v>1604.9</v>
      </c>
      <c r="G1484" s="194">
        <f t="shared" si="5"/>
        <v>10351.605</v>
      </c>
      <c r="H1484" s="203" t="s">
        <v>1323</v>
      </c>
      <c r="I1484" s="203" t="s">
        <v>1926</v>
      </c>
      <c r="J1484" s="203" t="s">
        <v>1933</v>
      </c>
      <c r="K1484" s="203" t="s">
        <v>1326</v>
      </c>
      <c r="L1484" s="236" t="s">
        <v>2755</v>
      </c>
      <c r="M1484" s="203" t="s">
        <v>1328</v>
      </c>
      <c r="N1484" s="203"/>
    </row>
    <row r="1485" s="160" customFormat="1" ht="21" customHeight="1" spans="1:14">
      <c r="A1485" s="191"/>
      <c r="B1485" s="222" t="s">
        <v>2764</v>
      </c>
      <c r="C1485" s="203" t="s">
        <v>2765</v>
      </c>
      <c r="D1485" s="40" t="s">
        <v>452</v>
      </c>
      <c r="E1485" s="67">
        <v>6.45</v>
      </c>
      <c r="F1485" s="202">
        <v>1604.9</v>
      </c>
      <c r="G1485" s="194">
        <f t="shared" si="5"/>
        <v>10351.605</v>
      </c>
      <c r="H1485" s="203" t="s">
        <v>1323</v>
      </c>
      <c r="I1485" s="203" t="s">
        <v>1926</v>
      </c>
      <c r="J1485" s="203" t="s">
        <v>1933</v>
      </c>
      <c r="K1485" s="203" t="s">
        <v>1326</v>
      </c>
      <c r="L1485" s="236" t="s">
        <v>2756</v>
      </c>
      <c r="M1485" s="203" t="s">
        <v>1328</v>
      </c>
      <c r="N1485" s="203"/>
    </row>
    <row r="1486" s="160" customFormat="1" ht="21" customHeight="1" spans="1:14">
      <c r="A1486" s="191"/>
      <c r="B1486" s="222" t="s">
        <v>2764</v>
      </c>
      <c r="C1486" s="203" t="s">
        <v>2765</v>
      </c>
      <c r="D1486" s="40" t="s">
        <v>452</v>
      </c>
      <c r="E1486" s="67">
        <v>6.45</v>
      </c>
      <c r="F1486" s="202">
        <v>1839.1</v>
      </c>
      <c r="G1486" s="194">
        <f t="shared" si="5"/>
        <v>11862.195</v>
      </c>
      <c r="H1486" s="203" t="s">
        <v>1323</v>
      </c>
      <c r="I1486" s="203" t="s">
        <v>1926</v>
      </c>
      <c r="J1486" s="203" t="s">
        <v>1933</v>
      </c>
      <c r="K1486" s="203" t="s">
        <v>1326</v>
      </c>
      <c r="L1486" s="236" t="s">
        <v>2757</v>
      </c>
      <c r="M1486" s="203" t="s">
        <v>1328</v>
      </c>
      <c r="N1486" s="203"/>
    </row>
    <row r="1487" s="160" customFormat="1" ht="21" customHeight="1" spans="1:14">
      <c r="A1487" s="191"/>
      <c r="B1487" s="222" t="s">
        <v>2764</v>
      </c>
      <c r="C1487" s="203" t="s">
        <v>2765</v>
      </c>
      <c r="D1487" s="40" t="s">
        <v>452</v>
      </c>
      <c r="E1487" s="67">
        <v>6.45</v>
      </c>
      <c r="F1487" s="202">
        <v>1839.1</v>
      </c>
      <c r="G1487" s="194">
        <f t="shared" si="5"/>
        <v>11862.195</v>
      </c>
      <c r="H1487" s="203" t="s">
        <v>1323</v>
      </c>
      <c r="I1487" s="203" t="s">
        <v>1926</v>
      </c>
      <c r="J1487" s="203" t="s">
        <v>1933</v>
      </c>
      <c r="K1487" s="203" t="s">
        <v>1326</v>
      </c>
      <c r="L1487" s="236" t="s">
        <v>2758</v>
      </c>
      <c r="M1487" s="203" t="s">
        <v>1328</v>
      </c>
      <c r="N1487" s="203"/>
    </row>
    <row r="1488" s="160" customFormat="1" ht="21" customHeight="1" spans="1:14">
      <c r="A1488" s="191"/>
      <c r="B1488" s="222" t="s">
        <v>2764</v>
      </c>
      <c r="C1488" s="203" t="s">
        <v>2765</v>
      </c>
      <c r="D1488" s="40" t="s">
        <v>452</v>
      </c>
      <c r="E1488" s="67">
        <v>6.45</v>
      </c>
      <c r="F1488" s="202">
        <v>1604.9</v>
      </c>
      <c r="G1488" s="194">
        <f t="shared" si="5"/>
        <v>10351.605</v>
      </c>
      <c r="H1488" s="203" t="s">
        <v>1323</v>
      </c>
      <c r="I1488" s="203" t="s">
        <v>1926</v>
      </c>
      <c r="J1488" s="203" t="s">
        <v>1933</v>
      </c>
      <c r="K1488" s="203" t="s">
        <v>1326</v>
      </c>
      <c r="L1488" s="236" t="s">
        <v>2759</v>
      </c>
      <c r="M1488" s="203" t="s">
        <v>1328</v>
      </c>
      <c r="N1488" s="203"/>
    </row>
    <row r="1489" s="160" customFormat="1" ht="21" customHeight="1" spans="1:14">
      <c r="A1489" s="191"/>
      <c r="B1489" s="222" t="s">
        <v>2764</v>
      </c>
      <c r="C1489" s="203" t="s">
        <v>2765</v>
      </c>
      <c r="D1489" s="40" t="s">
        <v>452</v>
      </c>
      <c r="E1489" s="207">
        <v>6.45089</v>
      </c>
      <c r="F1489" s="208">
        <v>20761</v>
      </c>
      <c r="G1489" s="209">
        <f t="shared" si="5"/>
        <v>133926.92729</v>
      </c>
      <c r="H1489" s="203" t="s">
        <v>1330</v>
      </c>
      <c r="I1489" s="203" t="s">
        <v>1926</v>
      </c>
      <c r="J1489" s="203" t="s">
        <v>2760</v>
      </c>
      <c r="K1489" s="203" t="s">
        <v>1331</v>
      </c>
      <c r="L1489" s="236" t="s">
        <v>2761</v>
      </c>
      <c r="M1489" s="203" t="s">
        <v>1332</v>
      </c>
      <c r="N1489" s="203"/>
    </row>
    <row r="1490" s="160" customFormat="1" ht="21" customHeight="1" spans="1:14">
      <c r="A1490" s="191"/>
      <c r="B1490" s="222" t="s">
        <v>2764</v>
      </c>
      <c r="C1490" s="203" t="s">
        <v>2765</v>
      </c>
      <c r="D1490" s="40" t="s">
        <v>452</v>
      </c>
      <c r="E1490" s="207">
        <v>6.45089</v>
      </c>
      <c r="F1490" s="208">
        <v>12322</v>
      </c>
      <c r="G1490" s="209">
        <f t="shared" si="5"/>
        <v>79487.86658</v>
      </c>
      <c r="H1490" s="203" t="s">
        <v>1330</v>
      </c>
      <c r="I1490" s="203" t="s">
        <v>1926</v>
      </c>
      <c r="J1490" s="203" t="s">
        <v>2760</v>
      </c>
      <c r="K1490" s="203" t="s">
        <v>1331</v>
      </c>
      <c r="L1490" s="236" t="s">
        <v>2762</v>
      </c>
      <c r="M1490" s="203" t="s">
        <v>1332</v>
      </c>
      <c r="N1490" s="203"/>
    </row>
    <row r="1491" s="160" customFormat="1" ht="21" customHeight="1" spans="1:14">
      <c r="A1491" s="191"/>
      <c r="B1491" s="222" t="s">
        <v>2764</v>
      </c>
      <c r="C1491" s="203" t="s">
        <v>2765</v>
      </c>
      <c r="D1491" s="40" t="s">
        <v>452</v>
      </c>
      <c r="E1491" s="67">
        <v>6.703</v>
      </c>
      <c r="F1491" s="202">
        <v>731.8</v>
      </c>
      <c r="G1491" s="194">
        <f t="shared" si="5"/>
        <v>4905.2554</v>
      </c>
      <c r="H1491" s="203" t="s">
        <v>1323</v>
      </c>
      <c r="I1491" s="203" t="s">
        <v>1926</v>
      </c>
      <c r="J1491" s="203" t="s">
        <v>1945</v>
      </c>
      <c r="K1491" s="203" t="s">
        <v>1326</v>
      </c>
      <c r="L1491" s="236" t="s">
        <v>2763</v>
      </c>
      <c r="M1491" s="203" t="s">
        <v>1328</v>
      </c>
      <c r="N1491" s="203"/>
    </row>
    <row r="1492" s="160" customFormat="1" ht="21" customHeight="1" spans="1:14">
      <c r="A1492" s="191"/>
      <c r="B1492" s="222" t="s">
        <v>2764</v>
      </c>
      <c r="C1492" s="203" t="s">
        <v>2765</v>
      </c>
      <c r="D1492" s="40" t="s">
        <v>452</v>
      </c>
      <c r="E1492" s="207">
        <v>6.7032</v>
      </c>
      <c r="F1492" s="208">
        <v>2434</v>
      </c>
      <c r="G1492" s="209">
        <f t="shared" si="5"/>
        <v>16315.5888</v>
      </c>
      <c r="H1492" s="203" t="s">
        <v>1330</v>
      </c>
      <c r="I1492" s="203" t="s">
        <v>1926</v>
      </c>
      <c r="J1492" s="203" t="s">
        <v>2763</v>
      </c>
      <c r="K1492" s="203" t="s">
        <v>1331</v>
      </c>
      <c r="L1492" s="236" t="s">
        <v>2762</v>
      </c>
      <c r="M1492" s="203" t="s">
        <v>1332</v>
      </c>
      <c r="N1492" s="203"/>
    </row>
    <row r="1493" s="163" customFormat="1" ht="21" customHeight="1" spans="1:14">
      <c r="A1493" s="195"/>
      <c r="B1493" s="219" t="s">
        <v>138</v>
      </c>
      <c r="C1493" s="220"/>
      <c r="D1493" s="196"/>
      <c r="E1493" s="197"/>
      <c r="F1493" s="190">
        <f>SUM(F1477:F1492)</f>
        <v>55975.2</v>
      </c>
      <c r="G1493" s="199"/>
      <c r="H1493" s="189"/>
      <c r="I1493" s="189"/>
      <c r="J1493" s="189"/>
      <c r="K1493" s="189"/>
      <c r="L1493" s="232"/>
      <c r="M1493" s="189"/>
      <c r="N1493" s="189"/>
    </row>
    <row r="1494" s="160" customFormat="1" ht="21" customHeight="1" spans="1:14">
      <c r="A1494" s="191"/>
      <c r="B1494" s="200" t="s">
        <v>2766</v>
      </c>
      <c r="C1494" s="201" t="s">
        <v>2743</v>
      </c>
      <c r="D1494" s="40"/>
      <c r="E1494" s="67"/>
      <c r="F1494" s="202"/>
      <c r="G1494" s="194"/>
      <c r="H1494" s="203"/>
      <c r="I1494" s="203"/>
      <c r="J1494" s="203"/>
      <c r="K1494" s="203"/>
      <c r="L1494" s="236"/>
      <c r="M1494" s="203"/>
      <c r="N1494" s="203"/>
    </row>
    <row r="1495" s="160" customFormat="1" ht="21" customHeight="1" spans="1:14">
      <c r="A1495" s="191"/>
      <c r="B1495" s="222" t="s">
        <v>2767</v>
      </c>
      <c r="C1495" s="203" t="s">
        <v>2747</v>
      </c>
      <c r="D1495" s="40" t="s">
        <v>452</v>
      </c>
      <c r="E1495" s="207">
        <v>6.48805</v>
      </c>
      <c r="F1495" s="208">
        <f>2739+1598</f>
        <v>4337</v>
      </c>
      <c r="G1495" s="209">
        <f t="shared" ref="G1495:G1500" si="6">F1495*E1495</f>
        <v>28138.67285</v>
      </c>
      <c r="H1495" s="203" t="s">
        <v>1330</v>
      </c>
      <c r="I1495" s="203" t="s">
        <v>1926</v>
      </c>
      <c r="J1495" s="203" t="s">
        <v>1951</v>
      </c>
      <c r="K1495" s="203" t="s">
        <v>1331</v>
      </c>
      <c r="L1495" s="236" t="s">
        <v>2761</v>
      </c>
      <c r="M1495" s="203" t="s">
        <v>1332</v>
      </c>
      <c r="N1495" s="203"/>
    </row>
    <row r="1496" s="160" customFormat="1" ht="21" customHeight="1" spans="1:14">
      <c r="A1496" s="191"/>
      <c r="B1496" s="222" t="s">
        <v>2767</v>
      </c>
      <c r="C1496" s="203" t="s">
        <v>2747</v>
      </c>
      <c r="D1496" s="40" t="s">
        <v>452</v>
      </c>
      <c r="E1496" s="67">
        <v>6.7</v>
      </c>
      <c r="F1496" s="202">
        <v>169.3</v>
      </c>
      <c r="G1496" s="194">
        <f t="shared" si="6"/>
        <v>1134.31</v>
      </c>
      <c r="H1496" s="203" t="s">
        <v>1323</v>
      </c>
      <c r="I1496" s="203" t="s">
        <v>1926</v>
      </c>
      <c r="J1496" s="203" t="s">
        <v>1966</v>
      </c>
      <c r="K1496" s="203" t="s">
        <v>1326</v>
      </c>
      <c r="L1496" s="236" t="s">
        <v>1325</v>
      </c>
      <c r="M1496" s="203" t="s">
        <v>1328</v>
      </c>
      <c r="N1496" s="203"/>
    </row>
    <row r="1497" s="160" customFormat="1" ht="21" customHeight="1" spans="1:14">
      <c r="A1497" s="191"/>
      <c r="B1497" s="222" t="s">
        <v>2767</v>
      </c>
      <c r="C1497" s="203" t="s">
        <v>2747</v>
      </c>
      <c r="D1497" s="40" t="s">
        <v>452</v>
      </c>
      <c r="E1497" s="67">
        <v>6.7</v>
      </c>
      <c r="F1497" s="202">
        <v>169.3</v>
      </c>
      <c r="G1497" s="194">
        <f t="shared" si="6"/>
        <v>1134.31</v>
      </c>
      <c r="H1497" s="203" t="s">
        <v>1323</v>
      </c>
      <c r="I1497" s="203" t="s">
        <v>1926</v>
      </c>
      <c r="J1497" s="203" t="s">
        <v>1966</v>
      </c>
      <c r="K1497" s="203" t="s">
        <v>1326</v>
      </c>
      <c r="L1497" s="236" t="s">
        <v>1933</v>
      </c>
      <c r="M1497" s="203" t="s">
        <v>1328</v>
      </c>
      <c r="N1497" s="203"/>
    </row>
    <row r="1498" s="160" customFormat="1" ht="21" customHeight="1" spans="1:14">
      <c r="A1498" s="191"/>
      <c r="B1498" s="222" t="s">
        <v>2767</v>
      </c>
      <c r="C1498" s="203" t="s">
        <v>2747</v>
      </c>
      <c r="D1498" s="40" t="s">
        <v>452</v>
      </c>
      <c r="E1498" s="207">
        <v>6.69517</v>
      </c>
      <c r="F1498" s="208">
        <v>397</v>
      </c>
      <c r="G1498" s="209">
        <f t="shared" si="6"/>
        <v>2657.98249</v>
      </c>
      <c r="H1498" s="203" t="s">
        <v>1330</v>
      </c>
      <c r="I1498" s="203" t="s">
        <v>1926</v>
      </c>
      <c r="J1498" s="203" t="s">
        <v>1966</v>
      </c>
      <c r="K1498" s="203" t="s">
        <v>1331</v>
      </c>
      <c r="L1498" s="236" t="s">
        <v>2761</v>
      </c>
      <c r="M1498" s="203" t="s">
        <v>1332</v>
      </c>
      <c r="N1498" s="203"/>
    </row>
    <row r="1499" s="160" customFormat="1" ht="21" customHeight="1" spans="1:14">
      <c r="A1499" s="191"/>
      <c r="B1499" s="222" t="s">
        <v>2767</v>
      </c>
      <c r="C1499" s="203" t="s">
        <v>2747</v>
      </c>
      <c r="D1499" s="40" t="s">
        <v>452</v>
      </c>
      <c r="E1499" s="67">
        <v>6.7159</v>
      </c>
      <c r="F1499" s="202">
        <v>205</v>
      </c>
      <c r="G1499" s="194">
        <f t="shared" si="6"/>
        <v>1376.7595</v>
      </c>
      <c r="H1499" s="203" t="s">
        <v>1323</v>
      </c>
      <c r="I1499" s="203" t="s">
        <v>1926</v>
      </c>
      <c r="J1499" s="203" t="s">
        <v>1945</v>
      </c>
      <c r="K1499" s="203" t="s">
        <v>1326</v>
      </c>
      <c r="L1499" s="236" t="s">
        <v>1959</v>
      </c>
      <c r="M1499" s="203" t="s">
        <v>1328</v>
      </c>
      <c r="N1499" s="203"/>
    </row>
    <row r="1500" s="160" customFormat="1" ht="21" customHeight="1" spans="1:14">
      <c r="A1500" s="191"/>
      <c r="B1500" s="222" t="s">
        <v>2767</v>
      </c>
      <c r="C1500" s="203" t="s">
        <v>2747</v>
      </c>
      <c r="D1500" s="40" t="s">
        <v>452</v>
      </c>
      <c r="E1500" s="67">
        <v>6.7159</v>
      </c>
      <c r="F1500" s="202">
        <v>205</v>
      </c>
      <c r="G1500" s="194">
        <f t="shared" si="6"/>
        <v>1376.7595</v>
      </c>
      <c r="H1500" s="203" t="s">
        <v>1323</v>
      </c>
      <c r="I1500" s="203" t="s">
        <v>1926</v>
      </c>
      <c r="J1500" s="203" t="s">
        <v>1945</v>
      </c>
      <c r="K1500" s="203" t="s">
        <v>1326</v>
      </c>
      <c r="L1500" s="236" t="s">
        <v>1960</v>
      </c>
      <c r="M1500" s="203" t="s">
        <v>1328</v>
      </c>
      <c r="N1500" s="203"/>
    </row>
    <row r="1501" s="160" customFormat="1" ht="21" customHeight="1" spans="1:14">
      <c r="A1501" s="204"/>
      <c r="B1501" s="222"/>
      <c r="C1501" s="203"/>
      <c r="D1501" s="40"/>
      <c r="E1501" s="207"/>
      <c r="F1501" s="208"/>
      <c r="G1501" s="209"/>
      <c r="H1501" s="203"/>
      <c r="I1501" s="203"/>
      <c r="J1501" s="203"/>
      <c r="K1501" s="203"/>
      <c r="L1501" s="236"/>
      <c r="M1501" s="203"/>
      <c r="N1501" s="203"/>
    </row>
    <row r="1502" s="160" customFormat="1" ht="21" customHeight="1" spans="1:14">
      <c r="A1502" s="191"/>
      <c r="B1502" s="222" t="s">
        <v>2767</v>
      </c>
      <c r="C1502" s="203" t="s">
        <v>2747</v>
      </c>
      <c r="D1502" s="40" t="s">
        <v>452</v>
      </c>
      <c r="E1502" s="207">
        <v>6.71589</v>
      </c>
      <c r="F1502" s="208">
        <v>707</v>
      </c>
      <c r="G1502" s="209">
        <f t="shared" ref="G1502:G1507" si="7">F1502*E1502</f>
        <v>4748.13423</v>
      </c>
      <c r="H1502" s="203" t="s">
        <v>1330</v>
      </c>
      <c r="I1502" s="203" t="s">
        <v>1926</v>
      </c>
      <c r="J1502" s="203" t="s">
        <v>2768</v>
      </c>
      <c r="K1502" s="203" t="s">
        <v>1331</v>
      </c>
      <c r="L1502" s="236" t="s">
        <v>2762</v>
      </c>
      <c r="M1502" s="203" t="s">
        <v>1332</v>
      </c>
      <c r="N1502" s="203"/>
    </row>
    <row r="1503" s="160" customFormat="1" ht="21" customHeight="1" spans="1:14">
      <c r="A1503" s="191"/>
      <c r="B1503" s="222" t="s">
        <v>2767</v>
      </c>
      <c r="C1503" s="203" t="s">
        <v>2747</v>
      </c>
      <c r="D1503" s="40" t="s">
        <v>452</v>
      </c>
      <c r="E1503" s="67">
        <v>6.93158</v>
      </c>
      <c r="F1503" s="202">
        <v>51.9</v>
      </c>
      <c r="G1503" s="194">
        <f t="shared" si="7"/>
        <v>359.749002</v>
      </c>
      <c r="H1503" s="203" t="s">
        <v>1323</v>
      </c>
      <c r="I1503" s="203" t="s">
        <v>1926</v>
      </c>
      <c r="J1503" s="203" t="s">
        <v>1945</v>
      </c>
      <c r="K1503" s="203" t="s">
        <v>1326</v>
      </c>
      <c r="L1503" s="236" t="s">
        <v>1964</v>
      </c>
      <c r="M1503" s="203" t="s">
        <v>1328</v>
      </c>
      <c r="N1503" s="203"/>
    </row>
    <row r="1504" s="160" customFormat="1" ht="21" customHeight="1" spans="1:14">
      <c r="A1504" s="191"/>
      <c r="B1504" s="222" t="s">
        <v>2767</v>
      </c>
      <c r="C1504" s="203" t="s">
        <v>2747</v>
      </c>
      <c r="D1504" s="40" t="s">
        <v>452</v>
      </c>
      <c r="E1504" s="207">
        <v>6.9316</v>
      </c>
      <c r="F1504" s="208">
        <v>20</v>
      </c>
      <c r="G1504" s="209">
        <f t="shared" si="7"/>
        <v>138.632</v>
      </c>
      <c r="H1504" s="203" t="s">
        <v>1330</v>
      </c>
      <c r="I1504" s="203" t="s">
        <v>1926</v>
      </c>
      <c r="J1504" s="203" t="s">
        <v>1964</v>
      </c>
      <c r="K1504" s="203" t="s">
        <v>1331</v>
      </c>
      <c r="L1504" s="236" t="s">
        <v>2762</v>
      </c>
      <c r="M1504" s="203" t="s">
        <v>1332</v>
      </c>
      <c r="N1504" s="203"/>
    </row>
    <row r="1505" s="160" customFormat="1" ht="21" customHeight="1" spans="1:14">
      <c r="A1505" s="204"/>
      <c r="B1505" s="222" t="s">
        <v>2767</v>
      </c>
      <c r="C1505" s="203" t="s">
        <v>2747</v>
      </c>
      <c r="D1505" s="40" t="s">
        <v>452</v>
      </c>
      <c r="E1505" s="207">
        <v>6.7</v>
      </c>
      <c r="F1505" s="208">
        <v>99.5</v>
      </c>
      <c r="G1505" s="209">
        <f t="shared" si="7"/>
        <v>666.65</v>
      </c>
      <c r="H1505" s="203" t="s">
        <v>1323</v>
      </c>
      <c r="I1505" s="203" t="s">
        <v>1926</v>
      </c>
      <c r="J1505" s="203" t="s">
        <v>1325</v>
      </c>
      <c r="K1505" s="203" t="s">
        <v>1326</v>
      </c>
      <c r="L1505" s="236" t="s">
        <v>1336</v>
      </c>
      <c r="M1505" s="203" t="s">
        <v>1328</v>
      </c>
      <c r="N1505" s="203"/>
    </row>
    <row r="1506" s="160" customFormat="1" ht="21" customHeight="1" spans="1:14">
      <c r="A1506" s="204"/>
      <c r="B1506" s="222" t="s">
        <v>2767</v>
      </c>
      <c r="C1506" s="203" t="s">
        <v>2747</v>
      </c>
      <c r="D1506" s="40" t="s">
        <v>452</v>
      </c>
      <c r="E1506" s="207">
        <v>6.7</v>
      </c>
      <c r="F1506" s="208">
        <v>99.5</v>
      </c>
      <c r="G1506" s="209">
        <f t="shared" si="7"/>
        <v>666.65</v>
      </c>
      <c r="H1506" s="203" t="s">
        <v>1323</v>
      </c>
      <c r="I1506" s="203" t="s">
        <v>1926</v>
      </c>
      <c r="J1506" s="203" t="s">
        <v>1933</v>
      </c>
      <c r="K1506" s="203" t="s">
        <v>1326</v>
      </c>
      <c r="L1506" s="236" t="s">
        <v>1336</v>
      </c>
      <c r="M1506" s="203" t="s">
        <v>1328</v>
      </c>
      <c r="N1506" s="203"/>
    </row>
    <row r="1507" s="160" customFormat="1" ht="21" customHeight="1" spans="1:14">
      <c r="A1507" s="191"/>
      <c r="B1507" s="222" t="s">
        <v>2767</v>
      </c>
      <c r="C1507" s="203" t="s">
        <v>2747</v>
      </c>
      <c r="D1507" s="40" t="s">
        <v>452</v>
      </c>
      <c r="E1507" s="207">
        <v>6.7034</v>
      </c>
      <c r="F1507" s="208">
        <v>216</v>
      </c>
      <c r="G1507" s="209">
        <f t="shared" si="7"/>
        <v>1447.9344</v>
      </c>
      <c r="H1507" s="203" t="s">
        <v>1330</v>
      </c>
      <c r="I1507" s="203" t="s">
        <v>1926</v>
      </c>
      <c r="J1507" s="203" t="s">
        <v>1336</v>
      </c>
      <c r="K1507" s="203" t="s">
        <v>1331</v>
      </c>
      <c r="L1507" s="236" t="s">
        <v>2761</v>
      </c>
      <c r="M1507" s="203" t="s">
        <v>1332</v>
      </c>
      <c r="N1507" s="203"/>
    </row>
    <row r="1508" s="163" customFormat="1" ht="21" customHeight="1" spans="1:14">
      <c r="A1508" s="195"/>
      <c r="B1508" s="219" t="s">
        <v>138</v>
      </c>
      <c r="C1508" s="220"/>
      <c r="D1508" s="196"/>
      <c r="E1508" s="197"/>
      <c r="F1508" s="190">
        <f>SUM(F1495:F1507)</f>
        <v>6676.5</v>
      </c>
      <c r="G1508" s="199"/>
      <c r="H1508" s="189"/>
      <c r="I1508" s="189"/>
      <c r="J1508" s="189"/>
      <c r="K1508" s="189"/>
      <c r="L1508" s="232"/>
      <c r="M1508" s="189"/>
      <c r="N1508" s="189"/>
    </row>
    <row r="1509" s="160" customFormat="1" ht="21" customHeight="1" spans="1:14">
      <c r="A1509" s="191"/>
      <c r="B1509" s="218" t="s">
        <v>2769</v>
      </c>
      <c r="C1509" s="293" t="s">
        <v>2765</v>
      </c>
      <c r="D1509" s="40" t="s">
        <v>452</v>
      </c>
      <c r="E1509" s="67">
        <v>6.42759</v>
      </c>
      <c r="F1509" s="202">
        <v>17654.5</v>
      </c>
      <c r="G1509" s="194">
        <f t="shared" ref="G1509:G1525" si="8">F1509*E1509</f>
        <v>113475.887655</v>
      </c>
      <c r="H1509" s="203" t="s">
        <v>1323</v>
      </c>
      <c r="I1509" s="203" t="s">
        <v>1926</v>
      </c>
      <c r="J1509" s="203" t="s">
        <v>1325</v>
      </c>
      <c r="K1509" s="203" t="s">
        <v>1326</v>
      </c>
      <c r="L1509" s="236" t="s">
        <v>1951</v>
      </c>
      <c r="M1509" s="203" t="s">
        <v>1328</v>
      </c>
      <c r="N1509" s="203"/>
    </row>
    <row r="1510" s="160" customFormat="1" ht="21" customHeight="1" spans="1:14">
      <c r="A1510" s="191"/>
      <c r="B1510" s="218" t="s">
        <v>2769</v>
      </c>
      <c r="C1510" s="293" t="s">
        <v>2765</v>
      </c>
      <c r="D1510" s="40" t="s">
        <v>452</v>
      </c>
      <c r="E1510" s="67">
        <v>6.42759</v>
      </c>
      <c r="F1510" s="202">
        <v>17654.5</v>
      </c>
      <c r="G1510" s="194">
        <f t="shared" si="8"/>
        <v>113475.887655</v>
      </c>
      <c r="H1510" s="203" t="s">
        <v>1323</v>
      </c>
      <c r="I1510" s="203" t="s">
        <v>1926</v>
      </c>
      <c r="J1510" s="203" t="s">
        <v>1933</v>
      </c>
      <c r="K1510" s="203" t="s">
        <v>1326</v>
      </c>
      <c r="L1510" s="236" t="s">
        <v>1951</v>
      </c>
      <c r="M1510" s="203" t="s">
        <v>1328</v>
      </c>
      <c r="N1510" s="203"/>
    </row>
    <row r="1511" s="160" customFormat="1" ht="21" customHeight="1" spans="1:14">
      <c r="A1511" s="191"/>
      <c r="B1511" s="218" t="s">
        <v>2769</v>
      </c>
      <c r="C1511" s="293" t="s">
        <v>2765</v>
      </c>
      <c r="D1511" s="40" t="s">
        <v>452</v>
      </c>
      <c r="E1511" s="207">
        <v>6.42759</v>
      </c>
      <c r="F1511" s="208">
        <v>28356</v>
      </c>
      <c r="G1511" s="209">
        <f t="shared" si="8"/>
        <v>182260.74204</v>
      </c>
      <c r="H1511" s="203" t="s">
        <v>1330</v>
      </c>
      <c r="I1511" s="203" t="s">
        <v>1926</v>
      </c>
      <c r="J1511" s="203" t="s">
        <v>1951</v>
      </c>
      <c r="K1511" s="203" t="s">
        <v>1331</v>
      </c>
      <c r="L1511" s="236" t="s">
        <v>2761</v>
      </c>
      <c r="M1511" s="203" t="s">
        <v>1332</v>
      </c>
      <c r="N1511" s="203"/>
    </row>
    <row r="1512" s="160" customFormat="1" ht="21" customHeight="1" spans="1:14">
      <c r="A1512" s="191"/>
      <c r="B1512" s="218" t="s">
        <v>2769</v>
      </c>
      <c r="C1512" s="293" t="s">
        <v>2765</v>
      </c>
      <c r="D1512" s="40" t="s">
        <v>452</v>
      </c>
      <c r="E1512" s="67">
        <v>6.6347</v>
      </c>
      <c r="F1512" s="202">
        <v>544</v>
      </c>
      <c r="G1512" s="194">
        <f t="shared" si="8"/>
        <v>3609.2768</v>
      </c>
      <c r="H1512" s="203" t="s">
        <v>1323</v>
      </c>
      <c r="I1512" s="203" t="s">
        <v>1926</v>
      </c>
      <c r="J1512" s="203" t="s">
        <v>1325</v>
      </c>
      <c r="K1512" s="203" t="s">
        <v>1326</v>
      </c>
      <c r="L1512" s="236" t="s">
        <v>1966</v>
      </c>
      <c r="M1512" s="203" t="s">
        <v>1328</v>
      </c>
      <c r="N1512" s="203"/>
    </row>
    <row r="1513" s="160" customFormat="1" ht="21" customHeight="1" spans="1:14">
      <c r="A1513" s="191"/>
      <c r="B1513" s="218" t="s">
        <v>2769</v>
      </c>
      <c r="C1513" s="293" t="s">
        <v>2765</v>
      </c>
      <c r="D1513" s="40" t="s">
        <v>452</v>
      </c>
      <c r="E1513" s="67">
        <v>6.6347</v>
      </c>
      <c r="F1513" s="202">
        <v>544</v>
      </c>
      <c r="G1513" s="194">
        <f t="shared" si="8"/>
        <v>3609.2768</v>
      </c>
      <c r="H1513" s="203" t="s">
        <v>1323</v>
      </c>
      <c r="I1513" s="203" t="s">
        <v>1926</v>
      </c>
      <c r="J1513" s="203" t="s">
        <v>1933</v>
      </c>
      <c r="K1513" s="203" t="s">
        <v>1326</v>
      </c>
      <c r="L1513" s="236" t="s">
        <v>1966</v>
      </c>
      <c r="M1513" s="203" t="s">
        <v>1328</v>
      </c>
      <c r="N1513" s="203"/>
    </row>
    <row r="1514" s="160" customFormat="1" ht="21" customHeight="1" spans="1:14">
      <c r="A1514" s="191"/>
      <c r="B1514" s="218" t="s">
        <v>2769</v>
      </c>
      <c r="C1514" s="293" t="s">
        <v>2765</v>
      </c>
      <c r="D1514" s="40" t="s">
        <v>452</v>
      </c>
      <c r="E1514" s="207">
        <v>6.6347</v>
      </c>
      <c r="F1514" s="208">
        <v>1129</v>
      </c>
      <c r="G1514" s="209">
        <f t="shared" si="8"/>
        <v>7490.5763</v>
      </c>
      <c r="H1514" s="203" t="s">
        <v>1330</v>
      </c>
      <c r="I1514" s="203" t="s">
        <v>1926</v>
      </c>
      <c r="J1514" s="203" t="s">
        <v>1966</v>
      </c>
      <c r="K1514" s="203" t="s">
        <v>1331</v>
      </c>
      <c r="L1514" s="236" t="s">
        <v>2761</v>
      </c>
      <c r="M1514" s="203" t="s">
        <v>1332</v>
      </c>
      <c r="N1514" s="203"/>
    </row>
    <row r="1515" s="160" customFormat="1" ht="21" customHeight="1" spans="1:14">
      <c r="A1515" s="191"/>
      <c r="B1515" s="218" t="s">
        <v>2769</v>
      </c>
      <c r="C1515" s="293" t="s">
        <v>2765</v>
      </c>
      <c r="D1515" s="40" t="s">
        <v>452</v>
      </c>
      <c r="E1515" s="67">
        <v>6.4879</v>
      </c>
      <c r="F1515" s="202">
        <v>144</v>
      </c>
      <c r="G1515" s="194">
        <f t="shared" si="8"/>
        <v>934.2576</v>
      </c>
      <c r="H1515" s="203" t="s">
        <v>1323</v>
      </c>
      <c r="I1515" s="203" t="s">
        <v>1926</v>
      </c>
      <c r="J1515" s="203" t="s">
        <v>1325</v>
      </c>
      <c r="K1515" s="203" t="s">
        <v>1326</v>
      </c>
      <c r="L1515" s="236" t="s">
        <v>1968</v>
      </c>
      <c r="M1515" s="203" t="s">
        <v>1328</v>
      </c>
      <c r="N1515" s="203"/>
    </row>
    <row r="1516" s="160" customFormat="1" ht="21" customHeight="1" spans="1:14">
      <c r="A1516" s="191"/>
      <c r="B1516" s="218" t="s">
        <v>2769</v>
      </c>
      <c r="C1516" s="293" t="s">
        <v>2765</v>
      </c>
      <c r="D1516" s="40" t="s">
        <v>452</v>
      </c>
      <c r="E1516" s="67">
        <v>6.4879</v>
      </c>
      <c r="F1516" s="202">
        <v>290.4</v>
      </c>
      <c r="G1516" s="194">
        <f t="shared" si="8"/>
        <v>1884.08616</v>
      </c>
      <c r="H1516" s="203" t="s">
        <v>1323</v>
      </c>
      <c r="I1516" s="203" t="s">
        <v>1926</v>
      </c>
      <c r="J1516" s="203" t="s">
        <v>1945</v>
      </c>
      <c r="K1516" s="203" t="s">
        <v>1326</v>
      </c>
      <c r="L1516" s="236" t="s">
        <v>1968</v>
      </c>
      <c r="M1516" s="203" t="s">
        <v>1328</v>
      </c>
      <c r="N1516" s="203"/>
    </row>
    <row r="1517" s="160" customFormat="1" ht="21" customHeight="1" spans="1:14">
      <c r="A1517" s="191"/>
      <c r="B1517" s="218" t="s">
        <v>2769</v>
      </c>
      <c r="C1517" s="293" t="s">
        <v>2765</v>
      </c>
      <c r="D1517" s="40" t="s">
        <v>452</v>
      </c>
      <c r="E1517" s="67">
        <v>6.4879</v>
      </c>
      <c r="F1517" s="202">
        <v>144</v>
      </c>
      <c r="G1517" s="194">
        <f t="shared" si="8"/>
        <v>934.2576</v>
      </c>
      <c r="H1517" s="203" t="s">
        <v>1323</v>
      </c>
      <c r="I1517" s="203" t="s">
        <v>1926</v>
      </c>
      <c r="J1517" s="203" t="s">
        <v>1933</v>
      </c>
      <c r="K1517" s="203" t="s">
        <v>1326</v>
      </c>
      <c r="L1517" s="236" t="s">
        <v>1968</v>
      </c>
      <c r="M1517" s="203" t="s">
        <v>1328</v>
      </c>
      <c r="N1517" s="203"/>
    </row>
    <row r="1518" s="160" customFormat="1" ht="21" customHeight="1" spans="1:14">
      <c r="A1518" s="191"/>
      <c r="B1518" s="218" t="s">
        <v>2769</v>
      </c>
      <c r="C1518" s="293" t="s">
        <v>2765</v>
      </c>
      <c r="D1518" s="40" t="s">
        <v>452</v>
      </c>
      <c r="E1518" s="207">
        <v>6.4879</v>
      </c>
      <c r="F1518" s="208">
        <f>484+968</f>
        <v>1452</v>
      </c>
      <c r="G1518" s="209">
        <f t="shared" si="8"/>
        <v>9420.4308</v>
      </c>
      <c r="H1518" s="203" t="s">
        <v>1330</v>
      </c>
      <c r="I1518" s="203" t="s">
        <v>1926</v>
      </c>
      <c r="J1518" s="203" t="s">
        <v>1968</v>
      </c>
      <c r="K1518" s="203" t="s">
        <v>1331</v>
      </c>
      <c r="L1518" s="236" t="s">
        <v>2761</v>
      </c>
      <c r="M1518" s="203" t="s">
        <v>1332</v>
      </c>
      <c r="N1518" s="203"/>
    </row>
    <row r="1519" s="160" customFormat="1" ht="21" customHeight="1" spans="1:14">
      <c r="A1519" s="191"/>
      <c r="B1519" s="218" t="s">
        <v>2769</v>
      </c>
      <c r="C1519" s="293" t="s">
        <v>2765</v>
      </c>
      <c r="D1519" s="40" t="s">
        <v>452</v>
      </c>
      <c r="E1519" s="67">
        <v>6.64359</v>
      </c>
      <c r="F1519" s="202">
        <v>3878.9</v>
      </c>
      <c r="G1519" s="194">
        <f t="shared" si="8"/>
        <v>25769.821251</v>
      </c>
      <c r="H1519" s="203" t="s">
        <v>1323</v>
      </c>
      <c r="I1519" s="203" t="s">
        <v>1926</v>
      </c>
      <c r="J1519" s="203" t="s">
        <v>1325</v>
      </c>
      <c r="K1519" s="203" t="s">
        <v>1326</v>
      </c>
      <c r="L1519" s="236" t="s">
        <v>1336</v>
      </c>
      <c r="M1519" s="203" t="s">
        <v>1328</v>
      </c>
      <c r="N1519" s="203"/>
    </row>
    <row r="1520" s="160" customFormat="1" ht="21" customHeight="1" spans="1:14">
      <c r="A1520" s="191"/>
      <c r="B1520" s="218" t="s">
        <v>2769</v>
      </c>
      <c r="C1520" s="293" t="s">
        <v>2765</v>
      </c>
      <c r="D1520" s="40" t="s">
        <v>452</v>
      </c>
      <c r="E1520" s="67">
        <v>6.64359</v>
      </c>
      <c r="F1520" s="202">
        <v>3878.9</v>
      </c>
      <c r="G1520" s="194">
        <f t="shared" si="8"/>
        <v>25769.821251</v>
      </c>
      <c r="H1520" s="203" t="s">
        <v>1323</v>
      </c>
      <c r="I1520" s="203" t="s">
        <v>1926</v>
      </c>
      <c r="J1520" s="203" t="s">
        <v>1933</v>
      </c>
      <c r="K1520" s="203" t="s">
        <v>1326</v>
      </c>
      <c r="L1520" s="236" t="s">
        <v>1336</v>
      </c>
      <c r="M1520" s="203" t="s">
        <v>1328</v>
      </c>
      <c r="N1520" s="203"/>
    </row>
    <row r="1521" s="160" customFormat="1" ht="21" customHeight="1" spans="1:14">
      <c r="A1521" s="191"/>
      <c r="B1521" s="218" t="s">
        <v>2769</v>
      </c>
      <c r="C1521" s="293" t="s">
        <v>2765</v>
      </c>
      <c r="D1521" s="40" t="s">
        <v>452</v>
      </c>
      <c r="E1521" s="207">
        <v>6.64359</v>
      </c>
      <c r="F1521" s="208">
        <v>8048</v>
      </c>
      <c r="G1521" s="209">
        <f t="shared" si="8"/>
        <v>53467.61232</v>
      </c>
      <c r="H1521" s="203" t="s">
        <v>1330</v>
      </c>
      <c r="I1521" s="203" t="s">
        <v>1926</v>
      </c>
      <c r="J1521" s="203" t="s">
        <v>1336</v>
      </c>
      <c r="K1521" s="203" t="s">
        <v>1331</v>
      </c>
      <c r="L1521" s="236" t="s">
        <v>2761</v>
      </c>
      <c r="M1521" s="203" t="s">
        <v>1332</v>
      </c>
      <c r="N1521" s="203"/>
    </row>
    <row r="1522" s="160" customFormat="1" ht="21" customHeight="1" spans="1:14">
      <c r="A1522" s="191"/>
      <c r="B1522" s="218" t="s">
        <v>2769</v>
      </c>
      <c r="C1522" s="293" t="s">
        <v>2765</v>
      </c>
      <c r="D1522" s="40" t="s">
        <v>452</v>
      </c>
      <c r="E1522" s="67">
        <v>6.665543</v>
      </c>
      <c r="F1522" s="202">
        <v>1614.7</v>
      </c>
      <c r="G1522" s="194">
        <f t="shared" si="8"/>
        <v>10762.8522821</v>
      </c>
      <c r="H1522" s="203" t="s">
        <v>1323</v>
      </c>
      <c r="I1522" s="203" t="s">
        <v>1926</v>
      </c>
      <c r="J1522" s="203" t="s">
        <v>2762</v>
      </c>
      <c r="K1522" s="203" t="s">
        <v>1326</v>
      </c>
      <c r="L1522" s="236" t="s">
        <v>1959</v>
      </c>
      <c r="M1522" s="203" t="s">
        <v>1328</v>
      </c>
      <c r="N1522" s="203"/>
    </row>
    <row r="1523" s="160" customFormat="1" ht="21" customHeight="1" spans="1:14">
      <c r="A1523" s="191"/>
      <c r="B1523" s="218" t="s">
        <v>2769</v>
      </c>
      <c r="C1523" s="293" t="s">
        <v>2765</v>
      </c>
      <c r="D1523" s="40" t="s">
        <v>452</v>
      </c>
      <c r="E1523" s="67">
        <v>6.665543</v>
      </c>
      <c r="F1523" s="202">
        <v>1614.7</v>
      </c>
      <c r="G1523" s="194">
        <f t="shared" si="8"/>
        <v>10762.8522821</v>
      </c>
      <c r="H1523" s="203" t="s">
        <v>1323</v>
      </c>
      <c r="I1523" s="203" t="s">
        <v>1926</v>
      </c>
      <c r="J1523" s="203" t="s">
        <v>2762</v>
      </c>
      <c r="K1523" s="203" t="s">
        <v>1326</v>
      </c>
      <c r="L1523" s="236" t="s">
        <v>1960</v>
      </c>
      <c r="M1523" s="203" t="s">
        <v>1328</v>
      </c>
      <c r="N1523" s="203"/>
    </row>
    <row r="1524" s="160" customFormat="1" ht="21" customHeight="1" spans="1:14">
      <c r="A1524" s="191"/>
      <c r="B1524" s="218" t="s">
        <v>2769</v>
      </c>
      <c r="C1524" s="293" t="s">
        <v>2765</v>
      </c>
      <c r="D1524" s="40" t="s">
        <v>452</v>
      </c>
      <c r="E1524" s="207">
        <v>6.65543</v>
      </c>
      <c r="F1524" s="208">
        <v>5435</v>
      </c>
      <c r="G1524" s="209">
        <f t="shared" si="8"/>
        <v>36172.26205</v>
      </c>
      <c r="H1524" s="203" t="s">
        <v>1330</v>
      </c>
      <c r="I1524" s="203" t="s">
        <v>1926</v>
      </c>
      <c r="J1524" s="203" t="s">
        <v>2768</v>
      </c>
      <c r="K1524" s="203" t="s">
        <v>1331</v>
      </c>
      <c r="L1524" s="236" t="s">
        <v>2762</v>
      </c>
      <c r="M1524" s="203" t="s">
        <v>1332</v>
      </c>
      <c r="N1524" s="203"/>
    </row>
    <row r="1525" s="160" customFormat="1" ht="21" customHeight="1" spans="1:14">
      <c r="A1525" s="191"/>
      <c r="B1525" s="218" t="s">
        <v>2769</v>
      </c>
      <c r="C1525" s="293" t="s">
        <v>2765</v>
      </c>
      <c r="D1525" s="40" t="s">
        <v>452</v>
      </c>
      <c r="E1525" s="67">
        <v>6.87</v>
      </c>
      <c r="F1525" s="202">
        <v>4059.4</v>
      </c>
      <c r="G1525" s="194">
        <f t="shared" si="8"/>
        <v>27888.078</v>
      </c>
      <c r="H1525" s="203" t="s">
        <v>1323</v>
      </c>
      <c r="I1525" s="203" t="s">
        <v>1926</v>
      </c>
      <c r="J1525" s="203" t="s">
        <v>1945</v>
      </c>
      <c r="K1525" s="203" t="s">
        <v>1326</v>
      </c>
      <c r="L1525" s="236" t="s">
        <v>1964</v>
      </c>
      <c r="M1525" s="203" t="s">
        <v>1328</v>
      </c>
      <c r="N1525" s="203"/>
    </row>
    <row r="1526" s="160" customFormat="1" ht="21" customHeight="1" spans="1:14">
      <c r="A1526" s="204"/>
      <c r="B1526" s="218"/>
      <c r="C1526" s="293"/>
      <c r="D1526" s="40"/>
      <c r="E1526" s="207"/>
      <c r="F1526" s="208"/>
      <c r="G1526" s="209"/>
      <c r="H1526" s="203"/>
      <c r="I1526" s="203"/>
      <c r="J1526" s="203"/>
      <c r="K1526" s="203"/>
      <c r="L1526" s="236"/>
      <c r="M1526" s="203"/>
      <c r="N1526" s="203"/>
    </row>
    <row r="1527" s="160" customFormat="1" ht="21" customHeight="1" spans="1:14">
      <c r="A1527" s="191"/>
      <c r="B1527" s="218" t="s">
        <v>2769</v>
      </c>
      <c r="C1527" s="293" t="s">
        <v>2765</v>
      </c>
      <c r="D1527" s="40" t="s">
        <v>452</v>
      </c>
      <c r="E1527" s="207">
        <v>6.87081</v>
      </c>
      <c r="F1527" s="208">
        <v>12359</v>
      </c>
      <c r="G1527" s="209">
        <f t="shared" ref="G1527:G1541" si="9">F1527*E1527</f>
        <v>84916.34079</v>
      </c>
      <c r="H1527" s="203" t="s">
        <v>1330</v>
      </c>
      <c r="I1527" s="203" t="s">
        <v>1926</v>
      </c>
      <c r="J1527" s="203" t="s">
        <v>1964</v>
      </c>
      <c r="K1527" s="203" t="s">
        <v>1331</v>
      </c>
      <c r="L1527" s="236" t="s">
        <v>2762</v>
      </c>
      <c r="M1527" s="203" t="s">
        <v>1332</v>
      </c>
      <c r="N1527" s="203"/>
    </row>
    <row r="1528" s="163" customFormat="1" ht="21" customHeight="1" spans="1:14">
      <c r="A1528" s="195"/>
      <c r="B1528" s="219" t="s">
        <v>138</v>
      </c>
      <c r="C1528" s="220"/>
      <c r="D1528" s="196"/>
      <c r="E1528" s="197"/>
      <c r="F1528" s="190">
        <f>SUM(F1509:F1527)</f>
        <v>108801</v>
      </c>
      <c r="G1528" s="199"/>
      <c r="H1528" s="189"/>
      <c r="I1528" s="189"/>
      <c r="J1528" s="189"/>
      <c r="K1528" s="189"/>
      <c r="L1528" s="232"/>
      <c r="M1528" s="189"/>
      <c r="N1528" s="189"/>
    </row>
    <row r="1529" s="160" customFormat="1" ht="21" customHeight="1" spans="1:14">
      <c r="A1529" s="191"/>
      <c r="B1529" s="218" t="s">
        <v>2770</v>
      </c>
      <c r="C1529" s="203" t="s">
        <v>2771</v>
      </c>
      <c r="D1529" s="40" t="s">
        <v>452</v>
      </c>
      <c r="E1529" s="67">
        <v>8.6</v>
      </c>
      <c r="F1529" s="202">
        <v>173</v>
      </c>
      <c r="G1529" s="194">
        <f t="shared" si="9"/>
        <v>1487.8</v>
      </c>
      <c r="H1529" s="203" t="s">
        <v>1323</v>
      </c>
      <c r="I1529" s="203" t="s">
        <v>1926</v>
      </c>
      <c r="J1529" s="203" t="s">
        <v>1325</v>
      </c>
      <c r="K1529" s="203" t="s">
        <v>1326</v>
      </c>
      <c r="L1529" s="236" t="s">
        <v>2748</v>
      </c>
      <c r="M1529" s="203" t="s">
        <v>1328</v>
      </c>
      <c r="N1529" s="203"/>
    </row>
    <row r="1530" s="160" customFormat="1" ht="21" customHeight="1" spans="1:14">
      <c r="A1530" s="191"/>
      <c r="B1530" s="218" t="s">
        <v>2770</v>
      </c>
      <c r="C1530" s="203" t="s">
        <v>2771</v>
      </c>
      <c r="D1530" s="40" t="s">
        <v>452</v>
      </c>
      <c r="E1530" s="67">
        <v>8.6</v>
      </c>
      <c r="F1530" s="202">
        <v>173</v>
      </c>
      <c r="G1530" s="194">
        <f t="shared" si="9"/>
        <v>1487.8</v>
      </c>
      <c r="H1530" s="203" t="s">
        <v>1323</v>
      </c>
      <c r="I1530" s="203" t="s">
        <v>1926</v>
      </c>
      <c r="J1530" s="203" t="s">
        <v>1325</v>
      </c>
      <c r="K1530" s="203" t="s">
        <v>1326</v>
      </c>
      <c r="L1530" s="236" t="s">
        <v>2749</v>
      </c>
      <c r="M1530" s="203" t="s">
        <v>1328</v>
      </c>
      <c r="N1530" s="203"/>
    </row>
    <row r="1531" s="160" customFormat="1" ht="21" customHeight="1" spans="1:14">
      <c r="A1531" s="191"/>
      <c r="B1531" s="218" t="s">
        <v>2770</v>
      </c>
      <c r="C1531" s="203" t="s">
        <v>2771</v>
      </c>
      <c r="D1531" s="40" t="s">
        <v>452</v>
      </c>
      <c r="E1531" s="67">
        <v>8.6</v>
      </c>
      <c r="F1531" s="202">
        <v>173</v>
      </c>
      <c r="G1531" s="194">
        <f t="shared" si="9"/>
        <v>1487.8</v>
      </c>
      <c r="H1531" s="203" t="s">
        <v>1323</v>
      </c>
      <c r="I1531" s="203" t="s">
        <v>1926</v>
      </c>
      <c r="J1531" s="203" t="s">
        <v>1325</v>
      </c>
      <c r="K1531" s="203" t="s">
        <v>1326</v>
      </c>
      <c r="L1531" s="236" t="s">
        <v>2750</v>
      </c>
      <c r="M1531" s="203" t="s">
        <v>1328</v>
      </c>
      <c r="N1531" s="203"/>
    </row>
    <row r="1532" s="160" customFormat="1" ht="21" customHeight="1" spans="1:14">
      <c r="A1532" s="191"/>
      <c r="B1532" s="218" t="s">
        <v>2770</v>
      </c>
      <c r="C1532" s="203" t="s">
        <v>2771</v>
      </c>
      <c r="D1532" s="40" t="s">
        <v>452</v>
      </c>
      <c r="E1532" s="67">
        <v>8.6</v>
      </c>
      <c r="F1532" s="202">
        <v>206</v>
      </c>
      <c r="G1532" s="194">
        <f t="shared" si="9"/>
        <v>1771.6</v>
      </c>
      <c r="H1532" s="203" t="s">
        <v>1323</v>
      </c>
      <c r="I1532" s="203" t="s">
        <v>1926</v>
      </c>
      <c r="J1532" s="203" t="s">
        <v>1325</v>
      </c>
      <c r="K1532" s="203" t="s">
        <v>1326</v>
      </c>
      <c r="L1532" s="236" t="s">
        <v>2751</v>
      </c>
      <c r="M1532" s="203" t="s">
        <v>1328</v>
      </c>
      <c r="N1532" s="203"/>
    </row>
    <row r="1533" s="160" customFormat="1" ht="21" customHeight="1" spans="1:14">
      <c r="A1533" s="191"/>
      <c r="B1533" s="218" t="s">
        <v>2770</v>
      </c>
      <c r="C1533" s="203" t="s">
        <v>2771</v>
      </c>
      <c r="D1533" s="40" t="s">
        <v>452</v>
      </c>
      <c r="E1533" s="67">
        <v>8.6</v>
      </c>
      <c r="F1533" s="202">
        <v>173</v>
      </c>
      <c r="G1533" s="194">
        <f t="shared" si="9"/>
        <v>1487.8</v>
      </c>
      <c r="H1533" s="203" t="s">
        <v>1323</v>
      </c>
      <c r="I1533" s="203" t="s">
        <v>1926</v>
      </c>
      <c r="J1533" s="203" t="s">
        <v>1325</v>
      </c>
      <c r="K1533" s="203" t="s">
        <v>1326</v>
      </c>
      <c r="L1533" s="236" t="s">
        <v>2752</v>
      </c>
      <c r="M1533" s="203" t="s">
        <v>1328</v>
      </c>
      <c r="N1533" s="203"/>
    </row>
    <row r="1534" s="160" customFormat="1" ht="21" customHeight="1" spans="1:14">
      <c r="A1534" s="191"/>
      <c r="B1534" s="218" t="s">
        <v>2770</v>
      </c>
      <c r="C1534" s="203" t="s">
        <v>2771</v>
      </c>
      <c r="D1534" s="40" t="s">
        <v>452</v>
      </c>
      <c r="E1534" s="67">
        <v>8.6</v>
      </c>
      <c r="F1534" s="202">
        <v>272</v>
      </c>
      <c r="G1534" s="194">
        <f t="shared" si="9"/>
        <v>2339.2</v>
      </c>
      <c r="H1534" s="203" t="s">
        <v>1323</v>
      </c>
      <c r="I1534" s="203" t="s">
        <v>1926</v>
      </c>
      <c r="J1534" s="203" t="s">
        <v>1945</v>
      </c>
      <c r="K1534" s="203" t="s">
        <v>1326</v>
      </c>
      <c r="L1534" s="236" t="s">
        <v>2753</v>
      </c>
      <c r="M1534" s="203" t="s">
        <v>1328</v>
      </c>
      <c r="N1534" s="203"/>
    </row>
    <row r="1535" s="160" customFormat="1" ht="21" customHeight="1" spans="1:14">
      <c r="A1535" s="191"/>
      <c r="B1535" s="218" t="s">
        <v>2770</v>
      </c>
      <c r="C1535" s="203" t="s">
        <v>2771</v>
      </c>
      <c r="D1535" s="40" t="s">
        <v>452</v>
      </c>
      <c r="E1535" s="67">
        <v>8.6</v>
      </c>
      <c r="F1535" s="202">
        <v>272</v>
      </c>
      <c r="G1535" s="194">
        <f t="shared" si="9"/>
        <v>2339.2</v>
      </c>
      <c r="H1535" s="203" t="s">
        <v>1323</v>
      </c>
      <c r="I1535" s="203" t="s">
        <v>1926</v>
      </c>
      <c r="J1535" s="203" t="s">
        <v>1945</v>
      </c>
      <c r="K1535" s="203" t="s">
        <v>1326</v>
      </c>
      <c r="L1535" s="236" t="s">
        <v>2754</v>
      </c>
      <c r="M1535" s="203" t="s">
        <v>1328</v>
      </c>
      <c r="N1535" s="203"/>
    </row>
    <row r="1536" s="160" customFormat="1" ht="21" customHeight="1" spans="1:14">
      <c r="A1536" s="191"/>
      <c r="B1536" s="218" t="s">
        <v>2770</v>
      </c>
      <c r="C1536" s="203" t="s">
        <v>2771</v>
      </c>
      <c r="D1536" s="40" t="s">
        <v>452</v>
      </c>
      <c r="E1536" s="67">
        <v>8.6</v>
      </c>
      <c r="F1536" s="202">
        <v>206</v>
      </c>
      <c r="G1536" s="194">
        <f t="shared" si="9"/>
        <v>1771.6</v>
      </c>
      <c r="H1536" s="203" t="s">
        <v>1323</v>
      </c>
      <c r="I1536" s="203" t="s">
        <v>1926</v>
      </c>
      <c r="J1536" s="203" t="s">
        <v>1933</v>
      </c>
      <c r="K1536" s="203" t="s">
        <v>1326</v>
      </c>
      <c r="L1536" s="236" t="s">
        <v>2755</v>
      </c>
      <c r="M1536" s="203" t="s">
        <v>1328</v>
      </c>
      <c r="N1536" s="203"/>
    </row>
    <row r="1537" s="160" customFormat="1" ht="21" customHeight="1" spans="1:14">
      <c r="A1537" s="191"/>
      <c r="B1537" s="218" t="s">
        <v>2770</v>
      </c>
      <c r="C1537" s="203" t="s">
        <v>2771</v>
      </c>
      <c r="D1537" s="40" t="s">
        <v>452</v>
      </c>
      <c r="E1537" s="67">
        <v>8.6</v>
      </c>
      <c r="F1537" s="202">
        <v>206</v>
      </c>
      <c r="G1537" s="194">
        <f t="shared" si="9"/>
        <v>1771.6</v>
      </c>
      <c r="H1537" s="203" t="s">
        <v>1323</v>
      </c>
      <c r="I1537" s="203" t="s">
        <v>1926</v>
      </c>
      <c r="J1537" s="203" t="s">
        <v>1933</v>
      </c>
      <c r="K1537" s="203" t="s">
        <v>1326</v>
      </c>
      <c r="L1537" s="236" t="s">
        <v>2756</v>
      </c>
      <c r="M1537" s="203" t="s">
        <v>1328</v>
      </c>
      <c r="N1537" s="203"/>
    </row>
    <row r="1538" s="160" customFormat="1" ht="21" customHeight="1" spans="1:14">
      <c r="A1538" s="191"/>
      <c r="B1538" s="218" t="s">
        <v>2770</v>
      </c>
      <c r="C1538" s="203" t="s">
        <v>2771</v>
      </c>
      <c r="D1538" s="40" t="s">
        <v>452</v>
      </c>
      <c r="E1538" s="67">
        <v>8.6</v>
      </c>
      <c r="F1538" s="202">
        <v>239</v>
      </c>
      <c r="G1538" s="194">
        <f t="shared" si="9"/>
        <v>2055.4</v>
      </c>
      <c r="H1538" s="203" t="s">
        <v>1323</v>
      </c>
      <c r="I1538" s="203" t="s">
        <v>1926</v>
      </c>
      <c r="J1538" s="203" t="s">
        <v>1933</v>
      </c>
      <c r="K1538" s="203" t="s">
        <v>1326</v>
      </c>
      <c r="L1538" s="236" t="s">
        <v>2757</v>
      </c>
      <c r="M1538" s="203" t="s">
        <v>1328</v>
      </c>
      <c r="N1538" s="203"/>
    </row>
    <row r="1539" s="160" customFormat="1" ht="21" customHeight="1" spans="1:14">
      <c r="A1539" s="191"/>
      <c r="B1539" s="218" t="s">
        <v>2770</v>
      </c>
      <c r="C1539" s="203" t="s">
        <v>2771</v>
      </c>
      <c r="D1539" s="40" t="s">
        <v>452</v>
      </c>
      <c r="E1539" s="67">
        <v>8.6</v>
      </c>
      <c r="F1539" s="202">
        <v>239</v>
      </c>
      <c r="G1539" s="194">
        <f t="shared" si="9"/>
        <v>2055.4</v>
      </c>
      <c r="H1539" s="203" t="s">
        <v>1323</v>
      </c>
      <c r="I1539" s="203" t="s">
        <v>1926</v>
      </c>
      <c r="J1539" s="203" t="s">
        <v>1933</v>
      </c>
      <c r="K1539" s="203" t="s">
        <v>1326</v>
      </c>
      <c r="L1539" s="236" t="s">
        <v>2758</v>
      </c>
      <c r="M1539" s="203" t="s">
        <v>1328</v>
      </c>
      <c r="N1539" s="203"/>
    </row>
    <row r="1540" s="160" customFormat="1" ht="21" customHeight="1" spans="1:14">
      <c r="A1540" s="191"/>
      <c r="B1540" s="218" t="s">
        <v>2770</v>
      </c>
      <c r="C1540" s="203" t="s">
        <v>2771</v>
      </c>
      <c r="D1540" s="40" t="s">
        <v>452</v>
      </c>
      <c r="E1540" s="67">
        <v>8.6</v>
      </c>
      <c r="F1540" s="202">
        <v>206</v>
      </c>
      <c r="G1540" s="194">
        <f t="shared" si="9"/>
        <v>1771.6</v>
      </c>
      <c r="H1540" s="203" t="s">
        <v>1323</v>
      </c>
      <c r="I1540" s="203" t="s">
        <v>1926</v>
      </c>
      <c r="J1540" s="203" t="s">
        <v>1933</v>
      </c>
      <c r="K1540" s="203" t="s">
        <v>1326</v>
      </c>
      <c r="L1540" s="236" t="s">
        <v>2759</v>
      </c>
      <c r="M1540" s="203" t="s">
        <v>1328</v>
      </c>
      <c r="N1540" s="203"/>
    </row>
    <row r="1541" s="160" customFormat="1" ht="21" customHeight="1" spans="1:14">
      <c r="A1541" s="191"/>
      <c r="B1541" s="218" t="s">
        <v>2770</v>
      </c>
      <c r="C1541" s="203" t="s">
        <v>2771</v>
      </c>
      <c r="D1541" s="40" t="s">
        <v>452</v>
      </c>
      <c r="E1541" s="207">
        <v>8.6</v>
      </c>
      <c r="F1541" s="208">
        <v>890</v>
      </c>
      <c r="G1541" s="209">
        <f t="shared" si="9"/>
        <v>7654</v>
      </c>
      <c r="H1541" s="203" t="s">
        <v>1323</v>
      </c>
      <c r="I1541" s="203" t="s">
        <v>1926</v>
      </c>
      <c r="J1541" s="203" t="s">
        <v>1951</v>
      </c>
      <c r="K1541" s="203" t="s">
        <v>1326</v>
      </c>
      <c r="L1541" s="236" t="s">
        <v>2761</v>
      </c>
      <c r="M1541" s="203" t="s">
        <v>1328</v>
      </c>
      <c r="N1541" s="203"/>
    </row>
    <row r="1542" s="160" customFormat="1" ht="21" customHeight="1" spans="1:14">
      <c r="A1542" s="191"/>
      <c r="B1542" s="218"/>
      <c r="C1542" s="203"/>
      <c r="D1542" s="40"/>
      <c r="E1542" s="207"/>
      <c r="F1542" s="208"/>
      <c r="G1542" s="209"/>
      <c r="H1542" s="203"/>
      <c r="I1542" s="203"/>
      <c r="J1542" s="203"/>
      <c r="K1542" s="203"/>
      <c r="L1542" s="236"/>
      <c r="M1542" s="203"/>
      <c r="N1542" s="203"/>
    </row>
    <row r="1543" s="160" customFormat="1" ht="21" customHeight="1" spans="1:14">
      <c r="A1543" s="191"/>
      <c r="B1543" s="218" t="s">
        <v>2770</v>
      </c>
      <c r="C1543" s="203" t="s">
        <v>2771</v>
      </c>
      <c r="D1543" s="40" t="s">
        <v>452</v>
      </c>
      <c r="E1543" s="207">
        <v>8.60331</v>
      </c>
      <c r="F1543" s="208">
        <v>4279</v>
      </c>
      <c r="G1543" s="209">
        <f>F1543*E1543</f>
        <v>36813.56349</v>
      </c>
      <c r="H1543" s="203" t="s">
        <v>1330</v>
      </c>
      <c r="I1543" s="203" t="s">
        <v>1926</v>
      </c>
      <c r="J1543" s="203" t="s">
        <v>2760</v>
      </c>
      <c r="K1543" s="203" t="s">
        <v>1331</v>
      </c>
      <c r="L1543" s="236" t="s">
        <v>2772</v>
      </c>
      <c r="M1543" s="203" t="s">
        <v>1332</v>
      </c>
      <c r="N1543" s="203"/>
    </row>
    <row r="1544" s="160" customFormat="1" ht="21" customHeight="1" spans="1:14">
      <c r="A1544" s="191"/>
      <c r="B1544" s="218" t="s">
        <v>2770</v>
      </c>
      <c r="C1544" s="203" t="s">
        <v>2771</v>
      </c>
      <c r="D1544" s="40" t="s">
        <v>452</v>
      </c>
      <c r="E1544" s="207">
        <v>8.60331</v>
      </c>
      <c r="F1544" s="208">
        <v>1246</v>
      </c>
      <c r="G1544" s="209">
        <f>F1544*E1544</f>
        <v>10719.72426</v>
      </c>
      <c r="H1544" s="203" t="s">
        <v>1330</v>
      </c>
      <c r="I1544" s="203" t="s">
        <v>1926</v>
      </c>
      <c r="J1544" s="203" t="s">
        <v>1951</v>
      </c>
      <c r="K1544" s="203" t="s">
        <v>1331</v>
      </c>
      <c r="L1544" s="236" t="s">
        <v>2761</v>
      </c>
      <c r="M1544" s="203" t="s">
        <v>1332</v>
      </c>
      <c r="N1544" s="203"/>
    </row>
    <row r="1545" s="163" customFormat="1" ht="21" customHeight="1" spans="1:14">
      <c r="A1545" s="195"/>
      <c r="B1545" s="219" t="s">
        <v>138</v>
      </c>
      <c r="C1545" s="220"/>
      <c r="D1545" s="196"/>
      <c r="E1545" s="197"/>
      <c r="F1545" s="190">
        <f>SUM(F1529:F1543)</f>
        <v>7707</v>
      </c>
      <c r="G1545" s="199"/>
      <c r="H1545" s="189"/>
      <c r="I1545" s="189"/>
      <c r="J1545" s="189"/>
      <c r="K1545" s="189"/>
      <c r="L1545" s="232"/>
      <c r="M1545" s="189"/>
      <c r="N1545" s="189"/>
    </row>
    <row r="1546" s="160" customFormat="1" ht="21" customHeight="1" spans="1:14">
      <c r="A1546" s="191"/>
      <c r="B1546" s="200" t="s">
        <v>542</v>
      </c>
      <c r="C1546" s="189" t="s">
        <v>543</v>
      </c>
      <c r="D1546" s="40"/>
      <c r="E1546" s="67"/>
      <c r="F1546" s="202"/>
      <c r="G1546" s="194"/>
      <c r="H1546" s="203"/>
      <c r="I1546" s="203"/>
      <c r="J1546" s="203"/>
      <c r="K1546" s="203"/>
      <c r="L1546" s="236"/>
      <c r="M1546" s="203"/>
      <c r="N1546" s="203"/>
    </row>
    <row r="1547" s="160" customFormat="1" ht="21" customHeight="1" spans="1:14">
      <c r="A1547" s="191"/>
      <c r="B1547" s="218" t="s">
        <v>544</v>
      </c>
      <c r="C1547" s="203" t="s">
        <v>2747</v>
      </c>
      <c r="D1547" s="40" t="s">
        <v>452</v>
      </c>
      <c r="E1547" s="67"/>
      <c r="F1547" s="202">
        <v>2939</v>
      </c>
      <c r="G1547" s="194"/>
      <c r="H1547" s="203" t="s">
        <v>1141</v>
      </c>
      <c r="I1547" s="203"/>
      <c r="J1547" s="203"/>
      <c r="K1547" s="203" t="s">
        <v>1142</v>
      </c>
      <c r="L1547" s="236"/>
      <c r="M1547" s="203" t="s">
        <v>1143</v>
      </c>
      <c r="N1547" s="203"/>
    </row>
    <row r="1548" s="163" customFormat="1" ht="21" customHeight="1" spans="1:14">
      <c r="A1548" s="195"/>
      <c r="B1548" s="219" t="s">
        <v>138</v>
      </c>
      <c r="C1548" s="220"/>
      <c r="D1548" s="196"/>
      <c r="E1548" s="197"/>
      <c r="F1548" s="190">
        <f>SUM(F1547:F1547)</f>
        <v>2939</v>
      </c>
      <c r="G1548" s="199"/>
      <c r="H1548" s="189"/>
      <c r="I1548" s="189"/>
      <c r="J1548" s="189"/>
      <c r="K1548" s="189"/>
      <c r="L1548" s="232"/>
      <c r="M1548" s="189"/>
      <c r="N1548" s="189"/>
    </row>
    <row r="1549" s="160" customFormat="1" ht="21" customHeight="1" spans="1:14">
      <c r="A1549" s="191"/>
      <c r="B1549" s="218" t="s">
        <v>2773</v>
      </c>
      <c r="C1549" s="293" t="s">
        <v>2765</v>
      </c>
      <c r="D1549" s="40" t="s">
        <v>452</v>
      </c>
      <c r="E1549" s="207">
        <v>6.6347</v>
      </c>
      <c r="F1549" s="194">
        <v>7165</v>
      </c>
      <c r="G1549" s="194">
        <f t="shared" ref="G1549:G1555" si="10">F1549*E1549</f>
        <v>47537.6255</v>
      </c>
      <c r="H1549" s="203" t="s">
        <v>1118</v>
      </c>
      <c r="I1549" s="203" t="s">
        <v>1324</v>
      </c>
      <c r="J1549" s="203" t="s">
        <v>1972</v>
      </c>
      <c r="K1549" s="203" t="s">
        <v>1120</v>
      </c>
      <c r="L1549" s="236" t="s">
        <v>1977</v>
      </c>
      <c r="M1549" s="203" t="s">
        <v>1121</v>
      </c>
      <c r="N1549" s="203"/>
    </row>
    <row r="1550" s="160" customFormat="1" ht="21" customHeight="1" spans="1:14">
      <c r="A1550" s="191"/>
      <c r="B1550" s="218" t="s">
        <v>2773</v>
      </c>
      <c r="C1550" s="293" t="s">
        <v>2765</v>
      </c>
      <c r="D1550" s="40" t="s">
        <v>452</v>
      </c>
      <c r="E1550" s="207">
        <v>6.6347</v>
      </c>
      <c r="F1550" s="194">
        <v>4179</v>
      </c>
      <c r="G1550" s="194">
        <f t="shared" si="10"/>
        <v>27726.4113</v>
      </c>
      <c r="H1550" s="203" t="s">
        <v>1129</v>
      </c>
      <c r="I1550" s="203" t="s">
        <v>1324</v>
      </c>
      <c r="J1550" s="203" t="s">
        <v>1972</v>
      </c>
      <c r="K1550" s="203" t="s">
        <v>1130</v>
      </c>
      <c r="L1550" s="236" t="s">
        <v>1977</v>
      </c>
      <c r="M1550" s="203" t="s">
        <v>1131</v>
      </c>
      <c r="N1550" s="203"/>
    </row>
    <row r="1551" s="160" customFormat="1" ht="21" customHeight="1" spans="1:14">
      <c r="A1551" s="191"/>
      <c r="B1551" s="218" t="s">
        <v>2773</v>
      </c>
      <c r="C1551" s="293" t="s">
        <v>2765</v>
      </c>
      <c r="D1551" s="40" t="s">
        <v>452</v>
      </c>
      <c r="E1551" s="207">
        <v>7.06</v>
      </c>
      <c r="F1551" s="208">
        <v>42898</v>
      </c>
      <c r="G1551" s="209">
        <f t="shared" si="10"/>
        <v>302859.88</v>
      </c>
      <c r="H1551" s="203" t="s">
        <v>1323</v>
      </c>
      <c r="I1551" s="203" t="s">
        <v>1992</v>
      </c>
      <c r="J1551" s="203" t="s">
        <v>2774</v>
      </c>
      <c r="K1551" s="203" t="s">
        <v>1326</v>
      </c>
      <c r="L1551" s="236" t="s">
        <v>2775</v>
      </c>
      <c r="M1551" s="203" t="s">
        <v>1328</v>
      </c>
      <c r="N1551" s="203"/>
    </row>
    <row r="1552" s="160" customFormat="1" ht="21" customHeight="1" spans="1:14">
      <c r="A1552" s="191"/>
      <c r="B1552" s="218" t="s">
        <v>2773</v>
      </c>
      <c r="C1552" s="293" t="s">
        <v>2765</v>
      </c>
      <c r="D1552" s="40" t="s">
        <v>452</v>
      </c>
      <c r="E1552" s="207">
        <v>7.04598</v>
      </c>
      <c r="F1552" s="208">
        <v>80430</v>
      </c>
      <c r="G1552" s="209">
        <f t="shared" si="10"/>
        <v>566708.1714</v>
      </c>
      <c r="H1552" s="203" t="s">
        <v>1330</v>
      </c>
      <c r="I1552" s="203" t="s">
        <v>1992</v>
      </c>
      <c r="J1552" s="203" t="s">
        <v>2774</v>
      </c>
      <c r="K1552" s="203" t="s">
        <v>1331</v>
      </c>
      <c r="L1552" s="236" t="s">
        <v>2775</v>
      </c>
      <c r="M1552" s="203" t="s">
        <v>1332</v>
      </c>
      <c r="N1552" s="203"/>
    </row>
    <row r="1553" s="160" customFormat="1" ht="21" customHeight="1" spans="1:14">
      <c r="A1553" s="191"/>
      <c r="B1553" s="218" t="s">
        <v>2773</v>
      </c>
      <c r="C1553" s="293" t="s">
        <v>2765</v>
      </c>
      <c r="D1553" s="40" t="s">
        <v>452</v>
      </c>
      <c r="E1553" s="207">
        <v>7.06</v>
      </c>
      <c r="F1553" s="208">
        <v>2935</v>
      </c>
      <c r="G1553" s="209">
        <f t="shared" si="10"/>
        <v>20721.1</v>
      </c>
      <c r="H1553" s="203" t="s">
        <v>1323</v>
      </c>
      <c r="I1553" s="203" t="s">
        <v>1992</v>
      </c>
      <c r="J1553" s="203" t="s">
        <v>2774</v>
      </c>
      <c r="K1553" s="203" t="s">
        <v>1326</v>
      </c>
      <c r="L1553" s="236" t="s">
        <v>2776</v>
      </c>
      <c r="M1553" s="203" t="s">
        <v>1328</v>
      </c>
      <c r="N1553" s="203"/>
    </row>
    <row r="1554" s="160" customFormat="1" ht="21" customHeight="1" spans="1:14">
      <c r="A1554" s="191"/>
      <c r="B1554" s="218" t="s">
        <v>2773</v>
      </c>
      <c r="C1554" s="293" t="s">
        <v>2765</v>
      </c>
      <c r="D1554" s="40" t="s">
        <v>452</v>
      </c>
      <c r="E1554" s="207">
        <v>7.04598</v>
      </c>
      <c r="F1554" s="208">
        <v>11928</v>
      </c>
      <c r="G1554" s="209">
        <f t="shared" si="10"/>
        <v>84044.44944</v>
      </c>
      <c r="H1554" s="203" t="s">
        <v>1330</v>
      </c>
      <c r="I1554" s="203" t="s">
        <v>1992</v>
      </c>
      <c r="J1554" s="203" t="s">
        <v>2774</v>
      </c>
      <c r="K1554" s="203" t="s">
        <v>1331</v>
      </c>
      <c r="L1554" s="236" t="s">
        <v>2776</v>
      </c>
      <c r="M1554" s="203" t="s">
        <v>1332</v>
      </c>
      <c r="N1554" s="203"/>
    </row>
    <row r="1555" s="160" customFormat="1" ht="21" customHeight="1" spans="1:14">
      <c r="A1555" s="191"/>
      <c r="B1555" s="218" t="s">
        <v>2773</v>
      </c>
      <c r="C1555" s="293" t="s">
        <v>2765</v>
      </c>
      <c r="D1555" s="40" t="s">
        <v>452</v>
      </c>
      <c r="E1555" s="207">
        <v>6.6347</v>
      </c>
      <c r="F1555" s="202">
        <v>4179</v>
      </c>
      <c r="G1555" s="194">
        <f t="shared" si="10"/>
        <v>27726.4113</v>
      </c>
      <c r="H1555" s="203" t="s">
        <v>1141</v>
      </c>
      <c r="I1555" s="203" t="s">
        <v>1324</v>
      </c>
      <c r="J1555" s="203" t="s">
        <v>1972</v>
      </c>
      <c r="K1555" s="203" t="s">
        <v>1142</v>
      </c>
      <c r="L1555" s="236" t="s">
        <v>1977</v>
      </c>
      <c r="M1555" s="203" t="s">
        <v>1143</v>
      </c>
      <c r="N1555" s="203"/>
    </row>
    <row r="1556" s="163" customFormat="1" ht="21" customHeight="1" spans="1:14">
      <c r="A1556" s="195"/>
      <c r="B1556" s="219" t="s">
        <v>138</v>
      </c>
      <c r="C1556" s="220"/>
      <c r="D1556" s="196"/>
      <c r="E1556" s="197"/>
      <c r="F1556" s="190">
        <f>SUM(F1549:F1555)</f>
        <v>153714</v>
      </c>
      <c r="G1556" s="199"/>
      <c r="H1556" s="189"/>
      <c r="I1556" s="189"/>
      <c r="J1556" s="189"/>
      <c r="K1556" s="189"/>
      <c r="L1556" s="232"/>
      <c r="M1556" s="189"/>
      <c r="N1556" s="189"/>
    </row>
    <row r="1557" s="160" customFormat="1" ht="21" customHeight="1" spans="1:14">
      <c r="A1557" s="191"/>
      <c r="B1557" s="200" t="s">
        <v>2777</v>
      </c>
      <c r="C1557" s="201" t="s">
        <v>1920</v>
      </c>
      <c r="D1557" s="40"/>
      <c r="E1557" s="67"/>
      <c r="F1557" s="202"/>
      <c r="G1557" s="194"/>
      <c r="H1557" s="203"/>
      <c r="I1557" s="203"/>
      <c r="J1557" s="203"/>
      <c r="K1557" s="203"/>
      <c r="L1557" s="236"/>
      <c r="M1557" s="203"/>
      <c r="N1557" s="203"/>
    </row>
    <row r="1558" s="160" customFormat="1" ht="21" customHeight="1" spans="1:14">
      <c r="A1558" s="191"/>
      <c r="B1558" s="218" t="s">
        <v>2778</v>
      </c>
      <c r="C1558" s="203" t="s">
        <v>2747</v>
      </c>
      <c r="D1558" s="40" t="s">
        <v>452</v>
      </c>
      <c r="E1558" s="207">
        <v>7.12994</v>
      </c>
      <c r="F1558" s="208">
        <v>192</v>
      </c>
      <c r="G1558" s="209">
        <f t="shared" ref="G1558:G1567" si="11">F1558*E1558</f>
        <v>1368.94848</v>
      </c>
      <c r="H1558" s="203" t="s">
        <v>1323</v>
      </c>
      <c r="I1558" s="203" t="s">
        <v>1324</v>
      </c>
      <c r="J1558" s="203" t="s">
        <v>1972</v>
      </c>
      <c r="K1558" s="203" t="s">
        <v>1326</v>
      </c>
      <c r="L1558" s="236" t="s">
        <v>2779</v>
      </c>
      <c r="M1558" s="203" t="s">
        <v>1328</v>
      </c>
      <c r="N1558" s="203"/>
    </row>
    <row r="1559" s="160" customFormat="1" ht="21" customHeight="1" spans="1:14">
      <c r="A1559" s="191"/>
      <c r="B1559" s="218" t="s">
        <v>2778</v>
      </c>
      <c r="C1559" s="203" t="s">
        <v>2747</v>
      </c>
      <c r="D1559" s="40" t="s">
        <v>452</v>
      </c>
      <c r="E1559" s="207">
        <v>7.12994</v>
      </c>
      <c r="F1559" s="208">
        <v>378</v>
      </c>
      <c r="G1559" s="209">
        <f t="shared" si="11"/>
        <v>2695.11732</v>
      </c>
      <c r="H1559" s="203" t="s">
        <v>1330</v>
      </c>
      <c r="I1559" s="203" t="s">
        <v>1324</v>
      </c>
      <c r="J1559" s="203" t="s">
        <v>1972</v>
      </c>
      <c r="K1559" s="203" t="s">
        <v>1331</v>
      </c>
      <c r="L1559" s="236" t="s">
        <v>2779</v>
      </c>
      <c r="M1559" s="203" t="s">
        <v>1332</v>
      </c>
      <c r="N1559" s="203"/>
    </row>
    <row r="1560" s="163" customFormat="1" ht="21" customHeight="1" spans="1:14">
      <c r="A1560" s="195"/>
      <c r="B1560" s="219" t="s">
        <v>138</v>
      </c>
      <c r="C1560" s="220"/>
      <c r="D1560" s="196"/>
      <c r="E1560" s="197"/>
      <c r="F1560" s="190">
        <f>SUM(F1558:F1559)</f>
        <v>570</v>
      </c>
      <c r="G1560" s="199"/>
      <c r="H1560" s="189"/>
      <c r="I1560" s="189"/>
      <c r="J1560" s="189"/>
      <c r="K1560" s="189"/>
      <c r="L1560" s="232"/>
      <c r="M1560" s="189"/>
      <c r="N1560" s="189"/>
    </row>
    <row r="1561" s="160" customFormat="1" ht="21" customHeight="1" spans="1:14">
      <c r="A1561" s="204"/>
      <c r="B1561" s="218" t="s">
        <v>2780</v>
      </c>
      <c r="C1561" s="293" t="s">
        <v>2765</v>
      </c>
      <c r="D1561" s="40" t="s">
        <v>452</v>
      </c>
      <c r="E1561" s="207">
        <v>6.97314</v>
      </c>
      <c r="F1561" s="208">
        <v>5482</v>
      </c>
      <c r="G1561" s="209">
        <f t="shared" si="11"/>
        <v>38226.75348</v>
      </c>
      <c r="H1561" s="203" t="s">
        <v>1323</v>
      </c>
      <c r="I1561" s="203" t="s">
        <v>1324</v>
      </c>
      <c r="J1561" s="203" t="s">
        <v>1972</v>
      </c>
      <c r="K1561" s="203" t="s">
        <v>1326</v>
      </c>
      <c r="L1561" s="236" t="s">
        <v>674</v>
      </c>
      <c r="M1561" s="203" t="s">
        <v>1328</v>
      </c>
      <c r="N1561" s="203"/>
    </row>
    <row r="1562" s="160" customFormat="1" ht="21" customHeight="1" spans="1:14">
      <c r="A1562" s="191"/>
      <c r="B1562" s="218" t="s">
        <v>2780</v>
      </c>
      <c r="C1562" s="293" t="s">
        <v>2765</v>
      </c>
      <c r="D1562" s="40" t="s">
        <v>452</v>
      </c>
      <c r="E1562" s="207">
        <v>6.97314</v>
      </c>
      <c r="F1562" s="208">
        <v>11431</v>
      </c>
      <c r="G1562" s="209">
        <f t="shared" si="11"/>
        <v>79709.96334</v>
      </c>
      <c r="H1562" s="203" t="s">
        <v>1330</v>
      </c>
      <c r="I1562" s="203" t="s">
        <v>1324</v>
      </c>
      <c r="J1562" s="203" t="s">
        <v>1972</v>
      </c>
      <c r="K1562" s="203" t="s">
        <v>1331</v>
      </c>
      <c r="L1562" s="236" t="s">
        <v>674</v>
      </c>
      <c r="M1562" s="203" t="s">
        <v>1332</v>
      </c>
      <c r="N1562" s="203"/>
    </row>
    <row r="1563" s="160" customFormat="1" ht="21" customHeight="1" spans="1:14">
      <c r="A1563" s="204"/>
      <c r="B1563" s="218" t="s">
        <v>2780</v>
      </c>
      <c r="C1563" s="293" t="s">
        <v>2765</v>
      </c>
      <c r="D1563" s="40" t="s">
        <v>452</v>
      </c>
      <c r="E1563" s="207">
        <v>7.00997</v>
      </c>
      <c r="F1563" s="208">
        <v>119</v>
      </c>
      <c r="G1563" s="209">
        <f t="shared" si="11"/>
        <v>834.18643</v>
      </c>
      <c r="H1563" s="203" t="s">
        <v>1323</v>
      </c>
      <c r="I1563" s="203" t="s">
        <v>1324</v>
      </c>
      <c r="J1563" s="203" t="s">
        <v>1972</v>
      </c>
      <c r="K1563" s="203" t="s">
        <v>1326</v>
      </c>
      <c r="L1563" s="236" t="s">
        <v>2779</v>
      </c>
      <c r="M1563" s="203" t="s">
        <v>1328</v>
      </c>
      <c r="N1563" s="203"/>
    </row>
    <row r="1564" s="160" customFormat="1" ht="21" customHeight="1" spans="1:14">
      <c r="A1564" s="191"/>
      <c r="B1564" s="218" t="s">
        <v>2780</v>
      </c>
      <c r="C1564" s="293" t="s">
        <v>2765</v>
      </c>
      <c r="D1564" s="40" t="s">
        <v>452</v>
      </c>
      <c r="E1564" s="207">
        <v>7.00995</v>
      </c>
      <c r="F1564" s="208">
        <v>332</v>
      </c>
      <c r="G1564" s="209">
        <f t="shared" si="11"/>
        <v>2327.3034</v>
      </c>
      <c r="H1564" s="203" t="s">
        <v>1330</v>
      </c>
      <c r="I1564" s="203" t="s">
        <v>1324</v>
      </c>
      <c r="J1564" s="203" t="s">
        <v>1972</v>
      </c>
      <c r="K1564" s="203" t="s">
        <v>1331</v>
      </c>
      <c r="L1564" s="236" t="s">
        <v>2779</v>
      </c>
      <c r="M1564" s="203" t="s">
        <v>1332</v>
      </c>
      <c r="N1564" s="203"/>
    </row>
    <row r="1565" s="160" customFormat="1" ht="21" customHeight="1" spans="1:14">
      <c r="A1565" s="204"/>
      <c r="B1565" s="218" t="s">
        <v>2780</v>
      </c>
      <c r="C1565" s="293" t="s">
        <v>2765</v>
      </c>
      <c r="D1565" s="40" t="s">
        <v>452</v>
      </c>
      <c r="E1565" s="207">
        <v>6.23712</v>
      </c>
      <c r="F1565" s="208">
        <v>4266</v>
      </c>
      <c r="G1565" s="209">
        <f t="shared" si="11"/>
        <v>26607.55392</v>
      </c>
      <c r="H1565" s="203" t="s">
        <v>1330</v>
      </c>
      <c r="I1565" s="203" t="s">
        <v>1324</v>
      </c>
      <c r="J1565" s="203" t="s">
        <v>1972</v>
      </c>
      <c r="K1565" s="203" t="s">
        <v>1331</v>
      </c>
      <c r="L1565" s="236" t="s">
        <v>2781</v>
      </c>
      <c r="M1565" s="203" t="s">
        <v>1332</v>
      </c>
      <c r="N1565" s="203"/>
    </row>
    <row r="1566" s="160" customFormat="1" ht="21" customHeight="1" spans="1:14">
      <c r="A1566" s="204"/>
      <c r="B1566" s="218" t="s">
        <v>2780</v>
      </c>
      <c r="C1566" s="293" t="s">
        <v>2765</v>
      </c>
      <c r="D1566" s="40" t="s">
        <v>452</v>
      </c>
      <c r="E1566" s="207">
        <v>6.77611</v>
      </c>
      <c r="F1566" s="208">
        <v>4402</v>
      </c>
      <c r="G1566" s="209">
        <f t="shared" si="11"/>
        <v>29828.43622</v>
      </c>
      <c r="H1566" s="203" t="s">
        <v>1330</v>
      </c>
      <c r="I1566" s="203" t="s">
        <v>1324</v>
      </c>
      <c r="J1566" s="203" t="s">
        <v>1972</v>
      </c>
      <c r="K1566" s="203" t="s">
        <v>1331</v>
      </c>
      <c r="L1566" s="236" t="s">
        <v>535</v>
      </c>
      <c r="M1566" s="203" t="s">
        <v>1332</v>
      </c>
      <c r="N1566" s="203"/>
    </row>
    <row r="1567" s="160" customFormat="1" ht="21" customHeight="1" spans="1:14">
      <c r="A1567" s="204"/>
      <c r="B1567" s="218" t="s">
        <v>2780</v>
      </c>
      <c r="C1567" s="293" t="s">
        <v>2765</v>
      </c>
      <c r="D1567" s="40" t="s">
        <v>452</v>
      </c>
      <c r="E1567" s="207">
        <v>6.77611</v>
      </c>
      <c r="F1567" s="208">
        <v>2794</v>
      </c>
      <c r="G1567" s="209">
        <f t="shared" si="11"/>
        <v>18932.45134</v>
      </c>
      <c r="H1567" s="203" t="s">
        <v>1330</v>
      </c>
      <c r="I1567" s="203" t="s">
        <v>1324</v>
      </c>
      <c r="J1567" s="203" t="s">
        <v>1972</v>
      </c>
      <c r="K1567" s="203" t="s">
        <v>1331</v>
      </c>
      <c r="L1567" s="236" t="s">
        <v>2782</v>
      </c>
      <c r="M1567" s="203" t="s">
        <v>1332</v>
      </c>
      <c r="N1567" s="203"/>
    </row>
    <row r="1568" s="163" customFormat="1" ht="21" customHeight="1" spans="1:14">
      <c r="A1568" s="195"/>
      <c r="B1568" s="219" t="s">
        <v>138</v>
      </c>
      <c r="C1568" s="220"/>
      <c r="D1568" s="196"/>
      <c r="E1568" s="197"/>
      <c r="F1568" s="190">
        <f>SUM(F1561:F1567)</f>
        <v>28826</v>
      </c>
      <c r="G1568" s="199"/>
      <c r="H1568" s="189"/>
      <c r="I1568" s="189"/>
      <c r="J1568" s="189"/>
      <c r="K1568" s="189"/>
      <c r="L1568" s="232"/>
      <c r="M1568" s="189"/>
      <c r="N1568" s="189"/>
    </row>
    <row r="1569" s="160" customFormat="1" ht="21" customHeight="1" spans="1:14">
      <c r="A1569" s="191"/>
      <c r="B1569" s="357" t="s">
        <v>551</v>
      </c>
      <c r="C1569" s="201" t="s">
        <v>550</v>
      </c>
      <c r="D1569" s="40"/>
      <c r="E1569" s="67"/>
      <c r="F1569" s="202"/>
      <c r="G1569" s="194"/>
      <c r="H1569" s="203"/>
      <c r="I1569" s="203"/>
      <c r="J1569" s="203"/>
      <c r="K1569" s="203"/>
      <c r="L1569" s="236"/>
      <c r="M1569" s="203"/>
      <c r="N1569" s="203"/>
    </row>
    <row r="1570" s="160" customFormat="1" ht="21" customHeight="1" spans="1:14">
      <c r="A1570" s="191"/>
      <c r="B1570" s="358" t="s">
        <v>552</v>
      </c>
      <c r="C1570" s="293" t="s">
        <v>1927</v>
      </c>
      <c r="D1570" s="40" t="s">
        <v>41</v>
      </c>
      <c r="E1570" s="67">
        <v>2419.86</v>
      </c>
      <c r="F1570" s="202">
        <v>15.4</v>
      </c>
      <c r="G1570" s="194">
        <f t="shared" ref="G1570:G1580" si="12">F1570*E1570</f>
        <v>37265.844</v>
      </c>
      <c r="H1570" s="203" t="s">
        <v>1323</v>
      </c>
      <c r="I1570" s="203" t="s">
        <v>1926</v>
      </c>
      <c r="J1570" s="203" t="s">
        <v>1325</v>
      </c>
      <c r="K1570" s="203" t="s">
        <v>1326</v>
      </c>
      <c r="L1570" s="236" t="s">
        <v>1928</v>
      </c>
      <c r="M1570" s="203" t="s">
        <v>1328</v>
      </c>
      <c r="N1570" s="203"/>
    </row>
    <row r="1571" s="160" customFormat="1" ht="21" customHeight="1" spans="1:14">
      <c r="A1571" s="191"/>
      <c r="B1571" s="358" t="s">
        <v>552</v>
      </c>
      <c r="C1571" s="293" t="s">
        <v>1927</v>
      </c>
      <c r="D1571" s="40" t="s">
        <v>41</v>
      </c>
      <c r="E1571" s="67">
        <v>2419.86</v>
      </c>
      <c r="F1571" s="202">
        <v>15.4</v>
      </c>
      <c r="G1571" s="194">
        <f t="shared" si="12"/>
        <v>37265.844</v>
      </c>
      <c r="H1571" s="203" t="s">
        <v>1323</v>
      </c>
      <c r="I1571" s="203" t="s">
        <v>1926</v>
      </c>
      <c r="J1571" s="203" t="s">
        <v>1325</v>
      </c>
      <c r="K1571" s="203" t="s">
        <v>1326</v>
      </c>
      <c r="L1571" s="236" t="s">
        <v>1929</v>
      </c>
      <c r="M1571" s="203" t="s">
        <v>1328</v>
      </c>
      <c r="N1571" s="203"/>
    </row>
    <row r="1572" s="160" customFormat="1" ht="21" customHeight="1" spans="1:14">
      <c r="A1572" s="191"/>
      <c r="B1572" s="358" t="s">
        <v>552</v>
      </c>
      <c r="C1572" s="293" t="s">
        <v>1927</v>
      </c>
      <c r="D1572" s="40" t="s">
        <v>41</v>
      </c>
      <c r="E1572" s="67">
        <v>2419.86</v>
      </c>
      <c r="F1572" s="202">
        <v>15.4</v>
      </c>
      <c r="G1572" s="194">
        <f t="shared" si="12"/>
        <v>37265.844</v>
      </c>
      <c r="H1572" s="203" t="s">
        <v>1323</v>
      </c>
      <c r="I1572" s="203" t="s">
        <v>1926</v>
      </c>
      <c r="J1572" s="203" t="s">
        <v>1325</v>
      </c>
      <c r="K1572" s="203" t="s">
        <v>1326</v>
      </c>
      <c r="L1572" s="236" t="s">
        <v>1930</v>
      </c>
      <c r="M1572" s="203" t="s">
        <v>1328</v>
      </c>
      <c r="N1572" s="203"/>
    </row>
    <row r="1573" s="160" customFormat="1" ht="21" customHeight="1" spans="1:14">
      <c r="A1573" s="191"/>
      <c r="B1573" s="358" t="s">
        <v>552</v>
      </c>
      <c r="C1573" s="293" t="s">
        <v>1927</v>
      </c>
      <c r="D1573" s="40" t="s">
        <v>41</v>
      </c>
      <c r="E1573" s="67">
        <v>2419.86</v>
      </c>
      <c r="F1573" s="202">
        <v>18.5</v>
      </c>
      <c r="G1573" s="194">
        <f t="shared" si="12"/>
        <v>44767.41</v>
      </c>
      <c r="H1573" s="203" t="s">
        <v>1323</v>
      </c>
      <c r="I1573" s="203" t="s">
        <v>1926</v>
      </c>
      <c r="J1573" s="203" t="s">
        <v>1325</v>
      </c>
      <c r="K1573" s="203" t="s">
        <v>1326</v>
      </c>
      <c r="L1573" s="236" t="s">
        <v>1931</v>
      </c>
      <c r="M1573" s="203" t="s">
        <v>1328</v>
      </c>
      <c r="N1573" s="203"/>
    </row>
    <row r="1574" s="160" customFormat="1" ht="21" customHeight="1" spans="1:14">
      <c r="A1574" s="191"/>
      <c r="B1574" s="358" t="s">
        <v>552</v>
      </c>
      <c r="C1574" s="293" t="s">
        <v>1927</v>
      </c>
      <c r="D1574" s="40" t="s">
        <v>41</v>
      </c>
      <c r="E1574" s="67">
        <v>2419.86</v>
      </c>
      <c r="F1574" s="202">
        <v>15.4</v>
      </c>
      <c r="G1574" s="194">
        <f t="shared" si="12"/>
        <v>37265.844</v>
      </c>
      <c r="H1574" s="203" t="s">
        <v>1323</v>
      </c>
      <c r="I1574" s="203" t="s">
        <v>1926</v>
      </c>
      <c r="J1574" s="203" t="s">
        <v>1325</v>
      </c>
      <c r="K1574" s="203" t="s">
        <v>1326</v>
      </c>
      <c r="L1574" s="236" t="s">
        <v>1932</v>
      </c>
      <c r="M1574" s="203" t="s">
        <v>1328</v>
      </c>
      <c r="N1574" s="203"/>
    </row>
    <row r="1575" s="160" customFormat="1" ht="21" customHeight="1" spans="1:14">
      <c r="A1575" s="191"/>
      <c r="B1575" s="358" t="s">
        <v>552</v>
      </c>
      <c r="C1575" s="293" t="s">
        <v>1927</v>
      </c>
      <c r="D1575" s="40" t="s">
        <v>41</v>
      </c>
      <c r="E1575" s="67">
        <v>2419.86</v>
      </c>
      <c r="F1575" s="202">
        <v>18.5</v>
      </c>
      <c r="G1575" s="194">
        <f t="shared" si="12"/>
        <v>44767.41</v>
      </c>
      <c r="H1575" s="203" t="s">
        <v>1323</v>
      </c>
      <c r="I1575" s="203" t="s">
        <v>1926</v>
      </c>
      <c r="J1575" s="203" t="s">
        <v>1933</v>
      </c>
      <c r="K1575" s="203" t="s">
        <v>1326</v>
      </c>
      <c r="L1575" s="236" t="s">
        <v>1934</v>
      </c>
      <c r="M1575" s="203" t="s">
        <v>1328</v>
      </c>
      <c r="N1575" s="203"/>
    </row>
    <row r="1576" s="160" customFormat="1" ht="21" customHeight="1" spans="1:14">
      <c r="A1576" s="191"/>
      <c r="B1576" s="358" t="s">
        <v>552</v>
      </c>
      <c r="C1576" s="293" t="s">
        <v>1927</v>
      </c>
      <c r="D1576" s="40" t="s">
        <v>41</v>
      </c>
      <c r="E1576" s="67">
        <v>2419.86</v>
      </c>
      <c r="F1576" s="202">
        <v>18.5</v>
      </c>
      <c r="G1576" s="194">
        <f t="shared" si="12"/>
        <v>44767.41</v>
      </c>
      <c r="H1576" s="203" t="s">
        <v>1323</v>
      </c>
      <c r="I1576" s="203" t="s">
        <v>1926</v>
      </c>
      <c r="J1576" s="203" t="s">
        <v>1933</v>
      </c>
      <c r="K1576" s="203" t="s">
        <v>1326</v>
      </c>
      <c r="L1576" s="236" t="s">
        <v>1935</v>
      </c>
      <c r="M1576" s="203" t="s">
        <v>1328</v>
      </c>
      <c r="N1576" s="203"/>
    </row>
    <row r="1577" s="160" customFormat="1" ht="21" customHeight="1" spans="1:14">
      <c r="A1577" s="191"/>
      <c r="B1577" s="358" t="s">
        <v>552</v>
      </c>
      <c r="C1577" s="293" t="s">
        <v>1927</v>
      </c>
      <c r="D1577" s="40" t="s">
        <v>41</v>
      </c>
      <c r="E1577" s="67">
        <v>2419.86</v>
      </c>
      <c r="F1577" s="202">
        <v>21.6</v>
      </c>
      <c r="G1577" s="194">
        <f t="shared" si="12"/>
        <v>52268.976</v>
      </c>
      <c r="H1577" s="203" t="s">
        <v>1323</v>
      </c>
      <c r="I1577" s="203" t="s">
        <v>1926</v>
      </c>
      <c r="J1577" s="203" t="s">
        <v>1933</v>
      </c>
      <c r="K1577" s="203" t="s">
        <v>1326</v>
      </c>
      <c r="L1577" s="236" t="s">
        <v>1936</v>
      </c>
      <c r="M1577" s="203" t="s">
        <v>1328</v>
      </c>
      <c r="N1577" s="203"/>
    </row>
    <row r="1578" s="160" customFormat="1" ht="21" customHeight="1" spans="1:14">
      <c r="A1578" s="191"/>
      <c r="B1578" s="358" t="s">
        <v>552</v>
      </c>
      <c r="C1578" s="293" t="s">
        <v>1927</v>
      </c>
      <c r="D1578" s="40" t="s">
        <v>41</v>
      </c>
      <c r="E1578" s="67">
        <v>2419.86</v>
      </c>
      <c r="F1578" s="202">
        <v>21.6</v>
      </c>
      <c r="G1578" s="194">
        <f t="shared" si="12"/>
        <v>52268.976</v>
      </c>
      <c r="H1578" s="203" t="s">
        <v>1323</v>
      </c>
      <c r="I1578" s="203" t="s">
        <v>1926</v>
      </c>
      <c r="J1578" s="203" t="s">
        <v>1933</v>
      </c>
      <c r="K1578" s="203" t="s">
        <v>1326</v>
      </c>
      <c r="L1578" s="236" t="s">
        <v>1937</v>
      </c>
      <c r="M1578" s="203" t="s">
        <v>1328</v>
      </c>
      <c r="N1578" s="203"/>
    </row>
    <row r="1579" s="160" customFormat="1" ht="21" customHeight="1" spans="1:14">
      <c r="A1579" s="191"/>
      <c r="B1579" s="358" t="s">
        <v>552</v>
      </c>
      <c r="C1579" s="293" t="s">
        <v>1927</v>
      </c>
      <c r="D1579" s="40" t="s">
        <v>41</v>
      </c>
      <c r="E1579" s="67">
        <v>2419.86</v>
      </c>
      <c r="F1579" s="202">
        <v>18.5</v>
      </c>
      <c r="G1579" s="194">
        <f t="shared" si="12"/>
        <v>44767.41</v>
      </c>
      <c r="H1579" s="203" t="s">
        <v>1323</v>
      </c>
      <c r="I1579" s="203" t="s">
        <v>1926</v>
      </c>
      <c r="J1579" s="203" t="s">
        <v>1933</v>
      </c>
      <c r="K1579" s="203" t="s">
        <v>1326</v>
      </c>
      <c r="L1579" s="236" t="s">
        <v>1938</v>
      </c>
      <c r="M1579" s="203" t="s">
        <v>1328</v>
      </c>
      <c r="N1579" s="203"/>
    </row>
    <row r="1580" s="160" customFormat="1" ht="21" customHeight="1" spans="1:14">
      <c r="A1580" s="191"/>
      <c r="B1580" s="358" t="s">
        <v>552</v>
      </c>
      <c r="C1580" s="293" t="s">
        <v>1927</v>
      </c>
      <c r="D1580" s="40" t="s">
        <v>41</v>
      </c>
      <c r="E1580" s="207">
        <v>2340.03</v>
      </c>
      <c r="F1580" s="208">
        <v>240.12</v>
      </c>
      <c r="G1580" s="209">
        <f t="shared" si="12"/>
        <v>561888.0036</v>
      </c>
      <c r="H1580" s="203" t="s">
        <v>1330</v>
      </c>
      <c r="I1580" s="203" t="s">
        <v>1926</v>
      </c>
      <c r="J1580" s="203" t="s">
        <v>2762</v>
      </c>
      <c r="K1580" s="203" t="s">
        <v>1331</v>
      </c>
      <c r="L1580" s="236" t="s">
        <v>2762</v>
      </c>
      <c r="M1580" s="203" t="s">
        <v>1332</v>
      </c>
      <c r="N1580" s="203">
        <v>3069.72</v>
      </c>
    </row>
    <row r="1581" s="163" customFormat="1" ht="21" customHeight="1" spans="1:14">
      <c r="A1581" s="195"/>
      <c r="B1581" s="219" t="s">
        <v>138</v>
      </c>
      <c r="C1581" s="220"/>
      <c r="D1581" s="196"/>
      <c r="E1581" s="197"/>
      <c r="F1581" s="190">
        <f>SUM(F1570:F1580)</f>
        <v>418.92</v>
      </c>
      <c r="G1581" s="199"/>
      <c r="H1581" s="189"/>
      <c r="I1581" s="189"/>
      <c r="J1581" s="189"/>
      <c r="K1581" s="189"/>
      <c r="L1581" s="232"/>
      <c r="M1581" s="189"/>
      <c r="N1581" s="189"/>
    </row>
    <row r="1582" s="160" customFormat="1" ht="21" customHeight="1" spans="1:14">
      <c r="A1582" s="191"/>
      <c r="B1582" s="358" t="s">
        <v>558</v>
      </c>
      <c r="C1582" s="293" t="s">
        <v>1944</v>
      </c>
      <c r="D1582" s="40" t="s">
        <v>41</v>
      </c>
      <c r="E1582" s="67">
        <v>3583.33</v>
      </c>
      <c r="F1582" s="202">
        <v>32.2</v>
      </c>
      <c r="G1582" s="194">
        <f t="shared" ref="G1582:G1584" si="13">F1582*E1582</f>
        <v>115383.226</v>
      </c>
      <c r="H1582" s="203" t="s">
        <v>1323</v>
      </c>
      <c r="I1582" s="203" t="s">
        <v>1926</v>
      </c>
      <c r="J1582" s="203" t="s">
        <v>1945</v>
      </c>
      <c r="K1582" s="203" t="s">
        <v>1326</v>
      </c>
      <c r="L1582" s="236" t="s">
        <v>1939</v>
      </c>
      <c r="M1582" s="203" t="s">
        <v>1328</v>
      </c>
      <c r="N1582" s="203"/>
    </row>
    <row r="1583" s="160" customFormat="1" ht="21" customHeight="1" spans="1:14">
      <c r="A1583" s="191"/>
      <c r="B1583" s="358" t="s">
        <v>558</v>
      </c>
      <c r="C1583" s="293" t="s">
        <v>1944</v>
      </c>
      <c r="D1583" s="40" t="s">
        <v>41</v>
      </c>
      <c r="E1583" s="67">
        <v>3583.33</v>
      </c>
      <c r="F1583" s="202">
        <v>32.2</v>
      </c>
      <c r="G1583" s="194">
        <f t="shared" si="13"/>
        <v>115383.226</v>
      </c>
      <c r="H1583" s="203" t="s">
        <v>1323</v>
      </c>
      <c r="I1583" s="203" t="s">
        <v>1926</v>
      </c>
      <c r="J1583" s="203" t="s">
        <v>1945</v>
      </c>
      <c r="K1583" s="203" t="s">
        <v>1326</v>
      </c>
      <c r="L1583" s="236" t="s">
        <v>1946</v>
      </c>
      <c r="M1583" s="203" t="s">
        <v>1328</v>
      </c>
      <c r="N1583" s="203"/>
    </row>
    <row r="1584" s="160" customFormat="1" ht="21" customHeight="1" spans="1:14">
      <c r="A1584" s="191"/>
      <c r="B1584" s="358" t="s">
        <v>558</v>
      </c>
      <c r="C1584" s="293" t="s">
        <v>1944</v>
      </c>
      <c r="D1584" s="40" t="s">
        <v>41</v>
      </c>
      <c r="E1584" s="207">
        <v>3692.22</v>
      </c>
      <c r="F1584" s="208">
        <v>193</v>
      </c>
      <c r="G1584" s="209">
        <f t="shared" si="13"/>
        <v>712598.46</v>
      </c>
      <c r="H1584" s="203" t="s">
        <v>1330</v>
      </c>
      <c r="I1584" s="203" t="s">
        <v>1926</v>
      </c>
      <c r="J1584" s="203" t="s">
        <v>2762</v>
      </c>
      <c r="K1584" s="203" t="s">
        <v>1331</v>
      </c>
      <c r="L1584" s="236" t="s">
        <v>2762</v>
      </c>
      <c r="M1584" s="203" t="s">
        <v>1332</v>
      </c>
      <c r="N1584" s="203">
        <v>4223.11</v>
      </c>
    </row>
    <row r="1585" s="163" customFormat="1" ht="21" customHeight="1" spans="1:14">
      <c r="A1585" s="195"/>
      <c r="B1585" s="219" t="s">
        <v>138</v>
      </c>
      <c r="C1585" s="220"/>
      <c r="D1585" s="196"/>
      <c r="E1585" s="197"/>
      <c r="F1585" s="190">
        <f>SUM(F1582:F1584)</f>
        <v>257.4</v>
      </c>
      <c r="G1585" s="199"/>
      <c r="H1585" s="189"/>
      <c r="I1585" s="189"/>
      <c r="J1585" s="189"/>
      <c r="K1585" s="189"/>
      <c r="L1585" s="232"/>
      <c r="M1585" s="189"/>
      <c r="N1585" s="189"/>
    </row>
    <row r="1586" s="160" customFormat="1" ht="21" customHeight="1" spans="1:14">
      <c r="A1586" s="204"/>
      <c r="B1586" s="358" t="s">
        <v>2783</v>
      </c>
      <c r="C1586" s="293" t="s">
        <v>2784</v>
      </c>
      <c r="D1586" s="40" t="s">
        <v>41</v>
      </c>
      <c r="E1586" s="207">
        <v>34</v>
      </c>
      <c r="F1586" s="208">
        <v>373</v>
      </c>
      <c r="G1586" s="209">
        <f t="shared" ref="G1586:G1588" si="14">F1586*E1586</f>
        <v>12682</v>
      </c>
      <c r="H1586" s="203" t="s">
        <v>1323</v>
      </c>
      <c r="I1586" s="203" t="s">
        <v>1926</v>
      </c>
      <c r="J1586" s="203" t="s">
        <v>2761</v>
      </c>
      <c r="K1586" s="203" t="s">
        <v>1326</v>
      </c>
      <c r="L1586" s="236" t="s">
        <v>1325</v>
      </c>
      <c r="M1586" s="203" t="s">
        <v>1328</v>
      </c>
      <c r="N1586" s="203"/>
    </row>
    <row r="1587" s="160" customFormat="1" ht="21" customHeight="1" spans="1:14">
      <c r="A1587" s="204"/>
      <c r="B1587" s="358" t="s">
        <v>2783</v>
      </c>
      <c r="C1587" s="293" t="s">
        <v>2784</v>
      </c>
      <c r="D1587" s="40" t="s">
        <v>41</v>
      </c>
      <c r="E1587" s="207">
        <v>34</v>
      </c>
      <c r="F1587" s="208">
        <v>293</v>
      </c>
      <c r="G1587" s="209">
        <f t="shared" si="14"/>
        <v>9962</v>
      </c>
      <c r="H1587" s="203" t="s">
        <v>1323</v>
      </c>
      <c r="I1587" s="203" t="s">
        <v>1926</v>
      </c>
      <c r="J1587" s="203" t="s">
        <v>2761</v>
      </c>
      <c r="K1587" s="203" t="s">
        <v>1326</v>
      </c>
      <c r="L1587" s="236" t="s">
        <v>1933</v>
      </c>
      <c r="M1587" s="203" t="s">
        <v>1328</v>
      </c>
      <c r="N1587" s="203"/>
    </row>
    <row r="1588" s="160" customFormat="1" ht="21" customHeight="1" spans="1:14">
      <c r="A1588" s="204"/>
      <c r="B1588" s="358" t="s">
        <v>2783</v>
      </c>
      <c r="C1588" s="293" t="s">
        <v>2784</v>
      </c>
      <c r="D1588" s="40" t="s">
        <v>41</v>
      </c>
      <c r="E1588" s="207">
        <v>32.87</v>
      </c>
      <c r="F1588" s="208">
        <v>748</v>
      </c>
      <c r="G1588" s="209">
        <f t="shared" si="14"/>
        <v>24586.76</v>
      </c>
      <c r="H1588" s="203" t="s">
        <v>1330</v>
      </c>
      <c r="I1588" s="203" t="s">
        <v>1926</v>
      </c>
      <c r="J1588" s="203" t="s">
        <v>2761</v>
      </c>
      <c r="K1588" s="203" t="s">
        <v>1331</v>
      </c>
      <c r="L1588" s="236" t="s">
        <v>1951</v>
      </c>
      <c r="M1588" s="203" t="s">
        <v>1332</v>
      </c>
      <c r="N1588" s="203"/>
    </row>
    <row r="1589" s="163" customFormat="1" ht="21" customHeight="1" spans="1:14">
      <c r="A1589" s="195"/>
      <c r="B1589" s="219" t="s">
        <v>138</v>
      </c>
      <c r="C1589" s="220"/>
      <c r="D1589" s="196"/>
      <c r="E1589" s="197"/>
      <c r="F1589" s="190">
        <f>SUM(F1586:F1588)</f>
        <v>1414</v>
      </c>
      <c r="G1589" s="199"/>
      <c r="H1589" s="189"/>
      <c r="I1589" s="189"/>
      <c r="J1589" s="189"/>
      <c r="K1589" s="189"/>
      <c r="L1589" s="232"/>
      <c r="M1589" s="189"/>
      <c r="N1589" s="189"/>
    </row>
    <row r="1590" s="160" customFormat="1" ht="21" customHeight="1" spans="1:14">
      <c r="A1590" s="204"/>
      <c r="B1590" s="358" t="s">
        <v>2785</v>
      </c>
      <c r="C1590" s="191" t="s">
        <v>2786</v>
      </c>
      <c r="D1590" s="40" t="s">
        <v>41</v>
      </c>
      <c r="E1590" s="207">
        <v>11.07</v>
      </c>
      <c r="F1590" s="208">
        <v>1930</v>
      </c>
      <c r="G1590" s="209">
        <f t="shared" ref="G1590:G1594" si="15">F1590*E1590</f>
        <v>21365.1</v>
      </c>
      <c r="H1590" s="203" t="s">
        <v>1330</v>
      </c>
      <c r="I1590" s="203" t="s">
        <v>1926</v>
      </c>
      <c r="J1590" s="203" t="s">
        <v>2787</v>
      </c>
      <c r="K1590" s="203" t="s">
        <v>1331</v>
      </c>
      <c r="L1590" s="236" t="s">
        <v>2762</v>
      </c>
      <c r="M1590" s="203" t="s">
        <v>1332</v>
      </c>
      <c r="N1590" s="203"/>
    </row>
    <row r="1591" s="163" customFormat="1" ht="21" customHeight="1" spans="1:14">
      <c r="A1591" s="195"/>
      <c r="B1591" s="219" t="s">
        <v>138</v>
      </c>
      <c r="C1591" s="220"/>
      <c r="D1591" s="196"/>
      <c r="E1591" s="197"/>
      <c r="F1591" s="190">
        <f>SUM(F1590)</f>
        <v>1930</v>
      </c>
      <c r="G1591" s="199"/>
      <c r="H1591" s="189"/>
      <c r="I1591" s="189"/>
      <c r="J1591" s="189"/>
      <c r="K1591" s="189"/>
      <c r="L1591" s="232"/>
      <c r="M1591" s="189"/>
      <c r="N1591" s="189"/>
    </row>
    <row r="1592" s="160" customFormat="1" ht="38" customHeight="1" spans="1:14">
      <c r="A1592" s="191"/>
      <c r="B1592" s="200" t="s">
        <v>565</v>
      </c>
      <c r="C1592" s="201" t="s">
        <v>1949</v>
      </c>
      <c r="D1592" s="40"/>
      <c r="E1592" s="67"/>
      <c r="F1592" s="202"/>
      <c r="G1592" s="194"/>
      <c r="H1592" s="203"/>
      <c r="I1592" s="203"/>
      <c r="J1592" s="203"/>
      <c r="K1592" s="203"/>
      <c r="L1592" s="236"/>
      <c r="M1592" s="203"/>
      <c r="N1592" s="203"/>
    </row>
    <row r="1593" s="160" customFormat="1" ht="21" customHeight="1" spans="1:14">
      <c r="A1593" s="191"/>
      <c r="B1593" s="218" t="s">
        <v>2788</v>
      </c>
      <c r="C1593" s="191" t="s">
        <v>1953</v>
      </c>
      <c r="D1593" s="40" t="s">
        <v>41</v>
      </c>
      <c r="E1593" s="67">
        <v>992.76</v>
      </c>
      <c r="F1593" s="202">
        <v>4.8</v>
      </c>
      <c r="G1593" s="194">
        <f t="shared" si="15"/>
        <v>4765.248</v>
      </c>
      <c r="H1593" s="203" t="s">
        <v>1323</v>
      </c>
      <c r="I1593" s="203" t="s">
        <v>1926</v>
      </c>
      <c r="J1593" s="203" t="s">
        <v>1945</v>
      </c>
      <c r="K1593" s="203" t="s">
        <v>1326</v>
      </c>
      <c r="L1593" s="236" t="s">
        <v>2763</v>
      </c>
      <c r="M1593" s="203" t="s">
        <v>1328</v>
      </c>
      <c r="N1593" s="203"/>
    </row>
    <row r="1594" s="160" customFormat="1" ht="21" customHeight="1" spans="1:14">
      <c r="A1594" s="204"/>
      <c r="B1594" s="218" t="s">
        <v>2788</v>
      </c>
      <c r="C1594" s="191" t="s">
        <v>1953</v>
      </c>
      <c r="D1594" s="40" t="s">
        <v>41</v>
      </c>
      <c r="E1594" s="207">
        <v>981.06</v>
      </c>
      <c r="F1594" s="208">
        <v>19.68</v>
      </c>
      <c r="G1594" s="209">
        <f t="shared" si="15"/>
        <v>19307.2608</v>
      </c>
      <c r="H1594" s="203" t="s">
        <v>1330</v>
      </c>
      <c r="I1594" s="203" t="s">
        <v>1926</v>
      </c>
      <c r="J1594" s="203" t="s">
        <v>1954</v>
      </c>
      <c r="K1594" s="203" t="s">
        <v>1331</v>
      </c>
      <c r="L1594" s="236" t="s">
        <v>2762</v>
      </c>
      <c r="M1594" s="203" t="s">
        <v>1332</v>
      </c>
      <c r="N1594" s="203"/>
    </row>
    <row r="1595" s="163" customFormat="1" ht="21" customHeight="1" spans="1:14">
      <c r="A1595" s="195"/>
      <c r="B1595" s="219" t="s">
        <v>138</v>
      </c>
      <c r="C1595" s="220"/>
      <c r="D1595" s="196"/>
      <c r="E1595" s="197"/>
      <c r="F1595" s="190">
        <f>SUM(F1593:F1594)</f>
        <v>24.48</v>
      </c>
      <c r="G1595" s="199"/>
      <c r="H1595" s="189"/>
      <c r="I1595" s="189"/>
      <c r="J1595" s="189"/>
      <c r="K1595" s="189"/>
      <c r="L1595" s="232"/>
      <c r="M1595" s="189"/>
      <c r="N1595" s="189"/>
    </row>
    <row r="1596" s="160" customFormat="1" ht="21" customHeight="1" spans="1:14">
      <c r="A1596" s="191"/>
      <c r="B1596" s="218" t="s">
        <v>2789</v>
      </c>
      <c r="C1596" s="191" t="s">
        <v>2790</v>
      </c>
      <c r="D1596" s="40" t="s">
        <v>41</v>
      </c>
      <c r="E1596" s="67">
        <f>435.51+40.17</f>
        <v>475.68</v>
      </c>
      <c r="F1596" s="202">
        <v>13.9</v>
      </c>
      <c r="G1596" s="194">
        <f t="shared" ref="G1596:G1598" si="16">F1596*E1596</f>
        <v>6611.952</v>
      </c>
      <c r="H1596" s="203" t="s">
        <v>1323</v>
      </c>
      <c r="I1596" s="203" t="s">
        <v>1926</v>
      </c>
      <c r="J1596" s="203" t="s">
        <v>1325</v>
      </c>
      <c r="K1596" s="203" t="s">
        <v>1326</v>
      </c>
      <c r="L1596" s="236" t="s">
        <v>1951</v>
      </c>
      <c r="M1596" s="203" t="s">
        <v>1328</v>
      </c>
      <c r="N1596" s="203"/>
    </row>
    <row r="1597" s="160" customFormat="1" ht="21" customHeight="1" spans="1:14">
      <c r="A1597" s="191"/>
      <c r="B1597" s="218" t="s">
        <v>2789</v>
      </c>
      <c r="C1597" s="191" t="s">
        <v>2790</v>
      </c>
      <c r="D1597" s="40" t="s">
        <v>41</v>
      </c>
      <c r="E1597" s="67">
        <f>435.51+40.17</f>
        <v>475.68</v>
      </c>
      <c r="F1597" s="202">
        <v>13.9</v>
      </c>
      <c r="G1597" s="194">
        <f t="shared" si="16"/>
        <v>6611.952</v>
      </c>
      <c r="H1597" s="203" t="s">
        <v>1323</v>
      </c>
      <c r="I1597" s="203" t="s">
        <v>1926</v>
      </c>
      <c r="J1597" s="203" t="s">
        <v>1933</v>
      </c>
      <c r="K1597" s="203" t="s">
        <v>1326</v>
      </c>
      <c r="L1597" s="236" t="s">
        <v>1951</v>
      </c>
      <c r="M1597" s="203" t="s">
        <v>1328</v>
      </c>
      <c r="N1597" s="203"/>
    </row>
    <row r="1598" s="160" customFormat="1" ht="21" customHeight="1" spans="1:14">
      <c r="A1598" s="191"/>
      <c r="B1598" s="218" t="s">
        <v>2789</v>
      </c>
      <c r="C1598" s="191" t="s">
        <v>2791</v>
      </c>
      <c r="D1598" s="40" t="s">
        <v>41</v>
      </c>
      <c r="E1598" s="207">
        <f>435.51+28.73</f>
        <v>464.24</v>
      </c>
      <c r="F1598" s="208">
        <v>37.58</v>
      </c>
      <c r="G1598" s="209">
        <f t="shared" si="16"/>
        <v>17446.1392</v>
      </c>
      <c r="H1598" s="203" t="s">
        <v>1330</v>
      </c>
      <c r="I1598" s="203" t="s">
        <v>1926</v>
      </c>
      <c r="J1598" s="203" t="s">
        <v>2761</v>
      </c>
      <c r="K1598" s="203" t="s">
        <v>1331</v>
      </c>
      <c r="L1598" s="236" t="s">
        <v>1951</v>
      </c>
      <c r="M1598" s="203" t="s">
        <v>1332</v>
      </c>
      <c r="N1598" s="203"/>
    </row>
    <row r="1599" s="163" customFormat="1" ht="21" customHeight="1" spans="1:14">
      <c r="A1599" s="195"/>
      <c r="B1599" s="219" t="s">
        <v>138</v>
      </c>
      <c r="C1599" s="220"/>
      <c r="D1599" s="196"/>
      <c r="E1599" s="197"/>
      <c r="F1599" s="190">
        <f>SUM(F1596:F1598)</f>
        <v>65.38</v>
      </c>
      <c r="G1599" s="199"/>
      <c r="H1599" s="189"/>
      <c r="I1599" s="189"/>
      <c r="J1599" s="189"/>
      <c r="K1599" s="189"/>
      <c r="L1599" s="232"/>
      <c r="M1599" s="189"/>
      <c r="N1599" s="189"/>
    </row>
    <row r="1600" s="160" customFormat="1" ht="21" customHeight="1" spans="1:14">
      <c r="A1600" s="191"/>
      <c r="B1600" s="218" t="s">
        <v>567</v>
      </c>
      <c r="C1600" s="191" t="s">
        <v>2792</v>
      </c>
      <c r="D1600" s="40" t="s">
        <v>41</v>
      </c>
      <c r="E1600" s="67">
        <f>636.46+40.17</f>
        <v>676.63</v>
      </c>
      <c r="F1600" s="202">
        <v>146.2</v>
      </c>
      <c r="G1600" s="194">
        <f t="shared" ref="G1600:G1602" si="17">F1600*E1600</f>
        <v>98923.306</v>
      </c>
      <c r="H1600" s="203" t="s">
        <v>1323</v>
      </c>
      <c r="I1600" s="203" t="s">
        <v>1926</v>
      </c>
      <c r="J1600" s="203" t="s">
        <v>1325</v>
      </c>
      <c r="K1600" s="203" t="s">
        <v>1326</v>
      </c>
      <c r="L1600" s="236" t="s">
        <v>1951</v>
      </c>
      <c r="M1600" s="203" t="s">
        <v>1328</v>
      </c>
      <c r="N1600" s="203"/>
    </row>
    <row r="1601" s="160" customFormat="1" ht="21" customHeight="1" spans="1:14">
      <c r="A1601" s="191"/>
      <c r="B1601" s="218" t="s">
        <v>567</v>
      </c>
      <c r="C1601" s="191" t="s">
        <v>2792</v>
      </c>
      <c r="D1601" s="40" t="s">
        <v>41</v>
      </c>
      <c r="E1601" s="67">
        <f>636.46+40.17</f>
        <v>676.63</v>
      </c>
      <c r="F1601" s="202">
        <v>146.2</v>
      </c>
      <c r="G1601" s="194">
        <f t="shared" si="17"/>
        <v>98923.306</v>
      </c>
      <c r="H1601" s="203" t="s">
        <v>1323</v>
      </c>
      <c r="I1601" s="203" t="s">
        <v>1926</v>
      </c>
      <c r="J1601" s="203" t="s">
        <v>1933</v>
      </c>
      <c r="K1601" s="203" t="s">
        <v>1326</v>
      </c>
      <c r="L1601" s="236" t="s">
        <v>1951</v>
      </c>
      <c r="M1601" s="203" t="s">
        <v>1328</v>
      </c>
      <c r="N1601" s="203"/>
    </row>
    <row r="1602" s="160" customFormat="1" ht="21" customHeight="1" spans="1:14">
      <c r="A1602" s="191"/>
      <c r="B1602" s="218" t="s">
        <v>567</v>
      </c>
      <c r="C1602" s="191" t="s">
        <v>2792</v>
      </c>
      <c r="D1602" s="40" t="s">
        <v>41</v>
      </c>
      <c r="E1602" s="207">
        <f>636.46+28.73</f>
        <v>665.19</v>
      </c>
      <c r="F1602" s="208">
        <v>394.64</v>
      </c>
      <c r="G1602" s="209">
        <f t="shared" si="17"/>
        <v>262510.5816</v>
      </c>
      <c r="H1602" s="203" t="s">
        <v>1330</v>
      </c>
      <c r="I1602" s="203" t="s">
        <v>1926</v>
      </c>
      <c r="J1602" s="203" t="s">
        <v>2761</v>
      </c>
      <c r="K1602" s="203" t="s">
        <v>1331</v>
      </c>
      <c r="L1602" s="236" t="s">
        <v>1951</v>
      </c>
      <c r="M1602" s="203" t="s">
        <v>1332</v>
      </c>
      <c r="N1602" s="203"/>
    </row>
    <row r="1603" s="163" customFormat="1" ht="21" customHeight="1" spans="1:14">
      <c r="A1603" s="195"/>
      <c r="B1603" s="219" t="s">
        <v>138</v>
      </c>
      <c r="C1603" s="220"/>
      <c r="D1603" s="196"/>
      <c r="E1603" s="197"/>
      <c r="F1603" s="190">
        <f>SUM(F1600:F1602)</f>
        <v>687.04</v>
      </c>
      <c r="G1603" s="199"/>
      <c r="H1603" s="189"/>
      <c r="I1603" s="189"/>
      <c r="J1603" s="189"/>
      <c r="K1603" s="189"/>
      <c r="L1603" s="232"/>
      <c r="M1603" s="189"/>
      <c r="N1603" s="189"/>
    </row>
    <row r="1604" s="160" customFormat="1" ht="21" customHeight="1" spans="1:14">
      <c r="A1604" s="191"/>
      <c r="B1604" s="200" t="s">
        <v>583</v>
      </c>
      <c r="C1604" s="201" t="s">
        <v>584</v>
      </c>
      <c r="D1604" s="40"/>
      <c r="E1604" s="67"/>
      <c r="F1604" s="202"/>
      <c r="G1604" s="194"/>
      <c r="H1604" s="203"/>
      <c r="I1604" s="203"/>
      <c r="J1604" s="203"/>
      <c r="K1604" s="203"/>
      <c r="L1604" s="236"/>
      <c r="M1604" s="203"/>
      <c r="N1604" s="203"/>
    </row>
    <row r="1605" s="160" customFormat="1" ht="21" customHeight="1" spans="1:14">
      <c r="A1605" s="204"/>
      <c r="B1605" s="218" t="s">
        <v>585</v>
      </c>
      <c r="C1605" s="293" t="s">
        <v>1955</v>
      </c>
      <c r="D1605" s="40" t="s">
        <v>41</v>
      </c>
      <c r="E1605" s="207">
        <f>689.12+40.17</f>
        <v>729.29</v>
      </c>
      <c r="F1605" s="208">
        <v>80</v>
      </c>
      <c r="G1605" s="209">
        <f t="shared" ref="G1605:G1607" si="18">F1605*E1605</f>
        <v>58343.2</v>
      </c>
      <c r="H1605" s="203" t="s">
        <v>1323</v>
      </c>
      <c r="I1605" s="203" t="s">
        <v>1926</v>
      </c>
      <c r="J1605" s="203" t="s">
        <v>1956</v>
      </c>
      <c r="K1605" s="203" t="s">
        <v>1326</v>
      </c>
      <c r="L1605" s="236" t="s">
        <v>1325</v>
      </c>
      <c r="M1605" s="203" t="s">
        <v>1328</v>
      </c>
      <c r="N1605" s="203"/>
    </row>
    <row r="1606" s="160" customFormat="1" ht="21" customHeight="1" spans="1:14">
      <c r="A1606" s="204"/>
      <c r="B1606" s="218" t="s">
        <v>585</v>
      </c>
      <c r="C1606" s="293" t="s">
        <v>1955</v>
      </c>
      <c r="D1606" s="40" t="s">
        <v>41</v>
      </c>
      <c r="E1606" s="207">
        <f>689.12+40.17</f>
        <v>729.29</v>
      </c>
      <c r="F1606" s="208">
        <v>129.7</v>
      </c>
      <c r="G1606" s="209">
        <f t="shared" si="18"/>
        <v>94588.913</v>
      </c>
      <c r="H1606" s="203" t="s">
        <v>1323</v>
      </c>
      <c r="I1606" s="203" t="s">
        <v>1926</v>
      </c>
      <c r="J1606" s="203" t="s">
        <v>1956</v>
      </c>
      <c r="K1606" s="203" t="s">
        <v>1326</v>
      </c>
      <c r="L1606" s="236" t="s">
        <v>1329</v>
      </c>
      <c r="M1606" s="203" t="s">
        <v>1328</v>
      </c>
      <c r="N1606" s="203"/>
    </row>
    <row r="1607" s="160" customFormat="1" ht="21" customHeight="1" spans="1:14">
      <c r="A1607" s="191"/>
      <c r="B1607" s="218" t="s">
        <v>585</v>
      </c>
      <c r="C1607" s="293" t="s">
        <v>1955</v>
      </c>
      <c r="D1607" s="40" t="s">
        <v>41</v>
      </c>
      <c r="E1607" s="207">
        <f>689.12+28.73</f>
        <v>717.85</v>
      </c>
      <c r="F1607" s="208">
        <v>432.41</v>
      </c>
      <c r="G1607" s="209">
        <f t="shared" si="18"/>
        <v>310405.5185</v>
      </c>
      <c r="H1607" s="203" t="s">
        <v>1330</v>
      </c>
      <c r="I1607" s="203" t="s">
        <v>1926</v>
      </c>
      <c r="J1607" s="203" t="s">
        <v>2761</v>
      </c>
      <c r="K1607" s="203" t="s">
        <v>1331</v>
      </c>
      <c r="L1607" s="236" t="s">
        <v>1956</v>
      </c>
      <c r="M1607" s="203" t="s">
        <v>1332</v>
      </c>
      <c r="N1607" s="203"/>
    </row>
    <row r="1608" s="163" customFormat="1" ht="21" customHeight="1" spans="1:14">
      <c r="A1608" s="195"/>
      <c r="B1608" s="219" t="s">
        <v>138</v>
      </c>
      <c r="C1608" s="220"/>
      <c r="D1608" s="196"/>
      <c r="E1608" s="197"/>
      <c r="F1608" s="190">
        <f>SUM(F1605:F1607)</f>
        <v>642.11</v>
      </c>
      <c r="G1608" s="199"/>
      <c r="H1608" s="189"/>
      <c r="I1608" s="189"/>
      <c r="J1608" s="189"/>
      <c r="K1608" s="189"/>
      <c r="L1608" s="232"/>
      <c r="M1608" s="189"/>
      <c r="N1608" s="189"/>
    </row>
    <row r="1609" s="160" customFormat="1" ht="21" customHeight="1" spans="1:14">
      <c r="A1609" s="204"/>
      <c r="B1609" s="218" t="s">
        <v>595</v>
      </c>
      <c r="C1609" s="293" t="s">
        <v>1957</v>
      </c>
      <c r="D1609" s="40" t="s">
        <v>41</v>
      </c>
      <c r="E1609" s="207">
        <v>735.05</v>
      </c>
      <c r="F1609" s="208">
        <v>53.9</v>
      </c>
      <c r="G1609" s="209">
        <f t="shared" ref="G1609:G1611" si="19">F1609*E1609</f>
        <v>39619.195</v>
      </c>
      <c r="H1609" s="203" t="s">
        <v>1323</v>
      </c>
      <c r="I1609" s="203" t="s">
        <v>1926</v>
      </c>
      <c r="J1609" s="203" t="s">
        <v>1325</v>
      </c>
      <c r="K1609" s="203" t="s">
        <v>1326</v>
      </c>
      <c r="L1609" s="236" t="s">
        <v>1956</v>
      </c>
      <c r="M1609" s="203" t="s">
        <v>1328</v>
      </c>
      <c r="N1609" s="203"/>
    </row>
    <row r="1610" s="160" customFormat="1" ht="21" customHeight="1" spans="1:14">
      <c r="A1610" s="204"/>
      <c r="B1610" s="218" t="s">
        <v>595</v>
      </c>
      <c r="C1610" s="293" t="s">
        <v>1957</v>
      </c>
      <c r="D1610" s="40" t="s">
        <v>41</v>
      </c>
      <c r="E1610" s="207">
        <v>735.05</v>
      </c>
      <c r="F1610" s="208">
        <v>52.8</v>
      </c>
      <c r="G1610" s="209">
        <f t="shared" si="19"/>
        <v>38810.64</v>
      </c>
      <c r="H1610" s="203" t="s">
        <v>1323</v>
      </c>
      <c r="I1610" s="203" t="s">
        <v>1926</v>
      </c>
      <c r="J1610" s="203" t="s">
        <v>1329</v>
      </c>
      <c r="K1610" s="203" t="s">
        <v>1326</v>
      </c>
      <c r="L1610" s="236" t="s">
        <v>1956</v>
      </c>
      <c r="M1610" s="203" t="s">
        <v>1328</v>
      </c>
      <c r="N1610" s="203"/>
    </row>
    <row r="1611" s="160" customFormat="1" ht="21" customHeight="1" spans="1:14">
      <c r="A1611" s="191"/>
      <c r="B1611" s="218" t="s">
        <v>595</v>
      </c>
      <c r="C1611" s="293" t="s">
        <v>1957</v>
      </c>
      <c r="D1611" s="40" t="s">
        <v>41</v>
      </c>
      <c r="E1611" s="207">
        <v>735.05</v>
      </c>
      <c r="F1611" s="208">
        <v>137.9</v>
      </c>
      <c r="G1611" s="209">
        <f t="shared" si="19"/>
        <v>101363.395</v>
      </c>
      <c r="H1611" s="203" t="s">
        <v>1330</v>
      </c>
      <c r="I1611" s="203" t="s">
        <v>1926</v>
      </c>
      <c r="J1611" s="203" t="s">
        <v>2761</v>
      </c>
      <c r="K1611" s="203" t="s">
        <v>1331</v>
      </c>
      <c r="L1611" s="236" t="s">
        <v>1956</v>
      </c>
      <c r="M1611" s="203" t="s">
        <v>1332</v>
      </c>
      <c r="N1611" s="203"/>
    </row>
    <row r="1612" s="163" customFormat="1" ht="21" customHeight="1" spans="1:14">
      <c r="A1612" s="195"/>
      <c r="B1612" s="219" t="s">
        <v>138</v>
      </c>
      <c r="C1612" s="220"/>
      <c r="D1612" s="196"/>
      <c r="E1612" s="197"/>
      <c r="F1612" s="190">
        <f>SUM(F1609:F1611)</f>
        <v>244.6</v>
      </c>
      <c r="G1612" s="199"/>
      <c r="H1612" s="189"/>
      <c r="I1612" s="189"/>
      <c r="J1612" s="189"/>
      <c r="K1612" s="189"/>
      <c r="L1612" s="232"/>
      <c r="M1612" s="189"/>
      <c r="N1612" s="189"/>
    </row>
    <row r="1613" s="160" customFormat="1" ht="21" customHeight="1" spans="1:14">
      <c r="A1613" s="204"/>
      <c r="B1613" s="218" t="s">
        <v>601</v>
      </c>
      <c r="C1613" s="293" t="s">
        <v>1958</v>
      </c>
      <c r="D1613" s="40" t="s">
        <v>41</v>
      </c>
      <c r="E1613" s="207">
        <v>834.99</v>
      </c>
      <c r="F1613" s="208">
        <v>15.4</v>
      </c>
      <c r="G1613" s="209">
        <f t="shared" ref="G1613:G1615" si="20">F1613*E1613</f>
        <v>12858.846</v>
      </c>
      <c r="H1613" s="203" t="s">
        <v>1323</v>
      </c>
      <c r="I1613" s="203" t="s">
        <v>1926</v>
      </c>
      <c r="J1613" s="203" t="s">
        <v>1945</v>
      </c>
      <c r="K1613" s="203" t="s">
        <v>1326</v>
      </c>
      <c r="L1613" s="236" t="s">
        <v>1959</v>
      </c>
      <c r="M1613" s="203" t="s">
        <v>1328</v>
      </c>
      <c r="N1613" s="203">
        <v>794.02</v>
      </c>
    </row>
    <row r="1614" s="160" customFormat="1" ht="21" customHeight="1" spans="1:14">
      <c r="A1614" s="204"/>
      <c r="B1614" s="218" t="s">
        <v>601</v>
      </c>
      <c r="C1614" s="293" t="s">
        <v>1958</v>
      </c>
      <c r="D1614" s="40" t="s">
        <v>41</v>
      </c>
      <c r="E1614" s="207">
        <v>834.99</v>
      </c>
      <c r="F1614" s="208">
        <v>15.4</v>
      </c>
      <c r="G1614" s="209">
        <f t="shared" si="20"/>
        <v>12858.846</v>
      </c>
      <c r="H1614" s="203" t="s">
        <v>1323</v>
      </c>
      <c r="I1614" s="203" t="s">
        <v>1926</v>
      </c>
      <c r="J1614" s="203" t="s">
        <v>1945</v>
      </c>
      <c r="K1614" s="203" t="s">
        <v>1326</v>
      </c>
      <c r="L1614" s="236" t="s">
        <v>1960</v>
      </c>
      <c r="M1614" s="203" t="s">
        <v>1328</v>
      </c>
      <c r="N1614" s="203"/>
    </row>
    <row r="1615" s="160" customFormat="1" ht="21" customHeight="1" spans="1:14">
      <c r="A1615" s="191"/>
      <c r="B1615" s="218" t="s">
        <v>601</v>
      </c>
      <c r="C1615" s="293" t="s">
        <v>1958</v>
      </c>
      <c r="D1615" s="40" t="s">
        <v>41</v>
      </c>
      <c r="E1615" s="207">
        <v>823.33</v>
      </c>
      <c r="F1615" s="208">
        <v>49.28</v>
      </c>
      <c r="G1615" s="209">
        <f t="shared" si="20"/>
        <v>40573.7024</v>
      </c>
      <c r="H1615" s="203" t="s">
        <v>1330</v>
      </c>
      <c r="I1615" s="203" t="s">
        <v>1926</v>
      </c>
      <c r="J1615" s="203" t="s">
        <v>2762</v>
      </c>
      <c r="K1615" s="203" t="s">
        <v>1331</v>
      </c>
      <c r="L1615" s="236" t="s">
        <v>2768</v>
      </c>
      <c r="M1615" s="203" t="s">
        <v>1332</v>
      </c>
      <c r="N1615" s="203">
        <v>794.02</v>
      </c>
    </row>
    <row r="1616" s="163" customFormat="1" ht="21" customHeight="1" spans="1:14">
      <c r="A1616" s="195"/>
      <c r="B1616" s="219" t="s">
        <v>138</v>
      </c>
      <c r="C1616" s="220"/>
      <c r="D1616" s="196"/>
      <c r="E1616" s="197"/>
      <c r="F1616" s="190">
        <f>SUM(F1613:F1615)</f>
        <v>80.08</v>
      </c>
      <c r="G1616" s="199"/>
      <c r="H1616" s="189"/>
      <c r="I1616" s="189"/>
      <c r="J1616" s="189"/>
      <c r="K1616" s="189"/>
      <c r="L1616" s="232"/>
      <c r="M1616" s="189"/>
      <c r="N1616" s="189"/>
    </row>
    <row r="1617" s="160" customFormat="1" ht="21" customHeight="1" spans="1:14">
      <c r="A1617" s="204"/>
      <c r="B1617" s="218" t="s">
        <v>607</v>
      </c>
      <c r="C1617" s="293" t="s">
        <v>1965</v>
      </c>
      <c r="D1617" s="40" t="s">
        <v>41</v>
      </c>
      <c r="E1617" s="207">
        <v>846.59</v>
      </c>
      <c r="F1617" s="208">
        <v>6</v>
      </c>
      <c r="G1617" s="209">
        <f t="shared" ref="G1617:G1619" si="21">F1617*E1617</f>
        <v>5079.54</v>
      </c>
      <c r="H1617" s="203" t="s">
        <v>1323</v>
      </c>
      <c r="I1617" s="203" t="s">
        <v>1926</v>
      </c>
      <c r="J1617" s="203" t="s">
        <v>1325</v>
      </c>
      <c r="K1617" s="203" t="s">
        <v>1326</v>
      </c>
      <c r="L1617" s="236" t="s">
        <v>1966</v>
      </c>
      <c r="M1617" s="203" t="s">
        <v>1328</v>
      </c>
      <c r="N1617" s="203"/>
    </row>
    <row r="1618" s="160" customFormat="1" ht="21" customHeight="1" spans="1:14">
      <c r="A1618" s="204"/>
      <c r="B1618" s="218" t="s">
        <v>607</v>
      </c>
      <c r="C1618" s="293" t="s">
        <v>1965</v>
      </c>
      <c r="D1618" s="40" t="s">
        <v>41</v>
      </c>
      <c r="E1618" s="207">
        <v>846.59</v>
      </c>
      <c r="F1618" s="208">
        <v>6</v>
      </c>
      <c r="G1618" s="209">
        <f t="shared" si="21"/>
        <v>5079.54</v>
      </c>
      <c r="H1618" s="203" t="s">
        <v>1323</v>
      </c>
      <c r="I1618" s="203" t="s">
        <v>1926</v>
      </c>
      <c r="J1618" s="203" t="s">
        <v>1329</v>
      </c>
      <c r="K1618" s="203" t="s">
        <v>1326</v>
      </c>
      <c r="L1618" s="236" t="s">
        <v>1966</v>
      </c>
      <c r="M1618" s="203" t="s">
        <v>1328</v>
      </c>
      <c r="N1618" s="203"/>
    </row>
    <row r="1619" s="160" customFormat="1" ht="21" customHeight="1" spans="1:14">
      <c r="A1619" s="191"/>
      <c r="B1619" s="218" t="s">
        <v>607</v>
      </c>
      <c r="C1619" s="293" t="s">
        <v>1965</v>
      </c>
      <c r="D1619" s="40" t="s">
        <v>41</v>
      </c>
      <c r="E1619" s="207">
        <v>834.92</v>
      </c>
      <c r="F1619" s="208">
        <v>16.06</v>
      </c>
      <c r="G1619" s="209">
        <f t="shared" si="21"/>
        <v>13408.8152</v>
      </c>
      <c r="H1619" s="203" t="s">
        <v>1330</v>
      </c>
      <c r="I1619" s="203" t="s">
        <v>1926</v>
      </c>
      <c r="J1619" s="203" t="s">
        <v>2761</v>
      </c>
      <c r="K1619" s="203" t="s">
        <v>1331</v>
      </c>
      <c r="L1619" s="236" t="s">
        <v>1966</v>
      </c>
      <c r="M1619" s="203" t="s">
        <v>1332</v>
      </c>
      <c r="N1619" s="203"/>
    </row>
    <row r="1620" s="163" customFormat="1" ht="21" customHeight="1" spans="1:14">
      <c r="A1620" s="195"/>
      <c r="B1620" s="219" t="s">
        <v>138</v>
      </c>
      <c r="C1620" s="220"/>
      <c r="D1620" s="196"/>
      <c r="E1620" s="197"/>
      <c r="F1620" s="190">
        <f>SUM(F1617:F1619)</f>
        <v>28.06</v>
      </c>
      <c r="G1620" s="199"/>
      <c r="H1620" s="189"/>
      <c r="I1620" s="189"/>
      <c r="J1620" s="189"/>
      <c r="K1620" s="189"/>
      <c r="L1620" s="232"/>
      <c r="M1620" s="189"/>
      <c r="N1620" s="189"/>
    </row>
    <row r="1621" s="160" customFormat="1" ht="21" customHeight="1" spans="1:14">
      <c r="A1621" s="191"/>
      <c r="B1621" s="218" t="s">
        <v>2793</v>
      </c>
      <c r="C1621" s="293" t="s">
        <v>1963</v>
      </c>
      <c r="D1621" s="40" t="s">
        <v>41</v>
      </c>
      <c r="E1621" s="67">
        <v>1036.54</v>
      </c>
      <c r="F1621" s="202">
        <v>20.5</v>
      </c>
      <c r="G1621" s="194">
        <f t="shared" ref="G1621:G1632" si="22">F1621*E1621</f>
        <v>21249.07</v>
      </c>
      <c r="H1621" s="203" t="s">
        <v>1323</v>
      </c>
      <c r="I1621" s="203" t="s">
        <v>1926</v>
      </c>
      <c r="J1621" s="203" t="s">
        <v>1945</v>
      </c>
      <c r="K1621" s="203" t="s">
        <v>1326</v>
      </c>
      <c r="L1621" s="236" t="s">
        <v>1964</v>
      </c>
      <c r="M1621" s="203" t="s">
        <v>1328</v>
      </c>
      <c r="N1621" s="203">
        <v>995.57</v>
      </c>
    </row>
    <row r="1622" s="160" customFormat="1" ht="21" customHeight="1" spans="1:14">
      <c r="A1622" s="191"/>
      <c r="B1622" s="218" t="s">
        <v>2793</v>
      </c>
      <c r="C1622" s="293" t="s">
        <v>1963</v>
      </c>
      <c r="D1622" s="40" t="s">
        <v>41</v>
      </c>
      <c r="E1622" s="207">
        <v>1024.87</v>
      </c>
      <c r="F1622" s="208">
        <v>61.46</v>
      </c>
      <c r="G1622" s="209">
        <f t="shared" si="22"/>
        <v>62988.5102</v>
      </c>
      <c r="H1622" s="203" t="s">
        <v>1330</v>
      </c>
      <c r="I1622" s="203" t="s">
        <v>1926</v>
      </c>
      <c r="J1622" s="203" t="s">
        <v>2762</v>
      </c>
      <c r="K1622" s="203" t="s">
        <v>1331</v>
      </c>
      <c r="L1622" s="236" t="s">
        <v>1964</v>
      </c>
      <c r="M1622" s="203" t="s">
        <v>1332</v>
      </c>
      <c r="N1622" s="203">
        <v>995.57</v>
      </c>
    </row>
    <row r="1623" s="163" customFormat="1" ht="21" customHeight="1" spans="1:14">
      <c r="A1623" s="195"/>
      <c r="B1623" s="219" t="s">
        <v>138</v>
      </c>
      <c r="C1623" s="220"/>
      <c r="D1623" s="196"/>
      <c r="E1623" s="197"/>
      <c r="F1623" s="190">
        <f>SUM(F1621:F1622)</f>
        <v>81.96</v>
      </c>
      <c r="G1623" s="199"/>
      <c r="H1623" s="189"/>
      <c r="I1623" s="189"/>
      <c r="J1623" s="189"/>
      <c r="K1623" s="189"/>
      <c r="L1623" s="232"/>
      <c r="M1623" s="189"/>
      <c r="N1623" s="189"/>
    </row>
    <row r="1624" s="160" customFormat="1" ht="21" customHeight="1" spans="1:14">
      <c r="A1624" s="191"/>
      <c r="B1624" s="200" t="s">
        <v>2794</v>
      </c>
      <c r="C1624" s="201" t="s">
        <v>2795</v>
      </c>
      <c r="D1624" s="40"/>
      <c r="E1624" s="67"/>
      <c r="F1624" s="202"/>
      <c r="G1624" s="194"/>
      <c r="H1624" s="203"/>
      <c r="I1624" s="203"/>
      <c r="J1624" s="203"/>
      <c r="K1624" s="203"/>
      <c r="L1624" s="236"/>
      <c r="M1624" s="203"/>
      <c r="N1624" s="203"/>
    </row>
    <row r="1625" s="160" customFormat="1" ht="21" customHeight="1" spans="1:14">
      <c r="A1625" s="204"/>
      <c r="B1625" s="218" t="s">
        <v>2796</v>
      </c>
      <c r="C1625" s="191" t="s">
        <v>2797</v>
      </c>
      <c r="D1625" s="40" t="s">
        <v>41</v>
      </c>
      <c r="E1625" s="207">
        <f t="shared" ref="E1625:E1632" si="23">2882.905-36.43</f>
        <v>2846.475</v>
      </c>
      <c r="F1625" s="208">
        <v>1.81</v>
      </c>
      <c r="G1625" s="209">
        <f t="shared" si="22"/>
        <v>5152.11975</v>
      </c>
      <c r="H1625" s="203" t="s">
        <v>1323</v>
      </c>
      <c r="I1625" s="203" t="s">
        <v>1992</v>
      </c>
      <c r="J1625" s="203" t="s">
        <v>2774</v>
      </c>
      <c r="K1625" s="203" t="s">
        <v>1326</v>
      </c>
      <c r="L1625" s="236" t="s">
        <v>1993</v>
      </c>
      <c r="M1625" s="203" t="s">
        <v>1328</v>
      </c>
      <c r="N1625" s="203">
        <v>1115.97</v>
      </c>
    </row>
    <row r="1626" s="160" customFormat="1" ht="21" customHeight="1" spans="1:14">
      <c r="A1626" s="204"/>
      <c r="B1626" s="218" t="s">
        <v>2796</v>
      </c>
      <c r="C1626" s="191" t="s">
        <v>2797</v>
      </c>
      <c r="D1626" s="40" t="s">
        <v>41</v>
      </c>
      <c r="E1626" s="207">
        <f t="shared" si="23"/>
        <v>2846.475</v>
      </c>
      <c r="F1626" s="208">
        <v>3.61</v>
      </c>
      <c r="G1626" s="209">
        <f t="shared" si="22"/>
        <v>10275.77475</v>
      </c>
      <c r="H1626" s="203" t="s">
        <v>1323</v>
      </c>
      <c r="I1626" s="203" t="s">
        <v>1992</v>
      </c>
      <c r="J1626" s="203" t="s">
        <v>2774</v>
      </c>
      <c r="K1626" s="203" t="s">
        <v>1326</v>
      </c>
      <c r="L1626" s="236" t="s">
        <v>1994</v>
      </c>
      <c r="M1626" s="203" t="s">
        <v>1328</v>
      </c>
      <c r="N1626" s="203"/>
    </row>
    <row r="1627" s="160" customFormat="1" ht="21" customHeight="1" spans="1:14">
      <c r="A1627" s="204"/>
      <c r="B1627" s="218" t="s">
        <v>2796</v>
      </c>
      <c r="C1627" s="191" t="s">
        <v>2797</v>
      </c>
      <c r="D1627" s="40" t="s">
        <v>41</v>
      </c>
      <c r="E1627" s="207">
        <f t="shared" si="23"/>
        <v>2846.475</v>
      </c>
      <c r="F1627" s="208">
        <v>3.61</v>
      </c>
      <c r="G1627" s="209">
        <f t="shared" si="22"/>
        <v>10275.77475</v>
      </c>
      <c r="H1627" s="203" t="s">
        <v>1323</v>
      </c>
      <c r="I1627" s="203" t="s">
        <v>1992</v>
      </c>
      <c r="J1627" s="203" t="s">
        <v>2774</v>
      </c>
      <c r="K1627" s="203" t="s">
        <v>1326</v>
      </c>
      <c r="L1627" s="236" t="s">
        <v>1994</v>
      </c>
      <c r="M1627" s="203" t="s">
        <v>1328</v>
      </c>
      <c r="N1627" s="203"/>
    </row>
    <row r="1628" s="160" customFormat="1" ht="21" customHeight="1" spans="1:14">
      <c r="A1628" s="204"/>
      <c r="B1628" s="218" t="s">
        <v>2796</v>
      </c>
      <c r="C1628" s="191" t="s">
        <v>2797</v>
      </c>
      <c r="D1628" s="40" t="s">
        <v>41</v>
      </c>
      <c r="E1628" s="207">
        <f t="shared" si="23"/>
        <v>2846.475</v>
      </c>
      <c r="F1628" s="208">
        <v>1.81</v>
      </c>
      <c r="G1628" s="209">
        <f t="shared" si="22"/>
        <v>5152.11975</v>
      </c>
      <c r="H1628" s="203" t="s">
        <v>1323</v>
      </c>
      <c r="I1628" s="203" t="s">
        <v>1992</v>
      </c>
      <c r="J1628" s="203" t="s">
        <v>2774</v>
      </c>
      <c r="K1628" s="203" t="s">
        <v>1326</v>
      </c>
      <c r="L1628" s="236" t="s">
        <v>1996</v>
      </c>
      <c r="M1628" s="203" t="s">
        <v>1328</v>
      </c>
      <c r="N1628" s="203"/>
    </row>
    <row r="1629" s="160" customFormat="1" ht="21" customHeight="1" spans="1:14">
      <c r="A1629" s="204"/>
      <c r="B1629" s="218" t="s">
        <v>2796</v>
      </c>
      <c r="C1629" s="191" t="s">
        <v>2797</v>
      </c>
      <c r="D1629" s="40" t="s">
        <v>41</v>
      </c>
      <c r="E1629" s="207">
        <f t="shared" si="23"/>
        <v>2846.475</v>
      </c>
      <c r="F1629" s="208">
        <v>1.81</v>
      </c>
      <c r="G1629" s="209">
        <f t="shared" si="22"/>
        <v>5152.11975</v>
      </c>
      <c r="H1629" s="203" t="s">
        <v>1323</v>
      </c>
      <c r="I1629" s="203" t="s">
        <v>1992</v>
      </c>
      <c r="J1629" s="203" t="s">
        <v>2774</v>
      </c>
      <c r="K1629" s="203" t="s">
        <v>1326</v>
      </c>
      <c r="L1629" s="236" t="s">
        <v>1997</v>
      </c>
      <c r="M1629" s="203" t="s">
        <v>1328</v>
      </c>
      <c r="N1629" s="203"/>
    </row>
    <row r="1630" s="160" customFormat="1" ht="21" customHeight="1" spans="1:14">
      <c r="A1630" s="204"/>
      <c r="B1630" s="218" t="s">
        <v>2796</v>
      </c>
      <c r="C1630" s="191" t="s">
        <v>2797</v>
      </c>
      <c r="D1630" s="40" t="s">
        <v>41</v>
      </c>
      <c r="E1630" s="207">
        <f t="shared" si="23"/>
        <v>2846.475</v>
      </c>
      <c r="F1630" s="208">
        <v>3.61</v>
      </c>
      <c r="G1630" s="209">
        <f t="shared" si="22"/>
        <v>10275.77475</v>
      </c>
      <c r="H1630" s="203" t="s">
        <v>1323</v>
      </c>
      <c r="I1630" s="203" t="s">
        <v>1992</v>
      </c>
      <c r="J1630" s="203" t="s">
        <v>2774</v>
      </c>
      <c r="K1630" s="203" t="s">
        <v>1326</v>
      </c>
      <c r="L1630" s="236" t="s">
        <v>1998</v>
      </c>
      <c r="M1630" s="203" t="s">
        <v>1328</v>
      </c>
      <c r="N1630" s="203"/>
    </row>
    <row r="1631" s="160" customFormat="1" ht="21" customHeight="1" spans="1:14">
      <c r="A1631" s="204"/>
      <c r="B1631" s="218" t="s">
        <v>2796</v>
      </c>
      <c r="C1631" s="191" t="s">
        <v>2797</v>
      </c>
      <c r="D1631" s="40" t="s">
        <v>41</v>
      </c>
      <c r="E1631" s="207">
        <f t="shared" si="23"/>
        <v>2846.475</v>
      </c>
      <c r="F1631" s="208">
        <v>3.61</v>
      </c>
      <c r="G1631" s="209">
        <f t="shared" si="22"/>
        <v>10275.77475</v>
      </c>
      <c r="H1631" s="203" t="s">
        <v>1323</v>
      </c>
      <c r="I1631" s="203" t="s">
        <v>1992</v>
      </c>
      <c r="J1631" s="203" t="s">
        <v>2774</v>
      </c>
      <c r="K1631" s="203" t="s">
        <v>1326</v>
      </c>
      <c r="L1631" s="236" t="s">
        <v>1999</v>
      </c>
      <c r="M1631" s="203" t="s">
        <v>1328</v>
      </c>
      <c r="N1631" s="203"/>
    </row>
    <row r="1632" s="160" customFormat="1" ht="21" customHeight="1" spans="1:14">
      <c r="A1632" s="204"/>
      <c r="B1632" s="218" t="s">
        <v>2796</v>
      </c>
      <c r="C1632" s="191" t="s">
        <v>2797</v>
      </c>
      <c r="D1632" s="40" t="s">
        <v>41</v>
      </c>
      <c r="E1632" s="207">
        <f t="shared" si="23"/>
        <v>2846.475</v>
      </c>
      <c r="F1632" s="208">
        <v>1.81</v>
      </c>
      <c r="G1632" s="209">
        <f t="shared" si="22"/>
        <v>5152.11975</v>
      </c>
      <c r="H1632" s="203" t="s">
        <v>1323</v>
      </c>
      <c r="I1632" s="203" t="s">
        <v>1992</v>
      </c>
      <c r="J1632" s="203" t="s">
        <v>2774</v>
      </c>
      <c r="K1632" s="203" t="s">
        <v>1326</v>
      </c>
      <c r="L1632" s="236" t="s">
        <v>2000</v>
      </c>
      <c r="M1632" s="203" t="s">
        <v>1328</v>
      </c>
      <c r="N1632" s="203"/>
    </row>
    <row r="1633" s="160" customFormat="1" ht="21" customHeight="1" spans="1:14">
      <c r="A1633" s="204"/>
      <c r="B1633" s="218"/>
      <c r="C1633" s="191"/>
      <c r="D1633" s="40"/>
      <c r="E1633" s="207"/>
      <c r="F1633" s="208"/>
      <c r="G1633" s="209"/>
      <c r="H1633" s="203"/>
      <c r="I1633" s="203"/>
      <c r="J1633" s="203"/>
      <c r="K1633" s="203"/>
      <c r="L1633" s="236"/>
      <c r="M1633" s="203"/>
      <c r="N1633" s="203"/>
    </row>
    <row r="1634" s="160" customFormat="1" ht="21" customHeight="1" spans="1:14">
      <c r="A1634" s="204"/>
      <c r="B1634" s="218"/>
      <c r="C1634" s="191"/>
      <c r="D1634" s="40"/>
      <c r="E1634" s="207"/>
      <c r="F1634" s="208"/>
      <c r="G1634" s="209"/>
      <c r="H1634" s="203"/>
      <c r="I1634" s="203"/>
      <c r="J1634" s="203"/>
      <c r="K1634" s="203"/>
      <c r="L1634" s="236"/>
      <c r="M1634" s="203"/>
      <c r="N1634" s="203"/>
    </row>
    <row r="1635" s="160" customFormat="1" ht="21" customHeight="1" spans="1:14">
      <c r="A1635" s="191"/>
      <c r="B1635" s="218" t="s">
        <v>2796</v>
      </c>
      <c r="C1635" s="191" t="s">
        <v>2798</v>
      </c>
      <c r="D1635" s="40" t="s">
        <v>41</v>
      </c>
      <c r="E1635" s="207">
        <v>1944.78</v>
      </c>
      <c r="F1635" s="208">
        <v>60.24</v>
      </c>
      <c r="G1635" s="209">
        <f t="shared" ref="G1635:G1641" si="24">F1635*E1635</f>
        <v>117153.5472</v>
      </c>
      <c r="H1635" s="203" t="s">
        <v>1330</v>
      </c>
      <c r="I1635" s="203" t="s">
        <v>1992</v>
      </c>
      <c r="J1635" s="203" t="s">
        <v>2774</v>
      </c>
      <c r="K1635" s="203" t="s">
        <v>1331</v>
      </c>
      <c r="L1635" s="236" t="s">
        <v>2774</v>
      </c>
      <c r="M1635" s="203" t="s">
        <v>1332</v>
      </c>
      <c r="N1635" s="203">
        <v>1523.79</v>
      </c>
    </row>
    <row r="1636" s="163" customFormat="1" ht="21" customHeight="1" spans="1:14">
      <c r="A1636" s="195"/>
      <c r="B1636" s="219" t="s">
        <v>138</v>
      </c>
      <c r="C1636" s="220"/>
      <c r="D1636" s="196"/>
      <c r="E1636" s="197"/>
      <c r="F1636" s="190">
        <f>SUM(F1625:F1635)</f>
        <v>81.92</v>
      </c>
      <c r="G1636" s="199"/>
      <c r="H1636" s="189"/>
      <c r="I1636" s="189"/>
      <c r="J1636" s="189"/>
      <c r="K1636" s="189"/>
      <c r="L1636" s="232"/>
      <c r="M1636" s="189"/>
      <c r="N1636" s="189"/>
    </row>
    <row r="1637" s="160" customFormat="1" ht="21" customHeight="1" spans="1:14">
      <c r="A1637" s="191"/>
      <c r="B1637" s="200" t="s">
        <v>623</v>
      </c>
      <c r="C1637" s="201" t="s">
        <v>624</v>
      </c>
      <c r="D1637" s="40"/>
      <c r="E1637" s="67"/>
      <c r="F1637" s="202"/>
      <c r="G1637" s="194"/>
      <c r="H1637" s="203"/>
      <c r="I1637" s="203"/>
      <c r="J1637" s="203"/>
      <c r="K1637" s="203"/>
      <c r="L1637" s="236"/>
      <c r="M1637" s="203"/>
      <c r="N1637" s="203"/>
    </row>
    <row r="1638" s="160" customFormat="1" ht="21" customHeight="1" spans="1:14">
      <c r="A1638" s="191"/>
      <c r="B1638" s="218" t="s">
        <v>625</v>
      </c>
      <c r="C1638" s="191" t="s">
        <v>1976</v>
      </c>
      <c r="D1638" s="40" t="s">
        <v>41</v>
      </c>
      <c r="E1638" s="207">
        <v>539.83</v>
      </c>
      <c r="F1638" s="202">
        <v>149.5</v>
      </c>
      <c r="G1638" s="194">
        <f t="shared" si="24"/>
        <v>80704.585</v>
      </c>
      <c r="H1638" s="203" t="s">
        <v>1118</v>
      </c>
      <c r="I1638" s="203" t="s">
        <v>1324</v>
      </c>
      <c r="J1638" s="203" t="s">
        <v>1972</v>
      </c>
      <c r="K1638" s="203" t="s">
        <v>1120</v>
      </c>
      <c r="L1638" s="236" t="s">
        <v>1977</v>
      </c>
      <c r="M1638" s="203" t="s">
        <v>1121</v>
      </c>
      <c r="N1638" s="203"/>
    </row>
    <row r="1639" s="160" customFormat="1" ht="21" customHeight="1" spans="1:14">
      <c r="A1639" s="191"/>
      <c r="B1639" s="218" t="s">
        <v>625</v>
      </c>
      <c r="C1639" s="191" t="s">
        <v>1976</v>
      </c>
      <c r="D1639" s="40" t="s">
        <v>41</v>
      </c>
      <c r="E1639" s="207">
        <v>539.83</v>
      </c>
      <c r="F1639" s="202">
        <v>87.2</v>
      </c>
      <c r="G1639" s="194">
        <f t="shared" si="24"/>
        <v>47073.176</v>
      </c>
      <c r="H1639" s="203" t="s">
        <v>1129</v>
      </c>
      <c r="I1639" s="203" t="s">
        <v>1324</v>
      </c>
      <c r="J1639" s="203" t="s">
        <v>1972</v>
      </c>
      <c r="K1639" s="203" t="s">
        <v>1130</v>
      </c>
      <c r="L1639" s="236" t="s">
        <v>1977</v>
      </c>
      <c r="M1639" s="203" t="s">
        <v>1131</v>
      </c>
      <c r="N1639" s="203"/>
    </row>
    <row r="1640" s="160" customFormat="1" ht="21" customHeight="1" spans="1:14">
      <c r="A1640" s="191"/>
      <c r="B1640" s="218" t="s">
        <v>625</v>
      </c>
      <c r="C1640" s="191" t="s">
        <v>1976</v>
      </c>
      <c r="D1640" s="40" t="s">
        <v>41</v>
      </c>
      <c r="E1640" s="207">
        <v>539.83</v>
      </c>
      <c r="F1640" s="202">
        <v>87.2</v>
      </c>
      <c r="G1640" s="194">
        <f t="shared" si="24"/>
        <v>47073.176</v>
      </c>
      <c r="H1640" s="203" t="s">
        <v>1141</v>
      </c>
      <c r="I1640" s="203" t="s">
        <v>1324</v>
      </c>
      <c r="J1640" s="203" t="s">
        <v>1972</v>
      </c>
      <c r="K1640" s="203" t="s">
        <v>1142</v>
      </c>
      <c r="L1640" s="236" t="s">
        <v>1977</v>
      </c>
      <c r="M1640" s="203" t="s">
        <v>1143</v>
      </c>
      <c r="N1640" s="203"/>
    </row>
    <row r="1641" s="160" customFormat="1" ht="21" customHeight="1" spans="1:14">
      <c r="A1641" s="191"/>
      <c r="B1641" s="218" t="s">
        <v>625</v>
      </c>
      <c r="C1641" s="191" t="s">
        <v>1976</v>
      </c>
      <c r="D1641" s="40" t="s">
        <v>41</v>
      </c>
      <c r="E1641" s="207">
        <v>539.831</v>
      </c>
      <c r="F1641" s="208">
        <v>28.49</v>
      </c>
      <c r="G1641" s="209">
        <f t="shared" si="24"/>
        <v>15379.78519</v>
      </c>
      <c r="H1641" s="203" t="s">
        <v>1330</v>
      </c>
      <c r="I1641" s="203" t="s">
        <v>1324</v>
      </c>
      <c r="J1641" s="203" t="s">
        <v>1972</v>
      </c>
      <c r="K1641" s="203" t="s">
        <v>1331</v>
      </c>
      <c r="L1641" s="236" t="s">
        <v>1977</v>
      </c>
      <c r="M1641" s="203" t="s">
        <v>1332</v>
      </c>
      <c r="N1641" s="203"/>
    </row>
    <row r="1642" s="163" customFormat="1" ht="21" customHeight="1" spans="1:14">
      <c r="A1642" s="195"/>
      <c r="B1642" s="219" t="s">
        <v>138</v>
      </c>
      <c r="C1642" s="220"/>
      <c r="D1642" s="196"/>
      <c r="E1642" s="197"/>
      <c r="F1642" s="190">
        <f>SUM(F1638:F1641)</f>
        <v>352.39</v>
      </c>
      <c r="G1642" s="199"/>
      <c r="H1642" s="189"/>
      <c r="I1642" s="189"/>
      <c r="J1642" s="189"/>
      <c r="K1642" s="189"/>
      <c r="L1642" s="232"/>
      <c r="M1642" s="189"/>
      <c r="N1642" s="189"/>
    </row>
    <row r="1643" s="160" customFormat="1" ht="21" customHeight="1" spans="1:14">
      <c r="A1643" s="191"/>
      <c r="B1643" s="218" t="s">
        <v>631</v>
      </c>
      <c r="C1643" s="191" t="s">
        <v>1979</v>
      </c>
      <c r="D1643" s="40" t="s">
        <v>224</v>
      </c>
      <c r="E1643" s="207">
        <v>22.58</v>
      </c>
      <c r="F1643" s="202">
        <v>432</v>
      </c>
      <c r="G1643" s="194">
        <f t="shared" ref="G1643:G1648" si="25">F1643*E1643</f>
        <v>9754.56</v>
      </c>
      <c r="H1643" s="203" t="s">
        <v>1118</v>
      </c>
      <c r="I1643" s="203" t="s">
        <v>1324</v>
      </c>
      <c r="J1643" s="203" t="s">
        <v>1972</v>
      </c>
      <c r="K1643" s="203" t="s">
        <v>1120</v>
      </c>
      <c r="L1643" s="236" t="s">
        <v>1977</v>
      </c>
      <c r="M1643" s="203" t="s">
        <v>1121</v>
      </c>
      <c r="N1643" s="203"/>
    </row>
    <row r="1644" s="160" customFormat="1" ht="21" customHeight="1" spans="1:14">
      <c r="A1644" s="191"/>
      <c r="B1644" s="218" t="s">
        <v>631</v>
      </c>
      <c r="C1644" s="191" t="s">
        <v>1979</v>
      </c>
      <c r="D1644" s="40" t="s">
        <v>224</v>
      </c>
      <c r="E1644" s="207">
        <v>22.58</v>
      </c>
      <c r="F1644" s="202">
        <v>8</v>
      </c>
      <c r="G1644" s="194">
        <f t="shared" si="25"/>
        <v>180.64</v>
      </c>
      <c r="H1644" s="203" t="s">
        <v>1123</v>
      </c>
      <c r="I1644" s="203" t="s">
        <v>1324</v>
      </c>
      <c r="J1644" s="203" t="s">
        <v>1972</v>
      </c>
      <c r="K1644" s="203" t="s">
        <v>1124</v>
      </c>
      <c r="L1644" s="236" t="s">
        <v>1977</v>
      </c>
      <c r="M1644" s="203" t="s">
        <v>1125</v>
      </c>
      <c r="N1644" s="203"/>
    </row>
    <row r="1645" s="160" customFormat="1" ht="21" customHeight="1" spans="1:14">
      <c r="A1645" s="191"/>
      <c r="B1645" s="218" t="s">
        <v>631</v>
      </c>
      <c r="C1645" s="191" t="s">
        <v>1979</v>
      </c>
      <c r="D1645" s="40" t="s">
        <v>224</v>
      </c>
      <c r="E1645" s="207">
        <v>22.58</v>
      </c>
      <c r="F1645" s="202">
        <v>5</v>
      </c>
      <c r="G1645" s="194">
        <f t="shared" si="25"/>
        <v>112.9</v>
      </c>
      <c r="H1645" s="203" t="s">
        <v>1126</v>
      </c>
      <c r="I1645" s="203" t="s">
        <v>1324</v>
      </c>
      <c r="J1645" s="203" t="s">
        <v>1972</v>
      </c>
      <c r="K1645" s="203" t="s">
        <v>1127</v>
      </c>
      <c r="L1645" s="236" t="s">
        <v>1977</v>
      </c>
      <c r="M1645" s="203" t="s">
        <v>1128</v>
      </c>
      <c r="N1645" s="203"/>
    </row>
    <row r="1646" s="160" customFormat="1" ht="21" customHeight="1" spans="1:14">
      <c r="A1646" s="191"/>
      <c r="B1646" s="218" t="s">
        <v>631</v>
      </c>
      <c r="C1646" s="191" t="s">
        <v>1979</v>
      </c>
      <c r="D1646" s="40" t="s">
        <v>224</v>
      </c>
      <c r="E1646" s="207">
        <v>22.58</v>
      </c>
      <c r="F1646" s="202">
        <v>252</v>
      </c>
      <c r="G1646" s="194">
        <f t="shared" si="25"/>
        <v>5690.16</v>
      </c>
      <c r="H1646" s="203" t="s">
        <v>1129</v>
      </c>
      <c r="I1646" s="203" t="s">
        <v>1324</v>
      </c>
      <c r="J1646" s="203" t="s">
        <v>1972</v>
      </c>
      <c r="K1646" s="203" t="s">
        <v>1130</v>
      </c>
      <c r="L1646" s="236" t="s">
        <v>1977</v>
      </c>
      <c r="M1646" s="203" t="s">
        <v>1131</v>
      </c>
      <c r="N1646" s="203"/>
    </row>
    <row r="1647" s="160" customFormat="1" ht="21" customHeight="1" spans="1:14">
      <c r="A1647" s="191"/>
      <c r="B1647" s="218" t="s">
        <v>631</v>
      </c>
      <c r="C1647" s="191" t="s">
        <v>1979</v>
      </c>
      <c r="D1647" s="40" t="s">
        <v>224</v>
      </c>
      <c r="E1647" s="207">
        <v>22.58</v>
      </c>
      <c r="F1647" s="202">
        <v>252</v>
      </c>
      <c r="G1647" s="194">
        <f t="shared" si="25"/>
        <v>5690.16</v>
      </c>
      <c r="H1647" s="203" t="s">
        <v>1141</v>
      </c>
      <c r="I1647" s="203" t="s">
        <v>1324</v>
      </c>
      <c r="J1647" s="203" t="s">
        <v>1972</v>
      </c>
      <c r="K1647" s="203" t="s">
        <v>1142</v>
      </c>
      <c r="L1647" s="236" t="s">
        <v>1977</v>
      </c>
      <c r="M1647" s="203" t="s">
        <v>1143</v>
      </c>
      <c r="N1647" s="203"/>
    </row>
    <row r="1648" s="160" customFormat="1" ht="21" customHeight="1" spans="1:14">
      <c r="A1648" s="191"/>
      <c r="B1648" s="218" t="s">
        <v>631</v>
      </c>
      <c r="C1648" s="191" t="s">
        <v>1979</v>
      </c>
      <c r="D1648" s="40" t="s">
        <v>224</v>
      </c>
      <c r="E1648" s="207">
        <v>22.58</v>
      </c>
      <c r="F1648" s="208">
        <v>262</v>
      </c>
      <c r="G1648" s="209">
        <f t="shared" si="25"/>
        <v>5915.96</v>
      </c>
      <c r="H1648" s="203" t="s">
        <v>1330</v>
      </c>
      <c r="I1648" s="203" t="s">
        <v>1324</v>
      </c>
      <c r="J1648" s="203" t="s">
        <v>1972</v>
      </c>
      <c r="K1648" s="203" t="s">
        <v>1331</v>
      </c>
      <c r="L1648" s="236" t="s">
        <v>1977</v>
      </c>
      <c r="M1648" s="203" t="s">
        <v>1332</v>
      </c>
      <c r="N1648" s="203"/>
    </row>
    <row r="1649" s="163" customFormat="1" ht="21" customHeight="1" spans="1:14">
      <c r="A1649" s="195"/>
      <c r="B1649" s="219" t="s">
        <v>138</v>
      </c>
      <c r="C1649" s="220"/>
      <c r="D1649" s="196"/>
      <c r="E1649" s="197"/>
      <c r="F1649" s="190">
        <f>SUM(F1643:F1648)</f>
        <v>1211</v>
      </c>
      <c r="G1649" s="199"/>
      <c r="H1649" s="189"/>
      <c r="I1649" s="189"/>
      <c r="J1649" s="189"/>
      <c r="K1649" s="189"/>
      <c r="L1649" s="232"/>
      <c r="M1649" s="189"/>
      <c r="N1649" s="189"/>
    </row>
    <row r="1650" s="160" customFormat="1" ht="21" customHeight="1" spans="1:14">
      <c r="A1650" s="204"/>
      <c r="B1650" s="218" t="s">
        <v>637</v>
      </c>
      <c r="C1650" s="191" t="s">
        <v>2799</v>
      </c>
      <c r="D1650" s="40" t="s">
        <v>41</v>
      </c>
      <c r="E1650" s="207">
        <v>494.28</v>
      </c>
      <c r="F1650" s="208">
        <v>10.8</v>
      </c>
      <c r="G1650" s="209">
        <f t="shared" ref="G1650:G1655" si="26">F1650*E1650</f>
        <v>5338.224</v>
      </c>
      <c r="H1650" s="203" t="s">
        <v>1323</v>
      </c>
      <c r="I1650" s="203" t="s">
        <v>1324</v>
      </c>
      <c r="J1650" s="203" t="s">
        <v>1335</v>
      </c>
      <c r="K1650" s="203" t="s">
        <v>1326</v>
      </c>
      <c r="L1650" s="236" t="s">
        <v>1336</v>
      </c>
      <c r="M1650" s="203" t="s">
        <v>1328</v>
      </c>
      <c r="N1650" s="203"/>
    </row>
    <row r="1651" s="160" customFormat="1" ht="21" customHeight="1" spans="1:14">
      <c r="A1651" s="191"/>
      <c r="B1651" s="218" t="s">
        <v>637</v>
      </c>
      <c r="C1651" s="191" t="s">
        <v>2799</v>
      </c>
      <c r="D1651" s="40" t="s">
        <v>41</v>
      </c>
      <c r="E1651" s="207">
        <v>482.59</v>
      </c>
      <c r="F1651" s="208">
        <v>16.66</v>
      </c>
      <c r="G1651" s="209">
        <f t="shared" si="26"/>
        <v>8039.9494</v>
      </c>
      <c r="H1651" s="203" t="s">
        <v>1330</v>
      </c>
      <c r="I1651" s="203" t="s">
        <v>1324</v>
      </c>
      <c r="J1651" s="203" t="s">
        <v>1335</v>
      </c>
      <c r="K1651" s="203" t="s">
        <v>1331</v>
      </c>
      <c r="L1651" s="236" t="s">
        <v>1336</v>
      </c>
      <c r="M1651" s="203" t="s">
        <v>1332</v>
      </c>
      <c r="N1651" s="203">
        <v>453.3</v>
      </c>
    </row>
    <row r="1652" s="163" customFormat="1" ht="21" customHeight="1" spans="1:14">
      <c r="A1652" s="195"/>
      <c r="B1652" s="219" t="s">
        <v>138</v>
      </c>
      <c r="C1652" s="220"/>
      <c r="D1652" s="196"/>
      <c r="E1652" s="197"/>
      <c r="F1652" s="190">
        <f>SUM(F1650:F1651)</f>
        <v>27.46</v>
      </c>
      <c r="G1652" s="199"/>
      <c r="H1652" s="189"/>
      <c r="I1652" s="189"/>
      <c r="J1652" s="189"/>
      <c r="K1652" s="189"/>
      <c r="L1652" s="232"/>
      <c r="M1652" s="189"/>
      <c r="N1652" s="189"/>
    </row>
    <row r="1653" s="160" customFormat="1" ht="21" customHeight="1" spans="1:14">
      <c r="A1653" s="191"/>
      <c r="B1653" s="218" t="s">
        <v>2800</v>
      </c>
      <c r="C1653" s="191" t="s">
        <v>1974</v>
      </c>
      <c r="D1653" s="40" t="s">
        <v>41</v>
      </c>
      <c r="E1653" s="67">
        <v>704.09</v>
      </c>
      <c r="F1653" s="202">
        <v>21.7</v>
      </c>
      <c r="G1653" s="194">
        <f t="shared" si="26"/>
        <v>15278.753</v>
      </c>
      <c r="H1653" s="203" t="s">
        <v>1323</v>
      </c>
      <c r="I1653" s="203" t="s">
        <v>1324</v>
      </c>
      <c r="J1653" s="203" t="s">
        <v>1325</v>
      </c>
      <c r="K1653" s="203" t="s">
        <v>1326</v>
      </c>
      <c r="L1653" s="236" t="s">
        <v>1336</v>
      </c>
      <c r="M1653" s="203" t="s">
        <v>1328</v>
      </c>
      <c r="N1653" s="203"/>
    </row>
    <row r="1654" s="160" customFormat="1" ht="21" customHeight="1" spans="1:14">
      <c r="A1654" s="191"/>
      <c r="B1654" s="218" t="s">
        <v>2800</v>
      </c>
      <c r="C1654" s="191" t="s">
        <v>1974</v>
      </c>
      <c r="D1654" s="40" t="s">
        <v>41</v>
      </c>
      <c r="E1654" s="67">
        <v>704.09</v>
      </c>
      <c r="F1654" s="202">
        <v>21.7</v>
      </c>
      <c r="G1654" s="194">
        <f t="shared" si="26"/>
        <v>15278.753</v>
      </c>
      <c r="H1654" s="203" t="s">
        <v>1323</v>
      </c>
      <c r="I1654" s="203" t="s">
        <v>1324</v>
      </c>
      <c r="J1654" s="203" t="s">
        <v>1933</v>
      </c>
      <c r="K1654" s="203" t="s">
        <v>1326</v>
      </c>
      <c r="L1654" s="236" t="s">
        <v>1336</v>
      </c>
      <c r="M1654" s="203" t="s">
        <v>1328</v>
      </c>
      <c r="N1654" s="203"/>
    </row>
    <row r="1655" s="160" customFormat="1" ht="21" customHeight="1" spans="1:14">
      <c r="A1655" s="191"/>
      <c r="B1655" s="218" t="s">
        <v>2800</v>
      </c>
      <c r="C1655" s="191" t="s">
        <v>1974</v>
      </c>
      <c r="D1655" s="40" t="s">
        <v>41</v>
      </c>
      <c r="E1655" s="207">
        <v>692.43</v>
      </c>
      <c r="F1655" s="208">
        <v>46.76</v>
      </c>
      <c r="G1655" s="209">
        <f t="shared" si="26"/>
        <v>32378.0268</v>
      </c>
      <c r="H1655" s="203" t="s">
        <v>1330</v>
      </c>
      <c r="I1655" s="203" t="s">
        <v>1324</v>
      </c>
      <c r="J1655" s="203" t="s">
        <v>1335</v>
      </c>
      <c r="K1655" s="203" t="s">
        <v>1331</v>
      </c>
      <c r="L1655" s="236" t="s">
        <v>1336</v>
      </c>
      <c r="M1655" s="203" t="s">
        <v>1332</v>
      </c>
      <c r="N1655" s="203"/>
    </row>
    <row r="1656" s="163" customFormat="1" ht="21" customHeight="1" spans="1:14">
      <c r="A1656" s="195"/>
      <c r="B1656" s="219" t="s">
        <v>138</v>
      </c>
      <c r="C1656" s="220"/>
      <c r="D1656" s="196"/>
      <c r="E1656" s="197"/>
      <c r="F1656" s="190">
        <f>SUM(F1653:F1655)</f>
        <v>90.16</v>
      </c>
      <c r="G1656" s="199"/>
      <c r="H1656" s="189"/>
      <c r="I1656" s="189"/>
      <c r="J1656" s="189"/>
      <c r="K1656" s="189"/>
      <c r="L1656" s="232"/>
      <c r="M1656" s="189"/>
      <c r="N1656" s="189"/>
    </row>
    <row r="1657" s="160" customFormat="1" ht="21" customHeight="1" spans="1:14">
      <c r="A1657" s="191"/>
      <c r="B1657" s="218" t="s">
        <v>2801</v>
      </c>
      <c r="C1657" s="191" t="s">
        <v>1967</v>
      </c>
      <c r="D1657" s="40" t="s">
        <v>41</v>
      </c>
      <c r="E1657" s="67">
        <v>1298.71</v>
      </c>
      <c r="F1657" s="202">
        <v>0.206</v>
      </c>
      <c r="G1657" s="194">
        <f t="shared" ref="G1657:G1660" si="27">F1657*E1657</f>
        <v>267.53426</v>
      </c>
      <c r="H1657" s="203" t="s">
        <v>1323</v>
      </c>
      <c r="I1657" s="203" t="s">
        <v>1324</v>
      </c>
      <c r="J1657" s="203" t="s">
        <v>1325</v>
      </c>
      <c r="K1657" s="203" t="s">
        <v>1326</v>
      </c>
      <c r="L1657" s="236" t="s">
        <v>1968</v>
      </c>
      <c r="M1657" s="203" t="s">
        <v>1328</v>
      </c>
      <c r="N1657" s="203"/>
    </row>
    <row r="1658" s="160" customFormat="1" ht="21" customHeight="1" spans="1:14">
      <c r="A1658" s="191"/>
      <c r="B1658" s="218" t="s">
        <v>2801</v>
      </c>
      <c r="C1658" s="191" t="s">
        <v>1967</v>
      </c>
      <c r="D1658" s="40" t="s">
        <v>41</v>
      </c>
      <c r="E1658" s="67">
        <v>1298.71</v>
      </c>
      <c r="F1658" s="202">
        <v>0.436</v>
      </c>
      <c r="G1658" s="194">
        <f t="shared" si="27"/>
        <v>566.23756</v>
      </c>
      <c r="H1658" s="203" t="s">
        <v>1323</v>
      </c>
      <c r="I1658" s="203" t="s">
        <v>1324</v>
      </c>
      <c r="J1658" s="203" t="s">
        <v>1969</v>
      </c>
      <c r="K1658" s="203" t="s">
        <v>1326</v>
      </c>
      <c r="L1658" s="236" t="s">
        <v>1968</v>
      </c>
      <c r="M1658" s="203" t="s">
        <v>1328</v>
      </c>
      <c r="N1658" s="203"/>
    </row>
    <row r="1659" s="160" customFormat="1" ht="21" customHeight="1" spans="1:14">
      <c r="A1659" s="191"/>
      <c r="B1659" s="218" t="s">
        <v>2801</v>
      </c>
      <c r="C1659" s="191" t="s">
        <v>1967</v>
      </c>
      <c r="D1659" s="40" t="s">
        <v>41</v>
      </c>
      <c r="E1659" s="67">
        <v>1298.71</v>
      </c>
      <c r="F1659" s="202">
        <v>0.206</v>
      </c>
      <c r="G1659" s="194">
        <f t="shared" si="27"/>
        <v>267.53426</v>
      </c>
      <c r="H1659" s="203" t="s">
        <v>1323</v>
      </c>
      <c r="I1659" s="203" t="s">
        <v>1324</v>
      </c>
      <c r="J1659" s="203" t="s">
        <v>1329</v>
      </c>
      <c r="K1659" s="203" t="s">
        <v>1326</v>
      </c>
      <c r="L1659" s="236" t="s">
        <v>1968</v>
      </c>
      <c r="M1659" s="203" t="s">
        <v>1328</v>
      </c>
      <c r="N1659" s="203"/>
    </row>
    <row r="1660" s="160" customFormat="1" ht="21" customHeight="1" spans="1:14">
      <c r="A1660" s="191"/>
      <c r="B1660" s="218" t="s">
        <v>2801</v>
      </c>
      <c r="C1660" s="191" t="s">
        <v>1967</v>
      </c>
      <c r="D1660" s="40" t="s">
        <v>41</v>
      </c>
      <c r="E1660" s="207">
        <v>1277.52</v>
      </c>
      <c r="F1660" s="359">
        <v>2.026</v>
      </c>
      <c r="G1660" s="209">
        <f t="shared" si="27"/>
        <v>2588.25552</v>
      </c>
      <c r="H1660" s="203" t="s">
        <v>1330</v>
      </c>
      <c r="I1660" s="203" t="s">
        <v>1324</v>
      </c>
      <c r="J1660" s="203" t="s">
        <v>2802</v>
      </c>
      <c r="K1660" s="203" t="s">
        <v>1331</v>
      </c>
      <c r="L1660" s="236" t="s">
        <v>1968</v>
      </c>
      <c r="M1660" s="203" t="s">
        <v>1332</v>
      </c>
      <c r="N1660" s="203">
        <v>1248.17</v>
      </c>
    </row>
    <row r="1661" s="163" customFormat="1" ht="21" customHeight="1" spans="1:14">
      <c r="A1661" s="195"/>
      <c r="B1661" s="219" t="s">
        <v>138</v>
      </c>
      <c r="C1661" s="220"/>
      <c r="D1661" s="196"/>
      <c r="E1661" s="197"/>
      <c r="F1661" s="190">
        <f>SUM(F1657:F1660)</f>
        <v>2.874</v>
      </c>
      <c r="G1661" s="199"/>
      <c r="H1661" s="189"/>
      <c r="I1661" s="189"/>
      <c r="J1661" s="189"/>
      <c r="K1661" s="189"/>
      <c r="L1661" s="232"/>
      <c r="M1661" s="189"/>
      <c r="N1661" s="189"/>
    </row>
    <row r="1662" s="160" customFormat="1" ht="21" customHeight="1" spans="1:16">
      <c r="A1662" s="204"/>
      <c r="B1662" s="218" t="s">
        <v>2803</v>
      </c>
      <c r="C1662" s="191" t="s">
        <v>1322</v>
      </c>
      <c r="D1662" s="40" t="s">
        <v>41</v>
      </c>
      <c r="E1662" s="207">
        <v>103.1</v>
      </c>
      <c r="F1662" s="208">
        <v>80.7</v>
      </c>
      <c r="G1662" s="209">
        <f t="shared" ref="G1662:G1664" si="28">F1662*E1662</f>
        <v>8320.17</v>
      </c>
      <c r="H1662" s="203" t="s">
        <v>1323</v>
      </c>
      <c r="I1662" s="203" t="s">
        <v>1324</v>
      </c>
      <c r="J1662" s="203" t="s">
        <v>1327</v>
      </c>
      <c r="K1662" s="203" t="s">
        <v>1326</v>
      </c>
      <c r="L1662" s="236" t="s">
        <v>1325</v>
      </c>
      <c r="M1662" s="203" t="s">
        <v>1328</v>
      </c>
      <c r="N1662" s="203">
        <v>200.8</v>
      </c>
      <c r="P1662" s="160" t="e">
        <f>G1625+#REF!</f>
        <v>#REF!</v>
      </c>
    </row>
    <row r="1663" s="160" customFormat="1" ht="21" customHeight="1" spans="1:14">
      <c r="A1663" s="204"/>
      <c r="B1663" s="218" t="s">
        <v>2803</v>
      </c>
      <c r="C1663" s="191" t="s">
        <v>1322</v>
      </c>
      <c r="D1663" s="40" t="s">
        <v>41</v>
      </c>
      <c r="E1663" s="207">
        <v>103.1</v>
      </c>
      <c r="F1663" s="208">
        <v>88</v>
      </c>
      <c r="G1663" s="209">
        <f t="shared" si="28"/>
        <v>9072.8</v>
      </c>
      <c r="H1663" s="203" t="s">
        <v>1323</v>
      </c>
      <c r="I1663" s="203" t="s">
        <v>1324</v>
      </c>
      <c r="J1663" s="203" t="s">
        <v>1327</v>
      </c>
      <c r="K1663" s="203" t="s">
        <v>1326</v>
      </c>
      <c r="L1663" s="236" t="s">
        <v>2804</v>
      </c>
      <c r="M1663" s="203" t="s">
        <v>1328</v>
      </c>
      <c r="N1663" s="203"/>
    </row>
    <row r="1664" s="160" customFormat="1" ht="21" customHeight="1" spans="1:14">
      <c r="A1664" s="191"/>
      <c r="B1664" s="218" t="s">
        <v>2803</v>
      </c>
      <c r="C1664" s="191" t="s">
        <v>1322</v>
      </c>
      <c r="D1664" s="40" t="s">
        <v>41</v>
      </c>
      <c r="E1664" s="207">
        <v>102.52</v>
      </c>
      <c r="F1664" s="208">
        <v>416.46</v>
      </c>
      <c r="G1664" s="209">
        <f t="shared" si="28"/>
        <v>42695.4792</v>
      </c>
      <c r="H1664" s="203" t="s">
        <v>1330</v>
      </c>
      <c r="I1664" s="203" t="s">
        <v>1324</v>
      </c>
      <c r="J1664" s="203" t="s">
        <v>1327</v>
      </c>
      <c r="K1664" s="203" t="s">
        <v>1331</v>
      </c>
      <c r="L1664" s="236" t="s">
        <v>2761</v>
      </c>
      <c r="M1664" s="203" t="s">
        <v>1332</v>
      </c>
      <c r="N1664" s="203"/>
    </row>
    <row r="1665" s="163" customFormat="1" ht="21" customHeight="1" spans="1:14">
      <c r="A1665" s="195"/>
      <c r="B1665" s="219" t="s">
        <v>138</v>
      </c>
      <c r="C1665" s="220"/>
      <c r="D1665" s="196"/>
      <c r="E1665" s="197"/>
      <c r="F1665" s="190">
        <f>SUM(F1662:F1664)</f>
        <v>585.16</v>
      </c>
      <c r="G1665" s="199"/>
      <c r="H1665" s="189"/>
      <c r="I1665" s="189"/>
      <c r="J1665" s="189"/>
      <c r="K1665" s="189"/>
      <c r="L1665" s="232"/>
      <c r="M1665" s="189"/>
      <c r="N1665" s="189"/>
    </row>
    <row r="1666" s="160" customFormat="1" ht="21" customHeight="1" spans="1:14">
      <c r="A1666" s="204"/>
      <c r="B1666" s="218" t="s">
        <v>647</v>
      </c>
      <c r="C1666" s="191" t="s">
        <v>2805</v>
      </c>
      <c r="D1666" s="40" t="s">
        <v>224</v>
      </c>
      <c r="E1666" s="207">
        <v>232.91</v>
      </c>
      <c r="F1666" s="208">
        <v>2</v>
      </c>
      <c r="G1666" s="209">
        <f t="shared" ref="G1666:G1670" si="29">F1666*E1666</f>
        <v>465.82</v>
      </c>
      <c r="H1666" s="203" t="s">
        <v>1323</v>
      </c>
      <c r="I1666" s="203" t="s">
        <v>1324</v>
      </c>
      <c r="J1666" s="203" t="s">
        <v>2806</v>
      </c>
      <c r="K1666" s="203" t="s">
        <v>1326</v>
      </c>
      <c r="L1666" s="236"/>
      <c r="M1666" s="203" t="s">
        <v>1328</v>
      </c>
      <c r="N1666" s="203"/>
    </row>
    <row r="1667" s="163" customFormat="1" ht="21" customHeight="1" spans="1:14">
      <c r="A1667" s="195"/>
      <c r="B1667" s="219" t="s">
        <v>138</v>
      </c>
      <c r="C1667" s="220"/>
      <c r="D1667" s="196"/>
      <c r="E1667" s="197"/>
      <c r="F1667" s="190">
        <f>SUM(F1666)</f>
        <v>2</v>
      </c>
      <c r="G1667" s="199"/>
      <c r="H1667" s="189"/>
      <c r="I1667" s="189"/>
      <c r="J1667" s="189"/>
      <c r="K1667" s="189"/>
      <c r="L1667" s="232"/>
      <c r="M1667" s="189"/>
      <c r="N1667" s="189"/>
    </row>
    <row r="1668" s="160" customFormat="1" ht="21" customHeight="1" spans="1:14">
      <c r="A1668" s="191"/>
      <c r="B1668" s="218" t="s">
        <v>1978</v>
      </c>
      <c r="C1668" s="191" t="s">
        <v>2807</v>
      </c>
      <c r="D1668" s="40" t="s">
        <v>224</v>
      </c>
      <c r="E1668" s="207">
        <v>232.91</v>
      </c>
      <c r="F1668" s="208">
        <v>3</v>
      </c>
      <c r="G1668" s="209">
        <f t="shared" si="29"/>
        <v>698.73</v>
      </c>
      <c r="H1668" s="203" t="s">
        <v>1330</v>
      </c>
      <c r="I1668" s="203" t="s">
        <v>1324</v>
      </c>
      <c r="J1668" s="203" t="s">
        <v>2806</v>
      </c>
      <c r="K1668" s="203" t="s">
        <v>1331</v>
      </c>
      <c r="L1668" s="236"/>
      <c r="M1668" s="203" t="s">
        <v>1332</v>
      </c>
      <c r="N1668" s="203"/>
    </row>
    <row r="1669" s="163" customFormat="1" ht="21" customHeight="1" spans="1:14">
      <c r="A1669" s="195"/>
      <c r="B1669" s="219" t="s">
        <v>138</v>
      </c>
      <c r="C1669" s="220"/>
      <c r="D1669" s="196"/>
      <c r="E1669" s="197"/>
      <c r="F1669" s="190">
        <f>SUM(F1668)</f>
        <v>3</v>
      </c>
      <c r="G1669" s="199"/>
      <c r="H1669" s="189"/>
      <c r="I1669" s="189"/>
      <c r="J1669" s="189"/>
      <c r="K1669" s="189"/>
      <c r="L1669" s="232"/>
      <c r="M1669" s="189"/>
      <c r="N1669" s="189"/>
    </row>
    <row r="1670" s="160" customFormat="1" ht="21" customHeight="1" spans="1:14">
      <c r="A1670" s="191"/>
      <c r="B1670" s="218" t="s">
        <v>651</v>
      </c>
      <c r="C1670" s="191" t="s">
        <v>1919</v>
      </c>
      <c r="D1670" s="40" t="s">
        <v>224</v>
      </c>
      <c r="E1670" s="207">
        <v>94.5</v>
      </c>
      <c r="F1670" s="202">
        <v>594</v>
      </c>
      <c r="G1670" s="194">
        <f t="shared" si="29"/>
        <v>56133</v>
      </c>
      <c r="H1670" s="203" t="s">
        <v>1144</v>
      </c>
      <c r="I1670" s="203" t="s">
        <v>1324</v>
      </c>
      <c r="J1670" s="203" t="s">
        <v>1972</v>
      </c>
      <c r="K1670" s="203" t="s">
        <v>1145</v>
      </c>
      <c r="L1670" s="236" t="s">
        <v>1977</v>
      </c>
      <c r="M1670" s="203" t="s">
        <v>1146</v>
      </c>
      <c r="N1670" s="203"/>
    </row>
    <row r="1671" s="163" customFormat="1" ht="21" customHeight="1" spans="1:14">
      <c r="A1671" s="195"/>
      <c r="B1671" s="219" t="s">
        <v>138</v>
      </c>
      <c r="C1671" s="220"/>
      <c r="D1671" s="196"/>
      <c r="E1671" s="197"/>
      <c r="F1671" s="190">
        <f>SUM(F1670:F1670)</f>
        <v>594</v>
      </c>
      <c r="G1671" s="199"/>
      <c r="H1671" s="189"/>
      <c r="I1671" s="189"/>
      <c r="J1671" s="189"/>
      <c r="K1671" s="189"/>
      <c r="L1671" s="232"/>
      <c r="M1671" s="189"/>
      <c r="N1671" s="189"/>
    </row>
    <row r="1672" s="160" customFormat="1" ht="21" customHeight="1" spans="1:14">
      <c r="A1672" s="191"/>
      <c r="B1672" s="218" t="s">
        <v>1983</v>
      </c>
      <c r="C1672" s="191" t="s">
        <v>2808</v>
      </c>
      <c r="D1672" s="40" t="s">
        <v>112</v>
      </c>
      <c r="E1672" s="207">
        <v>1146.97</v>
      </c>
      <c r="F1672" s="202">
        <v>432</v>
      </c>
      <c r="G1672" s="194">
        <f t="shared" ref="G1672:G1674" si="30">F1672*E1672</f>
        <v>495491.04</v>
      </c>
      <c r="H1672" s="203" t="s">
        <v>1118</v>
      </c>
      <c r="I1672" s="203" t="s">
        <v>1324</v>
      </c>
      <c r="J1672" s="203" t="s">
        <v>1972</v>
      </c>
      <c r="K1672" s="203" t="s">
        <v>1120</v>
      </c>
      <c r="L1672" s="236" t="s">
        <v>1981</v>
      </c>
      <c r="M1672" s="203" t="s">
        <v>1121</v>
      </c>
      <c r="N1672" s="203">
        <v>1146.97</v>
      </c>
    </row>
    <row r="1673" s="160" customFormat="1" ht="21" customHeight="1" spans="1:14">
      <c r="A1673" s="191"/>
      <c r="B1673" s="218" t="s">
        <v>1983</v>
      </c>
      <c r="C1673" s="191" t="s">
        <v>2808</v>
      </c>
      <c r="D1673" s="40" t="s">
        <v>112</v>
      </c>
      <c r="E1673" s="207">
        <v>1155.81</v>
      </c>
      <c r="F1673" s="202">
        <v>252</v>
      </c>
      <c r="G1673" s="194">
        <f t="shared" si="30"/>
        <v>291264.12</v>
      </c>
      <c r="H1673" s="203" t="s">
        <v>1129</v>
      </c>
      <c r="I1673" s="203" t="s">
        <v>1324</v>
      </c>
      <c r="J1673" s="203" t="s">
        <v>1972</v>
      </c>
      <c r="K1673" s="203" t="s">
        <v>1130</v>
      </c>
      <c r="L1673" s="236" t="s">
        <v>1981</v>
      </c>
      <c r="M1673" s="203" t="s">
        <v>1131</v>
      </c>
      <c r="N1673" s="203">
        <v>1155.81</v>
      </c>
    </row>
    <row r="1674" s="160" customFormat="1" ht="21" customHeight="1" spans="1:14">
      <c r="A1674" s="191"/>
      <c r="B1674" s="218" t="s">
        <v>1983</v>
      </c>
      <c r="C1674" s="191" t="s">
        <v>2808</v>
      </c>
      <c r="D1674" s="40" t="s">
        <v>112</v>
      </c>
      <c r="E1674" s="207">
        <v>1155.81</v>
      </c>
      <c r="F1674" s="202">
        <v>252</v>
      </c>
      <c r="G1674" s="194">
        <f t="shared" si="30"/>
        <v>291264.12</v>
      </c>
      <c r="H1674" s="203" t="s">
        <v>1141</v>
      </c>
      <c r="I1674" s="203" t="s">
        <v>1324</v>
      </c>
      <c r="J1674" s="203" t="s">
        <v>1972</v>
      </c>
      <c r="K1674" s="203" t="s">
        <v>1142</v>
      </c>
      <c r="L1674" s="236" t="s">
        <v>1981</v>
      </c>
      <c r="M1674" s="203" t="s">
        <v>1143</v>
      </c>
      <c r="N1674" s="203">
        <v>1155.81</v>
      </c>
    </row>
    <row r="1675" s="163" customFormat="1" ht="21" customHeight="1" spans="1:14">
      <c r="A1675" s="195"/>
      <c r="B1675" s="219" t="s">
        <v>138</v>
      </c>
      <c r="C1675" s="220"/>
      <c r="D1675" s="196"/>
      <c r="E1675" s="197"/>
      <c r="F1675" s="190">
        <f>SUM(F1672:F1674)</f>
        <v>936</v>
      </c>
      <c r="G1675" s="199"/>
      <c r="H1675" s="189"/>
      <c r="I1675" s="189"/>
      <c r="J1675" s="189"/>
      <c r="K1675" s="189"/>
      <c r="L1675" s="232"/>
      <c r="M1675" s="189"/>
      <c r="N1675" s="189"/>
    </row>
    <row r="1676" s="160" customFormat="1" ht="21" customHeight="1" spans="1:14">
      <c r="A1676" s="191"/>
      <c r="B1676" s="218" t="s">
        <v>2809</v>
      </c>
      <c r="C1676" s="191" t="s">
        <v>2810</v>
      </c>
      <c r="D1676" s="40" t="s">
        <v>112</v>
      </c>
      <c r="E1676" s="207">
        <v>374.23</v>
      </c>
      <c r="F1676" s="202">
        <v>372</v>
      </c>
      <c r="G1676" s="194">
        <f t="shared" ref="G1676:G1678" si="31">F1676*E1676</f>
        <v>139213.56</v>
      </c>
      <c r="H1676" s="203" t="s">
        <v>1123</v>
      </c>
      <c r="I1676" s="203" t="s">
        <v>1324</v>
      </c>
      <c r="J1676" s="203" t="s">
        <v>1972</v>
      </c>
      <c r="K1676" s="203" t="s">
        <v>1124</v>
      </c>
      <c r="L1676" s="236" t="s">
        <v>1981</v>
      </c>
      <c r="M1676" s="203" t="s">
        <v>1125</v>
      </c>
      <c r="N1676" s="203">
        <v>374.23</v>
      </c>
    </row>
    <row r="1677" s="160" customFormat="1" ht="21" customHeight="1" spans="1:14">
      <c r="A1677" s="191"/>
      <c r="B1677" s="218" t="s">
        <v>2809</v>
      </c>
      <c r="C1677" s="191" t="s">
        <v>2810</v>
      </c>
      <c r="D1677" s="40" t="s">
        <v>112</v>
      </c>
      <c r="E1677" s="207">
        <v>372.14</v>
      </c>
      <c r="F1677" s="202">
        <v>708</v>
      </c>
      <c r="G1677" s="194">
        <f t="shared" si="31"/>
        <v>263475.12</v>
      </c>
      <c r="H1677" s="203" t="s">
        <v>1126</v>
      </c>
      <c r="I1677" s="203" t="s">
        <v>1324</v>
      </c>
      <c r="J1677" s="203" t="s">
        <v>1972</v>
      </c>
      <c r="K1677" s="203" t="s">
        <v>1127</v>
      </c>
      <c r="L1677" s="236" t="s">
        <v>1981</v>
      </c>
      <c r="M1677" s="203" t="s">
        <v>1128</v>
      </c>
      <c r="N1677" s="203">
        <v>372.14</v>
      </c>
    </row>
    <row r="1678" s="160" customFormat="1" ht="21" customHeight="1" spans="1:14">
      <c r="A1678" s="191"/>
      <c r="B1678" s="218" t="s">
        <v>2809</v>
      </c>
      <c r="C1678" s="191" t="s">
        <v>2810</v>
      </c>
      <c r="D1678" s="40" t="s">
        <v>112</v>
      </c>
      <c r="E1678" s="207">
        <v>387.12</v>
      </c>
      <c r="F1678" s="202">
        <v>264</v>
      </c>
      <c r="G1678" s="194">
        <f t="shared" si="31"/>
        <v>102199.68</v>
      </c>
      <c r="H1678" s="203" t="s">
        <v>1144</v>
      </c>
      <c r="I1678" s="203" t="s">
        <v>1324</v>
      </c>
      <c r="J1678" s="203" t="s">
        <v>1972</v>
      </c>
      <c r="K1678" s="203" t="s">
        <v>1145</v>
      </c>
      <c r="L1678" s="236" t="s">
        <v>1981</v>
      </c>
      <c r="M1678" s="203" t="s">
        <v>1146</v>
      </c>
      <c r="N1678" s="203">
        <v>387.12</v>
      </c>
    </row>
    <row r="1679" s="163" customFormat="1" ht="21" customHeight="1" spans="1:14">
      <c r="A1679" s="195"/>
      <c r="B1679" s="219" t="s">
        <v>138</v>
      </c>
      <c r="C1679" s="220"/>
      <c r="D1679" s="196"/>
      <c r="E1679" s="197"/>
      <c r="F1679" s="190">
        <f>SUM(F1676:F1678)</f>
        <v>1344</v>
      </c>
      <c r="G1679" s="199"/>
      <c r="H1679" s="189"/>
      <c r="I1679" s="189"/>
      <c r="J1679" s="189"/>
      <c r="K1679" s="189"/>
      <c r="L1679" s="232"/>
      <c r="M1679" s="189"/>
      <c r="N1679" s="189"/>
    </row>
    <row r="1680" s="160" customFormat="1" ht="21" customHeight="1" spans="1:16">
      <c r="A1680" s="204"/>
      <c r="B1680" s="218" t="s">
        <v>2811</v>
      </c>
      <c r="C1680" s="191" t="s">
        <v>2812</v>
      </c>
      <c r="D1680" s="40" t="s">
        <v>112</v>
      </c>
      <c r="E1680" s="207">
        <v>837.25</v>
      </c>
      <c r="F1680" s="208">
        <v>122</v>
      </c>
      <c r="G1680" s="209">
        <f t="shared" ref="G1680:G1685" si="32">F1680*E1680</f>
        <v>102144.5</v>
      </c>
      <c r="H1680" s="203" t="s">
        <v>1323</v>
      </c>
      <c r="I1680" s="203" t="s">
        <v>1324</v>
      </c>
      <c r="J1680" s="203" t="s">
        <v>1972</v>
      </c>
      <c r="K1680" s="203" t="s">
        <v>1326</v>
      </c>
      <c r="L1680" s="236" t="s">
        <v>2813</v>
      </c>
      <c r="M1680" s="203" t="s">
        <v>1328</v>
      </c>
      <c r="N1680" s="203"/>
      <c r="P1680" s="160" t="e">
        <f>G1695+#REF!+G1625+G1551+G1553</f>
        <v>#REF!</v>
      </c>
    </row>
    <row r="1681" s="163" customFormat="1" ht="21" customHeight="1" spans="1:14">
      <c r="A1681" s="195"/>
      <c r="B1681" s="219" t="s">
        <v>138</v>
      </c>
      <c r="C1681" s="220"/>
      <c r="D1681" s="196"/>
      <c r="E1681" s="197"/>
      <c r="F1681" s="190">
        <f>SUM(F1680)</f>
        <v>122</v>
      </c>
      <c r="G1681" s="199"/>
      <c r="H1681" s="189"/>
      <c r="I1681" s="189"/>
      <c r="J1681" s="189"/>
      <c r="K1681" s="189"/>
      <c r="L1681" s="232"/>
      <c r="M1681" s="189"/>
      <c r="N1681" s="189"/>
    </row>
    <row r="1682" s="160" customFormat="1" ht="21" customHeight="1" spans="1:14">
      <c r="A1682" s="204"/>
      <c r="B1682" s="218" t="s">
        <v>2814</v>
      </c>
      <c r="C1682" s="191" t="s">
        <v>2815</v>
      </c>
      <c r="D1682" s="40" t="s">
        <v>112</v>
      </c>
      <c r="E1682" s="207">
        <v>1126.97</v>
      </c>
      <c r="F1682" s="208">
        <v>172</v>
      </c>
      <c r="G1682" s="209">
        <f t="shared" si="32"/>
        <v>193838.84</v>
      </c>
      <c r="H1682" s="203" t="s">
        <v>1330</v>
      </c>
      <c r="I1682" s="203" t="s">
        <v>1324</v>
      </c>
      <c r="J1682" s="203" t="s">
        <v>1972</v>
      </c>
      <c r="K1682" s="203" t="s">
        <v>1331</v>
      </c>
      <c r="L1682" s="236" t="s">
        <v>2813</v>
      </c>
      <c r="M1682" s="203" t="s">
        <v>1332</v>
      </c>
      <c r="N1682" s="203"/>
    </row>
    <row r="1683" s="163" customFormat="1" ht="21" customHeight="1" spans="1:14">
      <c r="A1683" s="195"/>
      <c r="B1683" s="219" t="s">
        <v>138</v>
      </c>
      <c r="C1683" s="220"/>
      <c r="D1683" s="196"/>
      <c r="E1683" s="197"/>
      <c r="F1683" s="190">
        <f>SUM(F1682)</f>
        <v>172</v>
      </c>
      <c r="G1683" s="199"/>
      <c r="H1683" s="189"/>
      <c r="I1683" s="189"/>
      <c r="J1683" s="189"/>
      <c r="K1683" s="189"/>
      <c r="L1683" s="232"/>
      <c r="M1683" s="189"/>
      <c r="N1683" s="189"/>
    </row>
    <row r="1684" s="160" customFormat="1" ht="21" customHeight="1" spans="1:14">
      <c r="A1684" s="191"/>
      <c r="B1684" s="200" t="s">
        <v>2816</v>
      </c>
      <c r="C1684" s="201" t="s">
        <v>2817</v>
      </c>
      <c r="D1684" s="40"/>
      <c r="E1684" s="67"/>
      <c r="F1684" s="202"/>
      <c r="G1684" s="194"/>
      <c r="H1684" s="203"/>
      <c r="I1684" s="203"/>
      <c r="J1684" s="203"/>
      <c r="K1684" s="203"/>
      <c r="L1684" s="236"/>
      <c r="M1684" s="203"/>
      <c r="N1684" s="203"/>
    </row>
    <row r="1685" s="160" customFormat="1" ht="21" customHeight="1" spans="1:14">
      <c r="A1685" s="191"/>
      <c r="B1685" s="218" t="s">
        <v>2818</v>
      </c>
      <c r="C1685" s="191" t="s">
        <v>2819</v>
      </c>
      <c r="D1685" s="40" t="s">
        <v>41</v>
      </c>
      <c r="E1685" s="207">
        <v>2126.08</v>
      </c>
      <c r="F1685" s="208">
        <v>25.46</v>
      </c>
      <c r="G1685" s="209">
        <f t="shared" si="32"/>
        <v>54129.9968</v>
      </c>
      <c r="H1685" s="203" t="s">
        <v>1330</v>
      </c>
      <c r="I1685" s="203" t="s">
        <v>1324</v>
      </c>
      <c r="J1685" s="203" t="s">
        <v>1972</v>
      </c>
      <c r="K1685" s="203" t="s">
        <v>1331</v>
      </c>
      <c r="L1685" s="236" t="s">
        <v>1977</v>
      </c>
      <c r="M1685" s="203" t="s">
        <v>1332</v>
      </c>
      <c r="N1685" s="203">
        <v>1420.54</v>
      </c>
    </row>
    <row r="1686" s="163" customFormat="1" ht="21" customHeight="1" spans="1:14">
      <c r="A1686" s="195"/>
      <c r="B1686" s="219" t="s">
        <v>138</v>
      </c>
      <c r="C1686" s="220"/>
      <c r="D1686" s="196"/>
      <c r="E1686" s="197"/>
      <c r="F1686" s="190">
        <f>SUM(F1685:F1685)</f>
        <v>25.46</v>
      </c>
      <c r="G1686" s="199"/>
      <c r="H1686" s="189"/>
      <c r="I1686" s="189"/>
      <c r="J1686" s="189"/>
      <c r="K1686" s="189"/>
      <c r="L1686" s="232"/>
      <c r="M1686" s="189"/>
      <c r="N1686" s="189"/>
    </row>
    <row r="1687" s="160" customFormat="1" ht="21" customHeight="1" spans="1:14">
      <c r="A1687" s="191"/>
      <c r="B1687" s="189" t="s">
        <v>2820</v>
      </c>
      <c r="C1687" s="195" t="s">
        <v>1985</v>
      </c>
      <c r="D1687" s="40"/>
      <c r="E1687" s="67"/>
      <c r="F1687" s="202"/>
      <c r="G1687" s="194"/>
      <c r="H1687" s="203"/>
      <c r="I1687" s="203"/>
      <c r="J1687" s="203"/>
      <c r="K1687" s="203"/>
      <c r="L1687" s="236"/>
      <c r="M1687" s="203"/>
      <c r="N1687" s="203"/>
    </row>
    <row r="1688" s="160" customFormat="1" ht="21" customHeight="1" spans="1:14">
      <c r="A1688" s="191"/>
      <c r="B1688" s="203" t="s">
        <v>2821</v>
      </c>
      <c r="C1688" s="191" t="s">
        <v>1984</v>
      </c>
      <c r="D1688" s="40" t="s">
        <v>224</v>
      </c>
      <c r="E1688" s="207">
        <v>183.12</v>
      </c>
      <c r="F1688" s="202">
        <v>0.1</v>
      </c>
      <c r="G1688" s="194">
        <f t="shared" ref="G1688:G1692" si="33">F1688*E1688</f>
        <v>18.312</v>
      </c>
      <c r="H1688" s="203" t="s">
        <v>1118</v>
      </c>
      <c r="I1688" s="203" t="s">
        <v>1324</v>
      </c>
      <c r="J1688" s="203" t="s">
        <v>1985</v>
      </c>
      <c r="K1688" s="203" t="s">
        <v>1120</v>
      </c>
      <c r="L1688" s="236"/>
      <c r="M1688" s="203" t="s">
        <v>1121</v>
      </c>
      <c r="N1688" s="203"/>
    </row>
    <row r="1689" s="160" customFormat="1" ht="21" customHeight="1" spans="1:14">
      <c r="A1689" s="191"/>
      <c r="B1689" s="203" t="s">
        <v>2821</v>
      </c>
      <c r="C1689" s="191" t="s">
        <v>1984</v>
      </c>
      <c r="D1689" s="40" t="s">
        <v>224</v>
      </c>
      <c r="E1689" s="207">
        <v>183.12</v>
      </c>
      <c r="F1689" s="202">
        <v>0.1</v>
      </c>
      <c r="G1689" s="194">
        <f t="shared" si="33"/>
        <v>18.312</v>
      </c>
      <c r="H1689" s="203" t="s">
        <v>1129</v>
      </c>
      <c r="I1689" s="203" t="s">
        <v>1324</v>
      </c>
      <c r="J1689" s="203" t="s">
        <v>1985</v>
      </c>
      <c r="K1689" s="203" t="s">
        <v>1130</v>
      </c>
      <c r="L1689" s="236"/>
      <c r="M1689" s="203" t="s">
        <v>1131</v>
      </c>
      <c r="N1689" s="203"/>
    </row>
    <row r="1690" s="160" customFormat="1" ht="21" customHeight="1" spans="1:14">
      <c r="A1690" s="191"/>
      <c r="B1690" s="203" t="s">
        <v>2821</v>
      </c>
      <c r="C1690" s="191" t="s">
        <v>1984</v>
      </c>
      <c r="D1690" s="40" t="s">
        <v>224</v>
      </c>
      <c r="E1690" s="207">
        <v>183.12</v>
      </c>
      <c r="F1690" s="202">
        <v>0.1</v>
      </c>
      <c r="G1690" s="194">
        <f>E1690*F1690</f>
        <v>18.312</v>
      </c>
      <c r="H1690" s="203" t="s">
        <v>1132</v>
      </c>
      <c r="I1690" s="203" t="s">
        <v>1324</v>
      </c>
      <c r="J1690" s="203" t="s">
        <v>1985</v>
      </c>
      <c r="K1690" s="203" t="s">
        <v>1133</v>
      </c>
      <c r="L1690" s="236"/>
      <c r="M1690" s="203" t="s">
        <v>1134</v>
      </c>
      <c r="N1690" s="203"/>
    </row>
    <row r="1691" s="163" customFormat="1" ht="21" customHeight="1" spans="1:14">
      <c r="A1691" s="195"/>
      <c r="B1691" s="219" t="s">
        <v>138</v>
      </c>
      <c r="C1691" s="220"/>
      <c r="D1691" s="196"/>
      <c r="E1691" s="197"/>
      <c r="F1691" s="190">
        <f>SUM(F1688:F1690)</f>
        <v>0.3</v>
      </c>
      <c r="G1691" s="199"/>
      <c r="H1691" s="189"/>
      <c r="I1691" s="189"/>
      <c r="J1691" s="189"/>
      <c r="K1691" s="189"/>
      <c r="L1691" s="232"/>
      <c r="M1691" s="189"/>
      <c r="N1691" s="189"/>
    </row>
    <row r="1692" s="160" customFormat="1" ht="21" customHeight="1" spans="1:14">
      <c r="A1692" s="191"/>
      <c r="B1692" s="203" t="s">
        <v>2822</v>
      </c>
      <c r="C1692" s="203" t="s">
        <v>838</v>
      </c>
      <c r="D1692" s="40" t="s">
        <v>112</v>
      </c>
      <c r="E1692" s="207">
        <v>3342.86</v>
      </c>
      <c r="F1692" s="202">
        <v>9</v>
      </c>
      <c r="G1692" s="194">
        <f t="shared" si="33"/>
        <v>30085.74</v>
      </c>
      <c r="H1692" s="203" t="s">
        <v>1135</v>
      </c>
      <c r="I1692" s="203" t="s">
        <v>1324</v>
      </c>
      <c r="J1692" s="203" t="s">
        <v>1149</v>
      </c>
      <c r="K1692" s="203" t="s">
        <v>1136</v>
      </c>
      <c r="L1692" s="236"/>
      <c r="M1692" s="203" t="s">
        <v>1137</v>
      </c>
      <c r="N1692" s="203"/>
    </row>
    <row r="1693" s="163" customFormat="1" ht="21" customHeight="1" spans="1:14">
      <c r="A1693" s="195"/>
      <c r="B1693" s="219" t="s">
        <v>138</v>
      </c>
      <c r="C1693" s="220"/>
      <c r="D1693" s="196"/>
      <c r="E1693" s="197"/>
      <c r="F1693" s="190">
        <f>SUM(F1692:F1692)</f>
        <v>9</v>
      </c>
      <c r="G1693" s="199"/>
      <c r="H1693" s="189"/>
      <c r="I1693" s="189"/>
      <c r="J1693" s="189"/>
      <c r="K1693" s="189"/>
      <c r="L1693" s="232"/>
      <c r="M1693" s="189"/>
      <c r="N1693" s="189"/>
    </row>
    <row r="1694" s="160" customFormat="1" ht="21" customHeight="1" spans="1:14">
      <c r="A1694" s="191"/>
      <c r="B1694" s="200">
        <v>411</v>
      </c>
      <c r="C1694" s="201" t="s">
        <v>665</v>
      </c>
      <c r="D1694" s="40"/>
      <c r="E1694" s="67"/>
      <c r="F1694" s="202"/>
      <c r="G1694" s="194"/>
      <c r="H1694" s="203"/>
      <c r="I1694" s="203"/>
      <c r="J1694" s="203"/>
      <c r="K1694" s="203"/>
      <c r="L1694" s="236"/>
      <c r="M1694" s="203"/>
      <c r="N1694" s="203"/>
    </row>
    <row r="1695" s="160" customFormat="1" ht="21" customHeight="1" spans="1:14">
      <c r="A1695" s="204"/>
      <c r="B1695" s="218" t="s">
        <v>2823</v>
      </c>
      <c r="C1695" s="293" t="s">
        <v>2824</v>
      </c>
      <c r="D1695" s="40" t="s">
        <v>452</v>
      </c>
      <c r="E1695" s="207">
        <v>15.11</v>
      </c>
      <c r="F1695" s="208">
        <v>6708</v>
      </c>
      <c r="G1695" s="209">
        <f>F1695*E1695</f>
        <v>101357.88</v>
      </c>
      <c r="H1695" s="203" t="s">
        <v>1323</v>
      </c>
      <c r="I1695" s="203" t="s">
        <v>1992</v>
      </c>
      <c r="J1695" s="203" t="s">
        <v>2825</v>
      </c>
      <c r="K1695" s="203" t="s">
        <v>1326</v>
      </c>
      <c r="L1695" s="236"/>
      <c r="M1695" s="203" t="s">
        <v>1328</v>
      </c>
      <c r="N1695" s="203"/>
    </row>
    <row r="1696" s="160" customFormat="1" ht="21" customHeight="1" spans="1:14">
      <c r="A1696" s="191"/>
      <c r="B1696" s="218" t="s">
        <v>2823</v>
      </c>
      <c r="C1696" s="293" t="s">
        <v>2824</v>
      </c>
      <c r="D1696" s="40" t="s">
        <v>452</v>
      </c>
      <c r="E1696" s="207">
        <v>15.16665</v>
      </c>
      <c r="F1696" s="208">
        <v>12414</v>
      </c>
      <c r="G1696" s="209">
        <f>F1696*E1696</f>
        <v>188278.7931</v>
      </c>
      <c r="H1696" s="203" t="s">
        <v>1330</v>
      </c>
      <c r="I1696" s="203" t="s">
        <v>1992</v>
      </c>
      <c r="J1696" s="203" t="s">
        <v>2825</v>
      </c>
      <c r="K1696" s="203" t="s">
        <v>1331</v>
      </c>
      <c r="L1696" s="236"/>
      <c r="M1696" s="203" t="s">
        <v>1332</v>
      </c>
      <c r="N1696" s="203"/>
    </row>
    <row r="1697" s="163" customFormat="1" ht="21" customHeight="1" spans="1:14">
      <c r="A1697" s="195"/>
      <c r="B1697" s="219" t="s">
        <v>138</v>
      </c>
      <c r="C1697" s="220"/>
      <c r="D1697" s="196"/>
      <c r="E1697" s="197"/>
      <c r="F1697" s="190">
        <f>SUM(F1695:F1696)</f>
        <v>19122</v>
      </c>
      <c r="G1697" s="199"/>
      <c r="H1697" s="189"/>
      <c r="I1697" s="189"/>
      <c r="J1697" s="189"/>
      <c r="K1697" s="189"/>
      <c r="L1697" s="232"/>
      <c r="M1697" s="189"/>
      <c r="N1697" s="189"/>
    </row>
    <row r="1698" s="160" customFormat="1" ht="21" customHeight="1" spans="1:14">
      <c r="A1698" s="191"/>
      <c r="B1698" s="200" t="s">
        <v>666</v>
      </c>
      <c r="C1698" s="201" t="s">
        <v>667</v>
      </c>
      <c r="D1698" s="40"/>
      <c r="E1698" s="67"/>
      <c r="F1698" s="202"/>
      <c r="G1698" s="194"/>
      <c r="H1698" s="203"/>
      <c r="I1698" s="203"/>
      <c r="J1698" s="203"/>
      <c r="K1698" s="203"/>
      <c r="L1698" s="236"/>
      <c r="M1698" s="203"/>
      <c r="N1698" s="203"/>
    </row>
    <row r="1699" s="160" customFormat="1" ht="21" customHeight="1" spans="1:14">
      <c r="A1699" s="191"/>
      <c r="B1699" s="218" t="s">
        <v>668</v>
      </c>
      <c r="C1699" s="191" t="s">
        <v>1991</v>
      </c>
      <c r="D1699" s="40" t="s">
        <v>41</v>
      </c>
      <c r="E1699" s="207">
        <f t="shared" ref="E1699:E1706" si="34">3971.985</f>
        <v>3971.985</v>
      </c>
      <c r="F1699" s="208">
        <v>23.78</v>
      </c>
      <c r="G1699" s="209"/>
      <c r="H1699" s="203" t="s">
        <v>1323</v>
      </c>
      <c r="I1699" s="203" t="s">
        <v>1992</v>
      </c>
      <c r="J1699" s="203" t="s">
        <v>1991</v>
      </c>
      <c r="K1699" s="203" t="s">
        <v>1326</v>
      </c>
      <c r="L1699" s="236" t="s">
        <v>1993</v>
      </c>
      <c r="M1699" s="203" t="s">
        <v>1328</v>
      </c>
      <c r="N1699" s="203"/>
    </row>
    <row r="1700" s="160" customFormat="1" ht="21" customHeight="1" spans="1:14">
      <c r="A1700" s="191"/>
      <c r="B1700" s="218" t="s">
        <v>668</v>
      </c>
      <c r="C1700" s="191" t="s">
        <v>1991</v>
      </c>
      <c r="D1700" s="40" t="s">
        <v>41</v>
      </c>
      <c r="E1700" s="207">
        <f t="shared" si="34"/>
        <v>3971.985</v>
      </c>
      <c r="F1700" s="208">
        <v>24.29</v>
      </c>
      <c r="G1700" s="209"/>
      <c r="H1700" s="203" t="s">
        <v>1323</v>
      </c>
      <c r="I1700" s="203" t="s">
        <v>1992</v>
      </c>
      <c r="J1700" s="203" t="s">
        <v>1991</v>
      </c>
      <c r="K1700" s="203" t="s">
        <v>1326</v>
      </c>
      <c r="L1700" s="236" t="s">
        <v>1994</v>
      </c>
      <c r="M1700" s="203" t="s">
        <v>1328</v>
      </c>
      <c r="N1700" s="203"/>
    </row>
    <row r="1701" s="160" customFormat="1" ht="21" customHeight="1" spans="1:14">
      <c r="A1701" s="191"/>
      <c r="B1701" s="218" t="s">
        <v>668</v>
      </c>
      <c r="C1701" s="191" t="s">
        <v>1991</v>
      </c>
      <c r="D1701" s="40" t="s">
        <v>41</v>
      </c>
      <c r="E1701" s="207">
        <f t="shared" si="34"/>
        <v>3971.985</v>
      </c>
      <c r="F1701" s="208">
        <v>24.29</v>
      </c>
      <c r="G1701" s="209"/>
      <c r="H1701" s="203" t="s">
        <v>1323</v>
      </c>
      <c r="I1701" s="203" t="s">
        <v>1992</v>
      </c>
      <c r="J1701" s="203" t="s">
        <v>1991</v>
      </c>
      <c r="K1701" s="203" t="s">
        <v>1326</v>
      </c>
      <c r="L1701" s="236" t="s">
        <v>1994</v>
      </c>
      <c r="M1701" s="203" t="s">
        <v>1328</v>
      </c>
      <c r="N1701" s="203"/>
    </row>
    <row r="1702" s="160" customFormat="1" ht="21" customHeight="1" spans="1:14">
      <c r="A1702" s="191"/>
      <c r="B1702" s="218" t="s">
        <v>668</v>
      </c>
      <c r="C1702" s="191" t="s">
        <v>1991</v>
      </c>
      <c r="D1702" s="40" t="s">
        <v>41</v>
      </c>
      <c r="E1702" s="207">
        <f t="shared" si="34"/>
        <v>3971.985</v>
      </c>
      <c r="F1702" s="208">
        <v>23.78</v>
      </c>
      <c r="G1702" s="209"/>
      <c r="H1702" s="203" t="s">
        <v>1323</v>
      </c>
      <c r="I1702" s="203" t="s">
        <v>1992</v>
      </c>
      <c r="J1702" s="203" t="s">
        <v>1991</v>
      </c>
      <c r="K1702" s="203" t="s">
        <v>1326</v>
      </c>
      <c r="L1702" s="236" t="s">
        <v>1996</v>
      </c>
      <c r="M1702" s="203" t="s">
        <v>1328</v>
      </c>
      <c r="N1702" s="203"/>
    </row>
    <row r="1703" s="160" customFormat="1" ht="21" customHeight="1" spans="1:14">
      <c r="A1703" s="191"/>
      <c r="B1703" s="218" t="s">
        <v>668</v>
      </c>
      <c r="C1703" s="191" t="s">
        <v>1991</v>
      </c>
      <c r="D1703" s="40" t="s">
        <v>41</v>
      </c>
      <c r="E1703" s="207">
        <f t="shared" si="34"/>
        <v>3971.985</v>
      </c>
      <c r="F1703" s="208">
        <v>23.78</v>
      </c>
      <c r="G1703" s="209"/>
      <c r="H1703" s="203" t="s">
        <v>1323</v>
      </c>
      <c r="I1703" s="203" t="s">
        <v>1992</v>
      </c>
      <c r="J1703" s="203" t="s">
        <v>1991</v>
      </c>
      <c r="K1703" s="203" t="s">
        <v>1326</v>
      </c>
      <c r="L1703" s="236" t="s">
        <v>1997</v>
      </c>
      <c r="M1703" s="203" t="s">
        <v>1328</v>
      </c>
      <c r="N1703" s="203"/>
    </row>
    <row r="1704" s="160" customFormat="1" ht="21" customHeight="1" spans="1:14">
      <c r="A1704" s="191"/>
      <c r="B1704" s="218" t="s">
        <v>668</v>
      </c>
      <c r="C1704" s="191" t="s">
        <v>1991</v>
      </c>
      <c r="D1704" s="40" t="s">
        <v>41</v>
      </c>
      <c r="E1704" s="207">
        <f t="shared" si="34"/>
        <v>3971.985</v>
      </c>
      <c r="F1704" s="208">
        <v>24.29</v>
      </c>
      <c r="G1704" s="209"/>
      <c r="H1704" s="203" t="s">
        <v>1323</v>
      </c>
      <c r="I1704" s="203" t="s">
        <v>1992</v>
      </c>
      <c r="J1704" s="203" t="s">
        <v>1991</v>
      </c>
      <c r="K1704" s="203" t="s">
        <v>1326</v>
      </c>
      <c r="L1704" s="236" t="s">
        <v>1998</v>
      </c>
      <c r="M1704" s="203" t="s">
        <v>1328</v>
      </c>
      <c r="N1704" s="203"/>
    </row>
    <row r="1705" s="160" customFormat="1" ht="21" customHeight="1" spans="1:14">
      <c r="A1705" s="191"/>
      <c r="B1705" s="218" t="s">
        <v>668</v>
      </c>
      <c r="C1705" s="191" t="s">
        <v>1991</v>
      </c>
      <c r="D1705" s="40" t="s">
        <v>41</v>
      </c>
      <c r="E1705" s="207">
        <f t="shared" si="34"/>
        <v>3971.985</v>
      </c>
      <c r="F1705" s="208">
        <v>24.29</v>
      </c>
      <c r="G1705" s="209"/>
      <c r="H1705" s="203" t="s">
        <v>1323</v>
      </c>
      <c r="I1705" s="203" t="s">
        <v>1992</v>
      </c>
      <c r="J1705" s="203" t="s">
        <v>1991</v>
      </c>
      <c r="K1705" s="203" t="s">
        <v>1326</v>
      </c>
      <c r="L1705" s="236" t="s">
        <v>1998</v>
      </c>
      <c r="M1705" s="203" t="s">
        <v>1328</v>
      </c>
      <c r="N1705" s="203"/>
    </row>
    <row r="1706" s="160" customFormat="1" ht="21" customHeight="1" spans="1:14">
      <c r="A1706" s="191"/>
      <c r="B1706" s="218" t="s">
        <v>668</v>
      </c>
      <c r="C1706" s="191" t="s">
        <v>1991</v>
      </c>
      <c r="D1706" s="40" t="s">
        <v>41</v>
      </c>
      <c r="E1706" s="207">
        <f t="shared" si="34"/>
        <v>3971.985</v>
      </c>
      <c r="F1706" s="208">
        <v>23.78</v>
      </c>
      <c r="G1706" s="209"/>
      <c r="H1706" s="203" t="s">
        <v>1323</v>
      </c>
      <c r="I1706" s="203" t="s">
        <v>1992</v>
      </c>
      <c r="J1706" s="203" t="s">
        <v>1991</v>
      </c>
      <c r="K1706" s="203" t="s">
        <v>1326</v>
      </c>
      <c r="L1706" s="236" t="s">
        <v>2000</v>
      </c>
      <c r="M1706" s="203" t="s">
        <v>1328</v>
      </c>
      <c r="N1706" s="203"/>
    </row>
    <row r="1707" s="160" customFormat="1" ht="21" customHeight="1" spans="1:14">
      <c r="A1707" s="191"/>
      <c r="B1707" s="218"/>
      <c r="C1707" s="191"/>
      <c r="D1707" s="40"/>
      <c r="E1707" s="207"/>
      <c r="F1707" s="208"/>
      <c r="G1707" s="209"/>
      <c r="H1707" s="203"/>
      <c r="I1707" s="203"/>
      <c r="J1707" s="203"/>
      <c r="K1707" s="203"/>
      <c r="L1707" s="236"/>
      <c r="M1707" s="203"/>
      <c r="N1707" s="203"/>
    </row>
    <row r="1708" s="160" customFormat="1" ht="21" customHeight="1" spans="1:14">
      <c r="A1708" s="191"/>
      <c r="B1708" s="218" t="s">
        <v>668</v>
      </c>
      <c r="C1708" s="191" t="s">
        <v>1991</v>
      </c>
      <c r="D1708" s="40" t="s">
        <v>41</v>
      </c>
      <c r="E1708" s="207">
        <v>3280.13</v>
      </c>
      <c r="F1708" s="208">
        <v>360.24</v>
      </c>
      <c r="G1708" s="209">
        <f t="shared" ref="G1708:G1714" si="35">F1708*E1708</f>
        <v>1181634.0312</v>
      </c>
      <c r="H1708" s="203" t="s">
        <v>1330</v>
      </c>
      <c r="I1708" s="203" t="s">
        <v>1992</v>
      </c>
      <c r="J1708" s="203" t="s">
        <v>1991</v>
      </c>
      <c r="K1708" s="203" t="s">
        <v>1331</v>
      </c>
      <c r="L1708" s="236"/>
      <c r="M1708" s="203" t="s">
        <v>1332</v>
      </c>
      <c r="N1708" s="203">
        <v>2236.01</v>
      </c>
    </row>
    <row r="1709" s="163" customFormat="1" ht="21" customHeight="1" spans="1:14">
      <c r="A1709" s="195"/>
      <c r="B1709" s="219" t="s">
        <v>138</v>
      </c>
      <c r="C1709" s="220"/>
      <c r="D1709" s="196"/>
      <c r="E1709" s="197"/>
      <c r="F1709" s="190">
        <f>SUM(F1699:F1708)</f>
        <v>552.52</v>
      </c>
      <c r="G1709" s="199"/>
      <c r="H1709" s="189"/>
      <c r="I1709" s="189"/>
      <c r="J1709" s="189"/>
      <c r="K1709" s="189"/>
      <c r="L1709" s="232"/>
      <c r="M1709" s="189"/>
      <c r="N1709" s="189"/>
    </row>
    <row r="1710" s="160" customFormat="1" ht="21" customHeight="1" spans="1:14">
      <c r="A1710" s="191"/>
      <c r="B1710" s="200">
        <v>415</v>
      </c>
      <c r="C1710" s="201" t="s">
        <v>674</v>
      </c>
      <c r="D1710" s="40"/>
      <c r="E1710" s="67"/>
      <c r="F1710" s="202"/>
      <c r="G1710" s="194"/>
      <c r="H1710" s="203"/>
      <c r="I1710" s="203"/>
      <c r="J1710" s="203"/>
      <c r="K1710" s="203"/>
      <c r="L1710" s="236"/>
      <c r="M1710" s="203"/>
      <c r="N1710" s="203"/>
    </row>
    <row r="1711" s="160" customFormat="1" ht="21" customHeight="1" spans="1:14">
      <c r="A1711" s="191"/>
      <c r="B1711" s="218" t="s">
        <v>677</v>
      </c>
      <c r="C1711" s="293" t="s">
        <v>2014</v>
      </c>
      <c r="D1711" s="40" t="s">
        <v>41</v>
      </c>
      <c r="E1711" s="207">
        <v>1203.51</v>
      </c>
      <c r="F1711" s="202">
        <v>75.6</v>
      </c>
      <c r="G1711" s="194">
        <f t="shared" si="35"/>
        <v>90985.356</v>
      </c>
      <c r="H1711" s="203" t="s">
        <v>1118</v>
      </c>
      <c r="I1711" s="203" t="s">
        <v>1324</v>
      </c>
      <c r="J1711" s="203" t="s">
        <v>1149</v>
      </c>
      <c r="K1711" s="203" t="s">
        <v>1120</v>
      </c>
      <c r="L1711" s="236"/>
      <c r="M1711" s="203" t="s">
        <v>1121</v>
      </c>
      <c r="N1711" s="203"/>
    </row>
    <row r="1712" s="160" customFormat="1" ht="21" customHeight="1" spans="1:14">
      <c r="A1712" s="191"/>
      <c r="B1712" s="218" t="s">
        <v>677</v>
      </c>
      <c r="C1712" s="293" t="s">
        <v>2014</v>
      </c>
      <c r="D1712" s="40" t="s">
        <v>41</v>
      </c>
      <c r="E1712" s="207">
        <v>1203.51</v>
      </c>
      <c r="F1712" s="202">
        <v>65.1</v>
      </c>
      <c r="G1712" s="194">
        <f t="shared" si="35"/>
        <v>78348.501</v>
      </c>
      <c r="H1712" s="203" t="s">
        <v>1123</v>
      </c>
      <c r="I1712" s="203" t="s">
        <v>1324</v>
      </c>
      <c r="J1712" s="203" t="s">
        <v>1149</v>
      </c>
      <c r="K1712" s="203" t="s">
        <v>1124</v>
      </c>
      <c r="L1712" s="236"/>
      <c r="M1712" s="203" t="s">
        <v>1125</v>
      </c>
      <c r="N1712" s="203"/>
    </row>
    <row r="1713" s="160" customFormat="1" ht="21" customHeight="1" spans="1:14">
      <c r="A1713" s="191"/>
      <c r="B1713" s="218" t="s">
        <v>677</v>
      </c>
      <c r="C1713" s="293" t="s">
        <v>2014</v>
      </c>
      <c r="D1713" s="40" t="s">
        <v>41</v>
      </c>
      <c r="E1713" s="207">
        <v>1203.51</v>
      </c>
      <c r="F1713" s="202">
        <v>123.9</v>
      </c>
      <c r="G1713" s="194">
        <f t="shared" si="35"/>
        <v>149114.889</v>
      </c>
      <c r="H1713" s="203" t="s">
        <v>1126</v>
      </c>
      <c r="I1713" s="203" t="s">
        <v>1324</v>
      </c>
      <c r="J1713" s="203" t="s">
        <v>1149</v>
      </c>
      <c r="K1713" s="203" t="s">
        <v>1127</v>
      </c>
      <c r="L1713" s="236"/>
      <c r="M1713" s="203" t="s">
        <v>1128</v>
      </c>
      <c r="N1713" s="203"/>
    </row>
    <row r="1714" s="160" customFormat="1" ht="21" customHeight="1" spans="1:14">
      <c r="A1714" s="191"/>
      <c r="B1714" s="218" t="s">
        <v>677</v>
      </c>
      <c r="C1714" s="293" t="s">
        <v>2014</v>
      </c>
      <c r="D1714" s="40" t="s">
        <v>41</v>
      </c>
      <c r="E1714" s="207">
        <v>1203.51</v>
      </c>
      <c r="F1714" s="202">
        <v>44.1</v>
      </c>
      <c r="G1714" s="194">
        <f t="shared" si="35"/>
        <v>53074.791</v>
      </c>
      <c r="H1714" s="203" t="s">
        <v>1129</v>
      </c>
      <c r="I1714" s="203" t="s">
        <v>1324</v>
      </c>
      <c r="J1714" s="203" t="s">
        <v>1149</v>
      </c>
      <c r="K1714" s="203" t="s">
        <v>1130</v>
      </c>
      <c r="L1714" s="236"/>
      <c r="M1714" s="203" t="s">
        <v>1131</v>
      </c>
      <c r="N1714" s="203"/>
    </row>
    <row r="1715" s="160" customFormat="1" ht="21" customHeight="1" spans="1:14">
      <c r="A1715" s="191"/>
      <c r="B1715" s="218" t="s">
        <v>677</v>
      </c>
      <c r="C1715" s="293" t="s">
        <v>2014</v>
      </c>
      <c r="D1715" s="40" t="s">
        <v>41</v>
      </c>
      <c r="E1715" s="207">
        <v>1203.51</v>
      </c>
      <c r="F1715" s="202">
        <v>44.1</v>
      </c>
      <c r="G1715" s="194">
        <f t="shared" ref="G1715:G1717" si="36">E1715*F1715</f>
        <v>53074.791</v>
      </c>
      <c r="H1715" s="203" t="s">
        <v>1132</v>
      </c>
      <c r="I1715" s="203" t="s">
        <v>1324</v>
      </c>
      <c r="J1715" s="203" t="s">
        <v>1149</v>
      </c>
      <c r="K1715" s="203" t="s">
        <v>1133</v>
      </c>
      <c r="L1715" s="236"/>
      <c r="M1715" s="203" t="s">
        <v>1134</v>
      </c>
      <c r="N1715" s="203"/>
    </row>
    <row r="1716" s="160" customFormat="1" ht="21" customHeight="1" spans="1:14">
      <c r="A1716" s="191"/>
      <c r="B1716" s="218" t="s">
        <v>677</v>
      </c>
      <c r="C1716" s="293" t="s">
        <v>2014</v>
      </c>
      <c r="D1716" s="40" t="s">
        <v>41</v>
      </c>
      <c r="E1716" s="207">
        <v>1203.51</v>
      </c>
      <c r="F1716" s="202">
        <v>33.6</v>
      </c>
      <c r="G1716" s="194">
        <f t="shared" si="36"/>
        <v>40437.936</v>
      </c>
      <c r="H1716" s="203" t="s">
        <v>1135</v>
      </c>
      <c r="I1716" s="203" t="s">
        <v>1324</v>
      </c>
      <c r="J1716" s="203" t="s">
        <v>1149</v>
      </c>
      <c r="K1716" s="203" t="s">
        <v>1136</v>
      </c>
      <c r="L1716" s="236"/>
      <c r="M1716" s="203" t="s">
        <v>1137</v>
      </c>
      <c r="N1716" s="203"/>
    </row>
    <row r="1717" s="160" customFormat="1" ht="21" customHeight="1" spans="1:14">
      <c r="A1717" s="191"/>
      <c r="B1717" s="218" t="s">
        <v>677</v>
      </c>
      <c r="C1717" s="293" t="s">
        <v>2014</v>
      </c>
      <c r="D1717" s="40" t="s">
        <v>41</v>
      </c>
      <c r="E1717" s="207">
        <v>1203.51</v>
      </c>
      <c r="F1717" s="202">
        <v>44.1</v>
      </c>
      <c r="G1717" s="194">
        <f t="shared" si="36"/>
        <v>53074.791</v>
      </c>
      <c r="H1717" s="203" t="s">
        <v>1138</v>
      </c>
      <c r="I1717" s="203" t="s">
        <v>1324</v>
      </c>
      <c r="J1717" s="203" t="s">
        <v>1149</v>
      </c>
      <c r="K1717" s="203" t="s">
        <v>1139</v>
      </c>
      <c r="L1717" s="236"/>
      <c r="M1717" s="203" t="s">
        <v>1140</v>
      </c>
      <c r="N1717" s="203"/>
    </row>
    <row r="1718" s="160" customFormat="1" ht="21" customHeight="1" spans="1:14">
      <c r="A1718" s="191"/>
      <c r="B1718" s="218" t="s">
        <v>677</v>
      </c>
      <c r="C1718" s="293" t="s">
        <v>2014</v>
      </c>
      <c r="D1718" s="40" t="s">
        <v>41</v>
      </c>
      <c r="E1718" s="207">
        <v>1203.51</v>
      </c>
      <c r="F1718" s="202">
        <v>44.1</v>
      </c>
      <c r="G1718" s="194">
        <f t="shared" ref="G1718:G1722" si="37">F1718*E1718</f>
        <v>53074.791</v>
      </c>
      <c r="H1718" s="203" t="s">
        <v>1141</v>
      </c>
      <c r="I1718" s="203" t="s">
        <v>1324</v>
      </c>
      <c r="J1718" s="203" t="s">
        <v>1149</v>
      </c>
      <c r="K1718" s="203" t="s">
        <v>1142</v>
      </c>
      <c r="L1718" s="236"/>
      <c r="M1718" s="203" t="s">
        <v>1143</v>
      </c>
      <c r="N1718" s="203"/>
    </row>
    <row r="1719" s="160" customFormat="1" ht="21" customHeight="1" spans="1:14">
      <c r="A1719" s="191"/>
      <c r="B1719" s="218" t="s">
        <v>677</v>
      </c>
      <c r="C1719" s="293" t="s">
        <v>2014</v>
      </c>
      <c r="D1719" s="40" t="s">
        <v>41</v>
      </c>
      <c r="E1719" s="207">
        <v>1203.51</v>
      </c>
      <c r="F1719" s="202">
        <v>46.2</v>
      </c>
      <c r="G1719" s="194">
        <f t="shared" si="37"/>
        <v>55602.162</v>
      </c>
      <c r="H1719" s="203" t="s">
        <v>1144</v>
      </c>
      <c r="I1719" s="203" t="s">
        <v>1324</v>
      </c>
      <c r="J1719" s="203" t="s">
        <v>1149</v>
      </c>
      <c r="K1719" s="203" t="s">
        <v>1145</v>
      </c>
      <c r="L1719" s="236"/>
      <c r="M1719" s="203" t="s">
        <v>1146</v>
      </c>
      <c r="N1719" s="203"/>
    </row>
    <row r="1720" s="163" customFormat="1" ht="21" customHeight="1" spans="1:14">
      <c r="A1720" s="195"/>
      <c r="B1720" s="219" t="s">
        <v>138</v>
      </c>
      <c r="C1720" s="220"/>
      <c r="D1720" s="196"/>
      <c r="E1720" s="197"/>
      <c r="F1720" s="190">
        <f>SUM(F1711:F1719)</f>
        <v>520.8</v>
      </c>
      <c r="G1720" s="199"/>
      <c r="H1720" s="189"/>
      <c r="I1720" s="189"/>
      <c r="J1720" s="189"/>
      <c r="K1720" s="189"/>
      <c r="L1720" s="232"/>
      <c r="M1720" s="189"/>
      <c r="N1720" s="189"/>
    </row>
    <row r="1721" s="160" customFormat="1" ht="21" customHeight="1" spans="1:14">
      <c r="A1721" s="204"/>
      <c r="B1721" s="218" t="s">
        <v>2826</v>
      </c>
      <c r="C1721" s="293" t="s">
        <v>2011</v>
      </c>
      <c r="D1721" s="40" t="s">
        <v>41</v>
      </c>
      <c r="E1721" s="207">
        <v>1127.07</v>
      </c>
      <c r="F1721" s="208">
        <v>34.2</v>
      </c>
      <c r="G1721" s="209">
        <f t="shared" si="37"/>
        <v>38545.794</v>
      </c>
      <c r="H1721" s="203" t="s">
        <v>1323</v>
      </c>
      <c r="I1721" s="203" t="s">
        <v>1324</v>
      </c>
      <c r="J1721" s="203" t="s">
        <v>1149</v>
      </c>
      <c r="K1721" s="203" t="s">
        <v>1326</v>
      </c>
      <c r="L1721" s="236"/>
      <c r="M1721" s="203" t="s">
        <v>1328</v>
      </c>
      <c r="N1721" s="203"/>
    </row>
    <row r="1722" s="160" customFormat="1" ht="21" customHeight="1" spans="1:14">
      <c r="A1722" s="191"/>
      <c r="B1722" s="218" t="s">
        <v>2826</v>
      </c>
      <c r="C1722" s="293" t="s">
        <v>2011</v>
      </c>
      <c r="D1722" s="40" t="s">
        <v>41</v>
      </c>
      <c r="E1722" s="207">
        <v>1131.22</v>
      </c>
      <c r="F1722" s="208">
        <v>48.08</v>
      </c>
      <c r="G1722" s="209">
        <f t="shared" si="37"/>
        <v>54389.0576</v>
      </c>
      <c r="H1722" s="203" t="s">
        <v>1330</v>
      </c>
      <c r="I1722" s="203" t="s">
        <v>1324</v>
      </c>
      <c r="J1722" s="203" t="s">
        <v>1149</v>
      </c>
      <c r="K1722" s="203" t="s">
        <v>1331</v>
      </c>
      <c r="L1722" s="236"/>
      <c r="M1722" s="203" t="s">
        <v>1332</v>
      </c>
      <c r="N1722" s="203"/>
    </row>
    <row r="1723" s="163" customFormat="1" ht="21" customHeight="1" spans="1:14">
      <c r="A1723" s="195"/>
      <c r="B1723" s="219" t="s">
        <v>138</v>
      </c>
      <c r="C1723" s="220"/>
      <c r="D1723" s="196"/>
      <c r="E1723" s="197"/>
      <c r="F1723" s="190">
        <f>SUM(F1721:F1722)</f>
        <v>82.28</v>
      </c>
      <c r="G1723" s="199"/>
      <c r="H1723" s="189"/>
      <c r="I1723" s="189"/>
      <c r="J1723" s="189"/>
      <c r="K1723" s="189"/>
      <c r="L1723" s="232"/>
      <c r="M1723" s="189"/>
      <c r="N1723" s="189"/>
    </row>
    <row r="1724" s="163" customFormat="1" ht="21" customHeight="1" spans="1:14">
      <c r="A1724" s="195"/>
      <c r="B1724" s="218" t="s">
        <v>2827</v>
      </c>
      <c r="C1724" s="222" t="s">
        <v>507</v>
      </c>
      <c r="D1724" s="40" t="s">
        <v>224</v>
      </c>
      <c r="E1724" s="207">
        <v>2.73</v>
      </c>
      <c r="F1724" s="208">
        <v>488</v>
      </c>
      <c r="G1724" s="209">
        <f>F1724*E1724</f>
        <v>1332.24</v>
      </c>
      <c r="H1724" s="203" t="s">
        <v>1323</v>
      </c>
      <c r="I1724" s="203" t="s">
        <v>1324</v>
      </c>
      <c r="J1724" s="203" t="s">
        <v>1149</v>
      </c>
      <c r="K1724" s="203" t="s">
        <v>1326</v>
      </c>
      <c r="L1724" s="236"/>
      <c r="M1724" s="203" t="s">
        <v>1328</v>
      </c>
      <c r="N1724" s="189"/>
    </row>
    <row r="1725" s="163" customFormat="1" ht="21" customHeight="1" spans="1:14">
      <c r="A1725" s="195"/>
      <c r="B1725" s="218" t="s">
        <v>2827</v>
      </c>
      <c r="C1725" s="222" t="s">
        <v>507</v>
      </c>
      <c r="D1725" s="40" t="s">
        <v>224</v>
      </c>
      <c r="E1725" s="207">
        <v>2.73</v>
      </c>
      <c r="F1725" s="208">
        <v>1024</v>
      </c>
      <c r="G1725" s="209">
        <f>F1725*E1725</f>
        <v>2795.52</v>
      </c>
      <c r="H1725" s="203" t="s">
        <v>1330</v>
      </c>
      <c r="I1725" s="203" t="s">
        <v>1324</v>
      </c>
      <c r="J1725" s="203" t="s">
        <v>1149</v>
      </c>
      <c r="K1725" s="203" t="s">
        <v>1331</v>
      </c>
      <c r="L1725" s="236"/>
      <c r="M1725" s="203" t="s">
        <v>1332</v>
      </c>
      <c r="N1725" s="189"/>
    </row>
    <row r="1726" s="163" customFormat="1" ht="21" customHeight="1" spans="1:14">
      <c r="A1726" s="195"/>
      <c r="B1726" s="219" t="s">
        <v>138</v>
      </c>
      <c r="C1726" s="220"/>
      <c r="D1726" s="196"/>
      <c r="E1726" s="197"/>
      <c r="F1726" s="190">
        <f>SUM(F1724:F1725)</f>
        <v>1512</v>
      </c>
      <c r="G1726" s="199"/>
      <c r="H1726" s="189"/>
      <c r="I1726" s="189"/>
      <c r="J1726" s="189"/>
      <c r="K1726" s="189"/>
      <c r="L1726" s="232"/>
      <c r="M1726" s="189"/>
      <c r="N1726" s="189"/>
    </row>
    <row r="1727" s="160" customFormat="1" ht="21" customHeight="1" spans="1:14">
      <c r="A1727" s="191"/>
      <c r="B1727" s="200" t="s">
        <v>701</v>
      </c>
      <c r="C1727" s="201" t="s">
        <v>704</v>
      </c>
      <c r="D1727" s="40"/>
      <c r="E1727" s="67"/>
      <c r="F1727" s="202"/>
      <c r="G1727" s="194"/>
      <c r="H1727" s="203"/>
      <c r="I1727" s="203"/>
      <c r="J1727" s="203"/>
      <c r="K1727" s="203"/>
      <c r="L1727" s="236"/>
      <c r="M1727" s="203"/>
      <c r="N1727" s="203"/>
    </row>
    <row r="1728" s="160" customFormat="1" ht="21" customHeight="1" spans="1:14">
      <c r="A1728" s="191"/>
      <c r="B1728" s="218" t="s">
        <v>703</v>
      </c>
      <c r="C1728" s="293" t="s">
        <v>2828</v>
      </c>
      <c r="D1728" s="40" t="s">
        <v>41</v>
      </c>
      <c r="E1728" s="67"/>
      <c r="F1728" s="202">
        <v>1.9</v>
      </c>
      <c r="G1728" s="194"/>
      <c r="H1728" s="203" t="s">
        <v>1118</v>
      </c>
      <c r="I1728" s="203" t="s">
        <v>1324</v>
      </c>
      <c r="J1728" s="203" t="s">
        <v>674</v>
      </c>
      <c r="K1728" s="203" t="s">
        <v>1120</v>
      </c>
      <c r="L1728" s="236"/>
      <c r="M1728" s="203" t="s">
        <v>1121</v>
      </c>
      <c r="N1728" s="203"/>
    </row>
    <row r="1729" s="160" customFormat="1" ht="21" customHeight="1" spans="1:14">
      <c r="A1729" s="191"/>
      <c r="B1729" s="218" t="s">
        <v>703</v>
      </c>
      <c r="C1729" s="293" t="s">
        <v>2828</v>
      </c>
      <c r="D1729" s="40" t="s">
        <v>41</v>
      </c>
      <c r="E1729" s="67"/>
      <c r="F1729" s="202">
        <v>1.5</v>
      </c>
      <c r="G1729" s="194"/>
      <c r="H1729" s="203" t="s">
        <v>1123</v>
      </c>
      <c r="I1729" s="203" t="s">
        <v>1324</v>
      </c>
      <c r="J1729" s="203" t="s">
        <v>674</v>
      </c>
      <c r="K1729" s="203" t="s">
        <v>1124</v>
      </c>
      <c r="L1729" s="236"/>
      <c r="M1729" s="203" t="s">
        <v>1125</v>
      </c>
      <c r="N1729" s="203"/>
    </row>
    <row r="1730" s="160" customFormat="1" ht="21" customHeight="1" spans="1:14">
      <c r="A1730" s="191"/>
      <c r="B1730" s="218" t="s">
        <v>703</v>
      </c>
      <c r="C1730" s="293" t="s">
        <v>2828</v>
      </c>
      <c r="D1730" s="40" t="s">
        <v>41</v>
      </c>
      <c r="E1730" s="67"/>
      <c r="F1730" s="202">
        <v>3.5</v>
      </c>
      <c r="G1730" s="194"/>
      <c r="H1730" s="203" t="s">
        <v>1126</v>
      </c>
      <c r="I1730" s="203" t="s">
        <v>1324</v>
      </c>
      <c r="J1730" s="203" t="s">
        <v>674</v>
      </c>
      <c r="K1730" s="203" t="s">
        <v>1127</v>
      </c>
      <c r="L1730" s="236"/>
      <c r="M1730" s="203" t="s">
        <v>1128</v>
      </c>
      <c r="N1730" s="203"/>
    </row>
    <row r="1731" s="160" customFormat="1" ht="21" customHeight="1" spans="1:14">
      <c r="A1731" s="191"/>
      <c r="B1731" s="218" t="s">
        <v>703</v>
      </c>
      <c r="C1731" s="293" t="s">
        <v>2828</v>
      </c>
      <c r="D1731" s="40" t="s">
        <v>41</v>
      </c>
      <c r="E1731" s="67"/>
      <c r="F1731" s="202">
        <v>1.3</v>
      </c>
      <c r="G1731" s="194"/>
      <c r="H1731" s="203" t="s">
        <v>1129</v>
      </c>
      <c r="I1731" s="203" t="s">
        <v>1324</v>
      </c>
      <c r="J1731" s="203" t="s">
        <v>674</v>
      </c>
      <c r="K1731" s="203" t="s">
        <v>1130</v>
      </c>
      <c r="L1731" s="236"/>
      <c r="M1731" s="203" t="s">
        <v>1131</v>
      </c>
      <c r="N1731" s="203"/>
    </row>
    <row r="1732" s="160" customFormat="1" ht="21" customHeight="1" spans="1:14">
      <c r="A1732" s="191"/>
      <c r="B1732" s="218" t="s">
        <v>703</v>
      </c>
      <c r="C1732" s="293" t="s">
        <v>2828</v>
      </c>
      <c r="D1732" s="40" t="s">
        <v>41</v>
      </c>
      <c r="E1732" s="67"/>
      <c r="F1732" s="202">
        <v>1</v>
      </c>
      <c r="G1732" s="194"/>
      <c r="H1732" s="203" t="s">
        <v>1132</v>
      </c>
      <c r="I1732" s="203" t="s">
        <v>1324</v>
      </c>
      <c r="J1732" s="203" t="s">
        <v>674</v>
      </c>
      <c r="K1732" s="203" t="s">
        <v>1133</v>
      </c>
      <c r="L1732" s="236"/>
      <c r="M1732" s="203" t="s">
        <v>1134</v>
      </c>
      <c r="N1732" s="203"/>
    </row>
    <row r="1733" s="160" customFormat="1" ht="21" customHeight="1" spans="1:14">
      <c r="A1733" s="191"/>
      <c r="B1733" s="218" t="s">
        <v>703</v>
      </c>
      <c r="C1733" s="293" t="s">
        <v>2828</v>
      </c>
      <c r="D1733" s="40" t="s">
        <v>41</v>
      </c>
      <c r="E1733" s="67"/>
      <c r="F1733" s="202">
        <v>1</v>
      </c>
      <c r="G1733" s="194"/>
      <c r="H1733" s="203" t="s">
        <v>1135</v>
      </c>
      <c r="I1733" s="203" t="s">
        <v>1324</v>
      </c>
      <c r="J1733" s="203" t="s">
        <v>674</v>
      </c>
      <c r="K1733" s="203" t="s">
        <v>1136</v>
      </c>
      <c r="L1733" s="236"/>
      <c r="M1733" s="203" t="s">
        <v>1137</v>
      </c>
      <c r="N1733" s="203"/>
    </row>
    <row r="1734" s="160" customFormat="1" ht="21" customHeight="1" spans="1:16">
      <c r="A1734" s="204"/>
      <c r="B1734" s="218" t="s">
        <v>703</v>
      </c>
      <c r="C1734" s="293" t="s">
        <v>2828</v>
      </c>
      <c r="D1734" s="40" t="s">
        <v>41</v>
      </c>
      <c r="E1734" s="207">
        <v>694.95</v>
      </c>
      <c r="F1734" s="208">
        <v>36</v>
      </c>
      <c r="G1734" s="209">
        <f>F1734*E1734</f>
        <v>25018.2</v>
      </c>
      <c r="H1734" s="203" t="s">
        <v>1323</v>
      </c>
      <c r="I1734" s="203" t="s">
        <v>1324</v>
      </c>
      <c r="J1734" s="203" t="s">
        <v>674</v>
      </c>
      <c r="K1734" s="203" t="s">
        <v>1326</v>
      </c>
      <c r="L1734" s="236"/>
      <c r="M1734" s="203" t="s">
        <v>1328</v>
      </c>
      <c r="N1734" s="203">
        <v>654.78</v>
      </c>
      <c r="P1734" s="160" t="e">
        <f>#REF!+G1625</f>
        <v>#REF!</v>
      </c>
    </row>
    <row r="1735" s="160" customFormat="1" ht="21" customHeight="1" spans="1:14">
      <c r="A1735" s="191"/>
      <c r="B1735" s="218" t="s">
        <v>703</v>
      </c>
      <c r="C1735" s="293" t="s">
        <v>2828</v>
      </c>
      <c r="D1735" s="40" t="s">
        <v>41</v>
      </c>
      <c r="E1735" s="67"/>
      <c r="F1735" s="202">
        <v>1</v>
      </c>
      <c r="G1735" s="194"/>
      <c r="H1735" s="203" t="s">
        <v>1138</v>
      </c>
      <c r="I1735" s="203" t="s">
        <v>1324</v>
      </c>
      <c r="J1735" s="203" t="s">
        <v>674</v>
      </c>
      <c r="K1735" s="203" t="s">
        <v>1139</v>
      </c>
      <c r="L1735" s="236"/>
      <c r="M1735" s="203" t="s">
        <v>1140</v>
      </c>
      <c r="N1735" s="203"/>
    </row>
    <row r="1736" s="160" customFormat="1" ht="21" customHeight="1" spans="1:14">
      <c r="A1736" s="191"/>
      <c r="B1736" s="218" t="s">
        <v>703</v>
      </c>
      <c r="C1736" s="293" t="s">
        <v>2828</v>
      </c>
      <c r="D1736" s="40" t="s">
        <v>41</v>
      </c>
      <c r="E1736" s="67"/>
      <c r="F1736" s="202">
        <v>1.3</v>
      </c>
      <c r="G1736" s="194"/>
      <c r="H1736" s="203" t="s">
        <v>1141</v>
      </c>
      <c r="I1736" s="203" t="s">
        <v>1324</v>
      </c>
      <c r="J1736" s="203" t="s">
        <v>674</v>
      </c>
      <c r="K1736" s="203" t="s">
        <v>1142</v>
      </c>
      <c r="L1736" s="236"/>
      <c r="M1736" s="203" t="s">
        <v>1143</v>
      </c>
      <c r="N1736" s="203"/>
    </row>
    <row r="1737" s="160" customFormat="1" ht="21" customHeight="1" spans="1:14">
      <c r="A1737" s="204"/>
      <c r="B1737" s="218" t="s">
        <v>703</v>
      </c>
      <c r="C1737" s="293" t="s">
        <v>2828</v>
      </c>
      <c r="D1737" s="40" t="s">
        <v>41</v>
      </c>
      <c r="E1737" s="207">
        <f>654.78+28.73</f>
        <v>683.51</v>
      </c>
      <c r="F1737" s="208">
        <v>76.08</v>
      </c>
      <c r="G1737" s="209">
        <f t="shared" ref="G1737:G1741" si="38">F1737*E1737</f>
        <v>52001.4408</v>
      </c>
      <c r="H1737" s="203" t="s">
        <v>1330</v>
      </c>
      <c r="I1737" s="203" t="s">
        <v>1324</v>
      </c>
      <c r="J1737" s="203" t="s">
        <v>674</v>
      </c>
      <c r="K1737" s="203" t="s">
        <v>1331</v>
      </c>
      <c r="L1737" s="236"/>
      <c r="M1737" s="203" t="s">
        <v>1332</v>
      </c>
      <c r="N1737" s="203">
        <v>654.78</v>
      </c>
    </row>
    <row r="1738" s="160" customFormat="1" ht="21" customHeight="1" spans="1:14">
      <c r="A1738" s="191"/>
      <c r="B1738" s="218" t="s">
        <v>703</v>
      </c>
      <c r="C1738" s="293" t="s">
        <v>2828</v>
      </c>
      <c r="D1738" s="40" t="s">
        <v>41</v>
      </c>
      <c r="E1738" s="67"/>
      <c r="F1738" s="202">
        <v>1</v>
      </c>
      <c r="G1738" s="194"/>
      <c r="H1738" s="203" t="s">
        <v>1144</v>
      </c>
      <c r="I1738" s="203" t="s">
        <v>1324</v>
      </c>
      <c r="J1738" s="203" t="s">
        <v>674</v>
      </c>
      <c r="K1738" s="203" t="s">
        <v>1145</v>
      </c>
      <c r="L1738" s="236"/>
      <c r="M1738" s="203" t="s">
        <v>1146</v>
      </c>
      <c r="N1738" s="203"/>
    </row>
    <row r="1739" s="163" customFormat="1" ht="21" customHeight="1" spans="1:14">
      <c r="A1739" s="195"/>
      <c r="B1739" s="219" t="s">
        <v>138</v>
      </c>
      <c r="C1739" s="220"/>
      <c r="D1739" s="196"/>
      <c r="E1739" s="197"/>
      <c r="F1739" s="190">
        <f>SUM(F1728:F1738)</f>
        <v>125.58</v>
      </c>
      <c r="G1739" s="199"/>
      <c r="H1739" s="189"/>
      <c r="I1739" s="189"/>
      <c r="J1739" s="189"/>
      <c r="K1739" s="189"/>
      <c r="L1739" s="232"/>
      <c r="M1739" s="189"/>
      <c r="N1739" s="189"/>
    </row>
    <row r="1740" s="160" customFormat="1" ht="21" customHeight="1" spans="1:14">
      <c r="A1740" s="204"/>
      <c r="B1740" s="218" t="s">
        <v>2829</v>
      </c>
      <c r="C1740" s="191" t="s">
        <v>2830</v>
      </c>
      <c r="D1740" s="40" t="s">
        <v>41</v>
      </c>
      <c r="E1740" s="207">
        <f>587.43+40.16</f>
        <v>627.59</v>
      </c>
      <c r="F1740" s="208">
        <v>10.3</v>
      </c>
      <c r="G1740" s="209">
        <f t="shared" si="38"/>
        <v>6464.177</v>
      </c>
      <c r="H1740" s="203" t="s">
        <v>1323</v>
      </c>
      <c r="I1740" s="203" t="s">
        <v>1324</v>
      </c>
      <c r="J1740" s="203" t="s">
        <v>674</v>
      </c>
      <c r="K1740" s="203" t="s">
        <v>1326</v>
      </c>
      <c r="L1740" s="236"/>
      <c r="M1740" s="203" t="s">
        <v>1328</v>
      </c>
      <c r="N1740" s="203">
        <v>587.43</v>
      </c>
    </row>
    <row r="1741" s="160" customFormat="1" ht="21" customHeight="1" spans="1:16">
      <c r="A1741" s="191"/>
      <c r="B1741" s="218" t="s">
        <v>2829</v>
      </c>
      <c r="C1741" s="191" t="s">
        <v>2830</v>
      </c>
      <c r="D1741" s="40" t="s">
        <v>41</v>
      </c>
      <c r="E1741" s="207">
        <f>587.43+28.73</f>
        <v>616.16</v>
      </c>
      <c r="F1741" s="208">
        <v>47.69</v>
      </c>
      <c r="G1741" s="209">
        <f t="shared" si="38"/>
        <v>29384.6704</v>
      </c>
      <c r="H1741" s="203" t="s">
        <v>1330</v>
      </c>
      <c r="I1741" s="203" t="s">
        <v>1324</v>
      </c>
      <c r="J1741" s="203" t="s">
        <v>674</v>
      </c>
      <c r="K1741" s="205" t="s">
        <v>1331</v>
      </c>
      <c r="L1741" s="236"/>
      <c r="M1741" s="203" t="s">
        <v>1332</v>
      </c>
      <c r="N1741" s="203">
        <v>587.43</v>
      </c>
      <c r="P1741" s="160">
        <f>G1708+G1635+G1552+G1554+G1696</f>
        <v>2137818.99234</v>
      </c>
    </row>
    <row r="1742" s="163" customFormat="1" ht="21" customHeight="1" spans="1:14">
      <c r="A1742" s="195"/>
      <c r="B1742" s="219" t="s">
        <v>138</v>
      </c>
      <c r="C1742" s="220"/>
      <c r="D1742" s="196"/>
      <c r="E1742" s="197"/>
      <c r="F1742" s="190">
        <f>SUM(F1740:F1741)</f>
        <v>57.99</v>
      </c>
      <c r="G1742" s="199"/>
      <c r="H1742" s="189"/>
      <c r="I1742" s="189"/>
      <c r="J1742" s="189"/>
      <c r="K1742" s="189"/>
      <c r="L1742" s="232"/>
      <c r="M1742" s="189"/>
      <c r="N1742" s="189"/>
    </row>
    <row r="1743" s="160" customFormat="1" ht="21" customHeight="1" spans="1:14">
      <c r="A1743" s="204"/>
      <c r="B1743" s="218" t="s">
        <v>2831</v>
      </c>
      <c r="C1743" s="293" t="s">
        <v>714</v>
      </c>
      <c r="D1743" s="40" t="s">
        <v>224</v>
      </c>
      <c r="E1743" s="207">
        <v>19.37</v>
      </c>
      <c r="F1743" s="202">
        <v>1512</v>
      </c>
      <c r="G1743" s="194">
        <f t="shared" ref="G1743:G1746" si="39">F1743*E1743</f>
        <v>29287.44</v>
      </c>
      <c r="H1743" s="203" t="s">
        <v>1118</v>
      </c>
      <c r="I1743" s="203" t="s">
        <v>1324</v>
      </c>
      <c r="J1743" s="203" t="s">
        <v>714</v>
      </c>
      <c r="K1743" s="203" t="s">
        <v>1120</v>
      </c>
      <c r="L1743" s="236"/>
      <c r="M1743" s="203" t="s">
        <v>1121</v>
      </c>
      <c r="N1743" s="203"/>
    </row>
    <row r="1744" s="160" customFormat="1" ht="21" customHeight="1" spans="1:14">
      <c r="A1744" s="191"/>
      <c r="B1744" s="218" t="s">
        <v>2831</v>
      </c>
      <c r="C1744" s="293" t="s">
        <v>714</v>
      </c>
      <c r="D1744" s="40" t="s">
        <v>224</v>
      </c>
      <c r="E1744" s="67">
        <v>19.37</v>
      </c>
      <c r="F1744" s="202">
        <v>1302</v>
      </c>
      <c r="G1744" s="194">
        <f t="shared" si="39"/>
        <v>25219.74</v>
      </c>
      <c r="H1744" s="203" t="s">
        <v>1123</v>
      </c>
      <c r="I1744" s="203" t="s">
        <v>1324</v>
      </c>
      <c r="J1744" s="203" t="s">
        <v>714</v>
      </c>
      <c r="K1744" s="203" t="s">
        <v>1124</v>
      </c>
      <c r="L1744" s="236"/>
      <c r="M1744" s="203" t="s">
        <v>1125</v>
      </c>
      <c r="N1744" s="203"/>
    </row>
    <row r="1745" s="160" customFormat="1" ht="21" customHeight="1" spans="1:14">
      <c r="A1745" s="191"/>
      <c r="B1745" s="218" t="s">
        <v>2831</v>
      </c>
      <c r="C1745" s="293" t="s">
        <v>714</v>
      </c>
      <c r="D1745" s="40" t="s">
        <v>224</v>
      </c>
      <c r="E1745" s="67">
        <v>19.37</v>
      </c>
      <c r="F1745" s="202">
        <v>2478</v>
      </c>
      <c r="G1745" s="194">
        <f t="shared" si="39"/>
        <v>47998.86</v>
      </c>
      <c r="H1745" s="203" t="s">
        <v>1126</v>
      </c>
      <c r="I1745" s="203" t="s">
        <v>1324</v>
      </c>
      <c r="J1745" s="203" t="s">
        <v>714</v>
      </c>
      <c r="K1745" s="203" t="s">
        <v>1127</v>
      </c>
      <c r="L1745" s="236"/>
      <c r="M1745" s="203" t="s">
        <v>1128</v>
      </c>
      <c r="N1745" s="203"/>
    </row>
    <row r="1746" s="160" customFormat="1" ht="21" customHeight="1" spans="1:14">
      <c r="A1746" s="191"/>
      <c r="B1746" s="218" t="s">
        <v>2831</v>
      </c>
      <c r="C1746" s="293" t="s">
        <v>714</v>
      </c>
      <c r="D1746" s="40" t="s">
        <v>224</v>
      </c>
      <c r="E1746" s="67">
        <v>19.37</v>
      </c>
      <c r="F1746" s="202">
        <v>882</v>
      </c>
      <c r="G1746" s="194">
        <f t="shared" si="39"/>
        <v>17084.34</v>
      </c>
      <c r="H1746" s="203" t="s">
        <v>1129</v>
      </c>
      <c r="I1746" s="203" t="s">
        <v>1324</v>
      </c>
      <c r="J1746" s="203" t="s">
        <v>714</v>
      </c>
      <c r="K1746" s="203" t="s">
        <v>1130</v>
      </c>
      <c r="L1746" s="236"/>
      <c r="M1746" s="203" t="s">
        <v>1131</v>
      </c>
      <c r="N1746" s="203"/>
    </row>
    <row r="1747" s="160" customFormat="1" ht="21" customHeight="1" spans="1:14">
      <c r="A1747" s="191"/>
      <c r="B1747" s="218" t="s">
        <v>2831</v>
      </c>
      <c r="C1747" s="293" t="s">
        <v>714</v>
      </c>
      <c r="D1747" s="40" t="s">
        <v>224</v>
      </c>
      <c r="E1747" s="67">
        <v>19.37</v>
      </c>
      <c r="F1747" s="202">
        <v>882</v>
      </c>
      <c r="G1747" s="194">
        <f t="shared" ref="G1747:G1750" si="40">E1747*F1747</f>
        <v>17084.34</v>
      </c>
      <c r="H1747" s="203" t="s">
        <v>1132</v>
      </c>
      <c r="I1747" s="203" t="s">
        <v>1324</v>
      </c>
      <c r="J1747" s="203" t="s">
        <v>714</v>
      </c>
      <c r="K1747" s="203" t="s">
        <v>1133</v>
      </c>
      <c r="L1747" s="236"/>
      <c r="M1747" s="203" t="s">
        <v>1134</v>
      </c>
      <c r="N1747" s="203"/>
    </row>
    <row r="1748" s="160" customFormat="1" ht="21" customHeight="1" spans="1:14">
      <c r="A1748" s="191"/>
      <c r="B1748" s="218" t="s">
        <v>2831</v>
      </c>
      <c r="C1748" s="293" t="s">
        <v>714</v>
      </c>
      <c r="D1748" s="40" t="s">
        <v>224</v>
      </c>
      <c r="E1748" s="67">
        <v>19.37</v>
      </c>
      <c r="F1748" s="202">
        <v>672</v>
      </c>
      <c r="G1748" s="194">
        <f t="shared" si="40"/>
        <v>13016.64</v>
      </c>
      <c r="H1748" s="203" t="s">
        <v>1135</v>
      </c>
      <c r="I1748" s="203" t="s">
        <v>1324</v>
      </c>
      <c r="J1748" s="203" t="s">
        <v>714</v>
      </c>
      <c r="K1748" s="203" t="s">
        <v>1136</v>
      </c>
      <c r="L1748" s="236"/>
      <c r="M1748" s="203" t="s">
        <v>1137</v>
      </c>
      <c r="N1748" s="203"/>
    </row>
    <row r="1749" s="160" customFormat="1" ht="21" customHeight="1" spans="1:14">
      <c r="A1749" s="191"/>
      <c r="B1749" s="218" t="s">
        <v>2831</v>
      </c>
      <c r="C1749" s="293" t="s">
        <v>714</v>
      </c>
      <c r="D1749" s="40" t="s">
        <v>224</v>
      </c>
      <c r="E1749" s="207">
        <v>19.37</v>
      </c>
      <c r="F1749" s="208">
        <v>488</v>
      </c>
      <c r="G1749" s="209">
        <f t="shared" ref="G1749:G1753" si="41">F1749*E1749</f>
        <v>9452.56</v>
      </c>
      <c r="H1749" s="203" t="s">
        <v>1323</v>
      </c>
      <c r="I1749" s="203" t="s">
        <v>1324</v>
      </c>
      <c r="J1749" s="203" t="s">
        <v>714</v>
      </c>
      <c r="K1749" s="203" t="s">
        <v>1326</v>
      </c>
      <c r="L1749" s="236"/>
      <c r="M1749" s="203" t="s">
        <v>1328</v>
      </c>
      <c r="N1749" s="203"/>
    </row>
    <row r="1750" s="160" customFormat="1" ht="21" customHeight="1" spans="1:14">
      <c r="A1750" s="191"/>
      <c r="B1750" s="218" t="s">
        <v>2831</v>
      </c>
      <c r="C1750" s="293" t="s">
        <v>714</v>
      </c>
      <c r="D1750" s="40" t="s">
        <v>224</v>
      </c>
      <c r="E1750" s="67">
        <v>19.37</v>
      </c>
      <c r="F1750" s="202">
        <v>882</v>
      </c>
      <c r="G1750" s="194">
        <f t="shared" si="40"/>
        <v>17084.34</v>
      </c>
      <c r="H1750" s="203" t="s">
        <v>1138</v>
      </c>
      <c r="I1750" s="203" t="s">
        <v>1324</v>
      </c>
      <c r="J1750" s="203" t="s">
        <v>714</v>
      </c>
      <c r="K1750" s="203" t="s">
        <v>1139</v>
      </c>
      <c r="L1750" s="236"/>
      <c r="M1750" s="203" t="s">
        <v>1140</v>
      </c>
      <c r="N1750" s="203"/>
    </row>
    <row r="1751" s="160" customFormat="1" ht="21" customHeight="1" spans="1:14">
      <c r="A1751" s="191"/>
      <c r="B1751" s="218" t="s">
        <v>2831</v>
      </c>
      <c r="C1751" s="293" t="s">
        <v>714</v>
      </c>
      <c r="D1751" s="40" t="s">
        <v>224</v>
      </c>
      <c r="E1751" s="67">
        <v>19.37</v>
      </c>
      <c r="F1751" s="202">
        <v>882</v>
      </c>
      <c r="G1751" s="194">
        <f t="shared" si="41"/>
        <v>17084.34</v>
      </c>
      <c r="H1751" s="203" t="s">
        <v>1141</v>
      </c>
      <c r="I1751" s="203" t="s">
        <v>1324</v>
      </c>
      <c r="J1751" s="203" t="s">
        <v>714</v>
      </c>
      <c r="K1751" s="203" t="s">
        <v>1142</v>
      </c>
      <c r="L1751" s="236"/>
      <c r="M1751" s="203" t="s">
        <v>1143</v>
      </c>
      <c r="N1751" s="203"/>
    </row>
    <row r="1752" s="160" customFormat="1" ht="21" customHeight="1" spans="1:14">
      <c r="A1752" s="191"/>
      <c r="B1752" s="218" t="s">
        <v>2831</v>
      </c>
      <c r="C1752" s="293" t="s">
        <v>714</v>
      </c>
      <c r="D1752" s="40" t="s">
        <v>224</v>
      </c>
      <c r="E1752" s="207">
        <v>19.37</v>
      </c>
      <c r="F1752" s="208">
        <v>937</v>
      </c>
      <c r="G1752" s="209">
        <f t="shared" si="41"/>
        <v>18149.69</v>
      </c>
      <c r="H1752" s="203" t="s">
        <v>1330</v>
      </c>
      <c r="I1752" s="203" t="s">
        <v>1324</v>
      </c>
      <c r="J1752" s="203" t="s">
        <v>714</v>
      </c>
      <c r="K1752" s="203" t="s">
        <v>1331</v>
      </c>
      <c r="L1752" s="236"/>
      <c r="M1752" s="203" t="s">
        <v>1332</v>
      </c>
      <c r="N1752" s="203"/>
    </row>
    <row r="1753" s="160" customFormat="1" ht="21" customHeight="1" spans="1:14">
      <c r="A1753" s="191"/>
      <c r="B1753" s="218" t="s">
        <v>2831</v>
      </c>
      <c r="C1753" s="293" t="s">
        <v>714</v>
      </c>
      <c r="D1753" s="40" t="s">
        <v>224</v>
      </c>
      <c r="E1753" s="67">
        <v>19.37</v>
      </c>
      <c r="F1753" s="202">
        <v>924</v>
      </c>
      <c r="G1753" s="194">
        <f t="shared" si="41"/>
        <v>17897.88</v>
      </c>
      <c r="H1753" s="203" t="s">
        <v>1144</v>
      </c>
      <c r="I1753" s="203" t="s">
        <v>1324</v>
      </c>
      <c r="J1753" s="203" t="s">
        <v>714</v>
      </c>
      <c r="K1753" s="203" t="s">
        <v>1145</v>
      </c>
      <c r="L1753" s="236"/>
      <c r="M1753" s="203" t="s">
        <v>1146</v>
      </c>
      <c r="N1753" s="203"/>
    </row>
    <row r="1754" s="163" customFormat="1" ht="21" customHeight="1" spans="1:14">
      <c r="A1754" s="195"/>
      <c r="B1754" s="219" t="s">
        <v>138</v>
      </c>
      <c r="C1754" s="220"/>
      <c r="D1754" s="196"/>
      <c r="E1754" s="197"/>
      <c r="F1754" s="190">
        <f>SUM(F1743:F1753)</f>
        <v>11841</v>
      </c>
      <c r="G1754" s="199"/>
      <c r="H1754" s="189"/>
      <c r="I1754" s="189"/>
      <c r="J1754" s="189"/>
      <c r="K1754" s="189"/>
      <c r="L1754" s="232"/>
      <c r="M1754" s="189"/>
      <c r="N1754" s="189"/>
    </row>
    <row r="1755" s="160" customFormat="1" ht="21" customHeight="1" spans="1:14">
      <c r="A1755" s="191"/>
      <c r="B1755" s="218" t="s">
        <v>715</v>
      </c>
      <c r="C1755" s="192" t="s">
        <v>2832</v>
      </c>
      <c r="D1755" s="40" t="s">
        <v>224</v>
      </c>
      <c r="E1755" s="67">
        <v>53.7</v>
      </c>
      <c r="F1755" s="202">
        <v>186</v>
      </c>
      <c r="G1755" s="194">
        <f t="shared" ref="G1755:G1759" si="42">F1755*E1755</f>
        <v>9988.2</v>
      </c>
      <c r="H1755" s="203" t="s">
        <v>1323</v>
      </c>
      <c r="I1755" s="203" t="s">
        <v>1324</v>
      </c>
      <c r="J1755" s="203" t="s">
        <v>2833</v>
      </c>
      <c r="K1755" s="203" t="s">
        <v>1326</v>
      </c>
      <c r="L1755" s="236" t="s">
        <v>2024</v>
      </c>
      <c r="M1755" s="203" t="s">
        <v>1328</v>
      </c>
      <c r="N1755" s="203"/>
    </row>
    <row r="1756" s="160" customFormat="1" ht="21" customHeight="1" spans="1:14">
      <c r="A1756" s="191"/>
      <c r="B1756" s="218" t="s">
        <v>715</v>
      </c>
      <c r="C1756" s="192" t="s">
        <v>2832</v>
      </c>
      <c r="D1756" s="40" t="s">
        <v>224</v>
      </c>
      <c r="E1756" s="207">
        <v>53.7</v>
      </c>
      <c r="F1756" s="208">
        <v>156</v>
      </c>
      <c r="G1756" s="209">
        <f t="shared" si="42"/>
        <v>8377.2</v>
      </c>
      <c r="H1756" s="203" t="s">
        <v>1330</v>
      </c>
      <c r="I1756" s="203" t="s">
        <v>1324</v>
      </c>
      <c r="J1756" s="203" t="s">
        <v>2833</v>
      </c>
      <c r="K1756" s="203" t="s">
        <v>1331</v>
      </c>
      <c r="L1756" s="236"/>
      <c r="M1756" s="203" t="s">
        <v>1332</v>
      </c>
      <c r="N1756" s="203"/>
    </row>
    <row r="1757" s="163" customFormat="1" ht="21" customHeight="1" spans="1:14">
      <c r="A1757" s="195"/>
      <c r="B1757" s="219" t="s">
        <v>138</v>
      </c>
      <c r="C1757" s="220"/>
      <c r="D1757" s="196"/>
      <c r="E1757" s="197"/>
      <c r="F1757" s="190">
        <f>SUM(F1755:F1756)</f>
        <v>342</v>
      </c>
      <c r="G1757" s="199"/>
      <c r="H1757" s="189"/>
      <c r="I1757" s="189"/>
      <c r="J1757" s="189"/>
      <c r="K1757" s="189"/>
      <c r="L1757" s="232"/>
      <c r="M1757" s="189"/>
      <c r="N1757" s="189"/>
    </row>
    <row r="1758" s="160" customFormat="1" ht="21" customHeight="1" spans="1:14">
      <c r="A1758" s="191"/>
      <c r="B1758" s="218" t="s">
        <v>2834</v>
      </c>
      <c r="C1758" s="192" t="s">
        <v>2835</v>
      </c>
      <c r="D1758" s="40" t="s">
        <v>224</v>
      </c>
      <c r="E1758" s="67">
        <v>14.07</v>
      </c>
      <c r="F1758" s="202">
        <v>186</v>
      </c>
      <c r="G1758" s="194">
        <f t="shared" si="42"/>
        <v>2617.02</v>
      </c>
      <c r="H1758" s="203" t="s">
        <v>1323</v>
      </c>
      <c r="I1758" s="203" t="s">
        <v>1324</v>
      </c>
      <c r="J1758" s="203" t="s">
        <v>2836</v>
      </c>
      <c r="K1758" s="203" t="s">
        <v>1326</v>
      </c>
      <c r="L1758" s="236" t="s">
        <v>2024</v>
      </c>
      <c r="M1758" s="203" t="s">
        <v>1328</v>
      </c>
      <c r="N1758" s="203"/>
    </row>
    <row r="1759" s="160" customFormat="1" ht="21" customHeight="1" spans="1:14">
      <c r="A1759" s="191"/>
      <c r="B1759" s="218" t="s">
        <v>2834</v>
      </c>
      <c r="C1759" s="192" t="s">
        <v>2835</v>
      </c>
      <c r="D1759" s="40" t="s">
        <v>224</v>
      </c>
      <c r="E1759" s="207">
        <v>14.07</v>
      </c>
      <c r="F1759" s="208">
        <v>248</v>
      </c>
      <c r="G1759" s="209">
        <f t="shared" si="42"/>
        <v>3489.36</v>
      </c>
      <c r="H1759" s="203" t="s">
        <v>1330</v>
      </c>
      <c r="I1759" s="203" t="s">
        <v>1324</v>
      </c>
      <c r="J1759" s="203" t="s">
        <v>2836</v>
      </c>
      <c r="K1759" s="203" t="s">
        <v>1331</v>
      </c>
      <c r="L1759" s="236"/>
      <c r="M1759" s="203" t="s">
        <v>1332</v>
      </c>
      <c r="N1759" s="203"/>
    </row>
    <row r="1760" s="163" customFormat="1" ht="21" customHeight="1" spans="1:14">
      <c r="A1760" s="195"/>
      <c r="B1760" s="219" t="s">
        <v>138</v>
      </c>
      <c r="C1760" s="220"/>
      <c r="D1760" s="196"/>
      <c r="E1760" s="197"/>
      <c r="F1760" s="190">
        <f>SUM(F1758:F1759)</f>
        <v>434</v>
      </c>
      <c r="G1760" s="199"/>
      <c r="H1760" s="189"/>
      <c r="I1760" s="189"/>
      <c r="J1760" s="189"/>
      <c r="K1760" s="189"/>
      <c r="L1760" s="232"/>
      <c r="M1760" s="189"/>
      <c r="N1760" s="189"/>
    </row>
    <row r="1761" s="160" customFormat="1" ht="21" customHeight="1" spans="1:14">
      <c r="A1761" s="191"/>
      <c r="B1761" s="218" t="s">
        <v>2837</v>
      </c>
      <c r="C1761" s="192" t="s">
        <v>2838</v>
      </c>
      <c r="D1761" s="40" t="s">
        <v>224</v>
      </c>
      <c r="E1761" s="207">
        <v>14.07</v>
      </c>
      <c r="F1761" s="208">
        <v>40</v>
      </c>
      <c r="G1761" s="209">
        <f t="shared" ref="G1761:G1764" si="43">F1761*E1761</f>
        <v>562.8</v>
      </c>
      <c r="H1761" s="203" t="s">
        <v>1330</v>
      </c>
      <c r="I1761" s="203" t="s">
        <v>1324</v>
      </c>
      <c r="J1761" s="203" t="s">
        <v>2838</v>
      </c>
      <c r="K1761" s="203" t="s">
        <v>1331</v>
      </c>
      <c r="L1761" s="236"/>
      <c r="M1761" s="203" t="s">
        <v>1332</v>
      </c>
      <c r="N1761" s="203"/>
    </row>
    <row r="1762" s="163" customFormat="1" ht="21" customHeight="1" spans="1:14">
      <c r="A1762" s="195"/>
      <c r="B1762" s="219" t="s">
        <v>138</v>
      </c>
      <c r="C1762" s="220"/>
      <c r="D1762" s="196"/>
      <c r="E1762" s="197"/>
      <c r="F1762" s="190">
        <f>SUM(F1761)</f>
        <v>40</v>
      </c>
      <c r="G1762" s="199"/>
      <c r="H1762" s="189"/>
      <c r="I1762" s="189"/>
      <c r="J1762" s="189"/>
      <c r="K1762" s="189"/>
      <c r="L1762" s="232"/>
      <c r="M1762" s="189"/>
      <c r="N1762" s="189"/>
    </row>
    <row r="1763" s="160" customFormat="1" ht="21" customHeight="1" spans="1:14">
      <c r="A1763" s="191"/>
      <c r="B1763" s="218" t="s">
        <v>2839</v>
      </c>
      <c r="C1763" s="192" t="s">
        <v>2840</v>
      </c>
      <c r="D1763" s="40" t="s">
        <v>41</v>
      </c>
      <c r="E1763" s="67">
        <v>126.95</v>
      </c>
      <c r="F1763" s="202">
        <v>12.5</v>
      </c>
      <c r="G1763" s="194">
        <f t="shared" si="43"/>
        <v>1586.875</v>
      </c>
      <c r="H1763" s="203" t="s">
        <v>1323</v>
      </c>
      <c r="I1763" s="203" t="s">
        <v>1324</v>
      </c>
      <c r="J1763" s="203" t="s">
        <v>2841</v>
      </c>
      <c r="K1763" s="203" t="s">
        <v>1326</v>
      </c>
      <c r="L1763" s="236" t="s">
        <v>2024</v>
      </c>
      <c r="M1763" s="203" t="s">
        <v>1328</v>
      </c>
      <c r="N1763" s="203"/>
    </row>
    <row r="1764" s="160" customFormat="1" ht="21" customHeight="1" spans="1:14">
      <c r="A1764" s="191"/>
      <c r="B1764" s="218" t="s">
        <v>2839</v>
      </c>
      <c r="C1764" s="192" t="s">
        <v>2840</v>
      </c>
      <c r="D1764" s="40" t="s">
        <v>41</v>
      </c>
      <c r="E1764" s="207">
        <v>126.95</v>
      </c>
      <c r="F1764" s="208">
        <v>18.8</v>
      </c>
      <c r="G1764" s="209">
        <f t="shared" si="43"/>
        <v>2386.66</v>
      </c>
      <c r="H1764" s="203" t="s">
        <v>1330</v>
      </c>
      <c r="I1764" s="203" t="s">
        <v>1324</v>
      </c>
      <c r="J1764" s="203" t="s">
        <v>2841</v>
      </c>
      <c r="K1764" s="203" t="s">
        <v>1331</v>
      </c>
      <c r="L1764" s="236"/>
      <c r="M1764" s="203" t="s">
        <v>1332</v>
      </c>
      <c r="N1764" s="203"/>
    </row>
    <row r="1765" s="163" customFormat="1" ht="21" customHeight="1" spans="1:14">
      <c r="A1765" s="195"/>
      <c r="B1765" s="219" t="s">
        <v>138</v>
      </c>
      <c r="C1765" s="220"/>
      <c r="D1765" s="196"/>
      <c r="E1765" s="197"/>
      <c r="F1765" s="190">
        <f>SUM(F1763:F1764)</f>
        <v>31.3</v>
      </c>
      <c r="G1765" s="199"/>
      <c r="H1765" s="189"/>
      <c r="I1765" s="189"/>
      <c r="J1765" s="189"/>
      <c r="K1765" s="189"/>
      <c r="L1765" s="232"/>
      <c r="M1765" s="189"/>
      <c r="N1765" s="189"/>
    </row>
    <row r="1766" s="160" customFormat="1" ht="21" customHeight="1" spans="1:14">
      <c r="A1766" s="191"/>
      <c r="B1766" s="200" t="s">
        <v>739</v>
      </c>
      <c r="C1766" s="201" t="s">
        <v>740</v>
      </c>
      <c r="D1766" s="40"/>
      <c r="E1766" s="67"/>
      <c r="F1766" s="202"/>
      <c r="G1766" s="194"/>
      <c r="H1766" s="203"/>
      <c r="I1766" s="203"/>
      <c r="J1766" s="203"/>
      <c r="K1766" s="203"/>
      <c r="L1766" s="236"/>
      <c r="M1766" s="203"/>
      <c r="N1766" s="203"/>
    </row>
    <row r="1767" s="160" customFormat="1" ht="21" customHeight="1" spans="1:14">
      <c r="A1767" s="191"/>
      <c r="B1767" s="218" t="s">
        <v>741</v>
      </c>
      <c r="C1767" s="293" t="s">
        <v>2021</v>
      </c>
      <c r="D1767" s="40" t="s">
        <v>2022</v>
      </c>
      <c r="E1767" s="207">
        <v>107.53</v>
      </c>
      <c r="F1767" s="202">
        <v>88</v>
      </c>
      <c r="G1767" s="194">
        <f t="shared" ref="G1767:G1771" si="44">F1767*E1767</f>
        <v>9462.64</v>
      </c>
      <c r="H1767" s="203" t="s">
        <v>1118</v>
      </c>
      <c r="I1767" s="203" t="s">
        <v>1324</v>
      </c>
      <c r="J1767" s="203" t="s">
        <v>740</v>
      </c>
      <c r="K1767" s="203" t="s">
        <v>1120</v>
      </c>
      <c r="L1767" s="236"/>
      <c r="M1767" s="203" t="s">
        <v>1121</v>
      </c>
      <c r="N1767" s="203"/>
    </row>
    <row r="1768" s="160" customFormat="1" ht="21" customHeight="1" spans="1:14">
      <c r="A1768" s="191"/>
      <c r="B1768" s="218" t="s">
        <v>741</v>
      </c>
      <c r="C1768" s="293" t="s">
        <v>2021</v>
      </c>
      <c r="D1768" s="40" t="s">
        <v>2022</v>
      </c>
      <c r="E1768" s="207">
        <v>107.53</v>
      </c>
      <c r="F1768" s="202">
        <v>52</v>
      </c>
      <c r="G1768" s="194">
        <f t="shared" si="44"/>
        <v>5591.56</v>
      </c>
      <c r="H1768" s="203" t="s">
        <v>1129</v>
      </c>
      <c r="I1768" s="203" t="s">
        <v>1324</v>
      </c>
      <c r="J1768" s="203" t="s">
        <v>740</v>
      </c>
      <c r="K1768" s="203" t="s">
        <v>1130</v>
      </c>
      <c r="L1768" s="236"/>
      <c r="M1768" s="203" t="s">
        <v>1131</v>
      </c>
      <c r="N1768" s="203"/>
    </row>
    <row r="1769" s="160" customFormat="1" ht="21" customHeight="1" spans="1:14">
      <c r="A1769" s="191"/>
      <c r="B1769" s="218" t="s">
        <v>741</v>
      </c>
      <c r="C1769" s="293" t="s">
        <v>2021</v>
      </c>
      <c r="D1769" s="40" t="s">
        <v>2022</v>
      </c>
      <c r="E1769" s="207">
        <v>47.37</v>
      </c>
      <c r="F1769" s="208">
        <v>30</v>
      </c>
      <c r="G1769" s="209">
        <f t="shared" si="44"/>
        <v>1421.1</v>
      </c>
      <c r="H1769" s="203" t="s">
        <v>1323</v>
      </c>
      <c r="I1769" s="203" t="s">
        <v>1324</v>
      </c>
      <c r="J1769" s="203" t="s">
        <v>740</v>
      </c>
      <c r="K1769" s="203" t="s">
        <v>1326</v>
      </c>
      <c r="L1769" s="236"/>
      <c r="M1769" s="203" t="s">
        <v>1328</v>
      </c>
      <c r="N1769" s="203"/>
    </row>
    <row r="1770" s="160" customFormat="1" ht="21" customHeight="1" spans="1:14">
      <c r="A1770" s="191"/>
      <c r="B1770" s="218" t="s">
        <v>741</v>
      </c>
      <c r="C1770" s="293" t="s">
        <v>2021</v>
      </c>
      <c r="D1770" s="40" t="s">
        <v>2022</v>
      </c>
      <c r="E1770" s="207">
        <v>107.53</v>
      </c>
      <c r="F1770" s="202">
        <v>52</v>
      </c>
      <c r="G1770" s="194">
        <f t="shared" si="44"/>
        <v>5591.56</v>
      </c>
      <c r="H1770" s="203" t="s">
        <v>1141</v>
      </c>
      <c r="I1770" s="203" t="s">
        <v>1324</v>
      </c>
      <c r="J1770" s="203" t="s">
        <v>740</v>
      </c>
      <c r="K1770" s="203" t="s">
        <v>1142</v>
      </c>
      <c r="L1770" s="236"/>
      <c r="M1770" s="203" t="s">
        <v>1143</v>
      </c>
      <c r="N1770" s="203"/>
    </row>
    <row r="1771" s="160" customFormat="1" ht="21" customHeight="1" spans="1:14">
      <c r="A1771" s="191"/>
      <c r="B1771" s="218" t="s">
        <v>741</v>
      </c>
      <c r="C1771" s="293" t="s">
        <v>2021</v>
      </c>
      <c r="D1771" s="40" t="s">
        <v>2022</v>
      </c>
      <c r="E1771" s="207">
        <v>185.52</v>
      </c>
      <c r="F1771" s="208">
        <v>36</v>
      </c>
      <c r="G1771" s="209">
        <f t="shared" si="44"/>
        <v>6678.72</v>
      </c>
      <c r="H1771" s="203" t="s">
        <v>1330</v>
      </c>
      <c r="I1771" s="203" t="s">
        <v>1324</v>
      </c>
      <c r="J1771" s="203" t="s">
        <v>740</v>
      </c>
      <c r="K1771" s="203" t="s">
        <v>1331</v>
      </c>
      <c r="L1771" s="236"/>
      <c r="M1771" s="203" t="s">
        <v>1332</v>
      </c>
      <c r="N1771" s="203"/>
    </row>
    <row r="1772" s="163" customFormat="1" ht="21" customHeight="1" spans="1:14">
      <c r="A1772" s="195"/>
      <c r="B1772" s="219" t="s">
        <v>138</v>
      </c>
      <c r="C1772" s="220"/>
      <c r="D1772" s="196"/>
      <c r="E1772" s="197"/>
      <c r="F1772" s="190">
        <f>SUM(F1767:F1771)</f>
        <v>258</v>
      </c>
      <c r="G1772" s="199"/>
      <c r="H1772" s="189"/>
      <c r="I1772" s="189"/>
      <c r="J1772" s="189"/>
      <c r="K1772" s="189"/>
      <c r="L1772" s="232"/>
      <c r="M1772" s="189"/>
      <c r="N1772" s="189"/>
    </row>
    <row r="1773" s="160" customFormat="1" ht="21" customHeight="1" spans="1:14">
      <c r="A1773" s="191"/>
      <c r="B1773" s="218" t="s">
        <v>2842</v>
      </c>
      <c r="C1773" s="293" t="s">
        <v>2676</v>
      </c>
      <c r="D1773" s="40" t="s">
        <v>41</v>
      </c>
      <c r="E1773" s="67">
        <v>145.58</v>
      </c>
      <c r="F1773" s="202">
        <v>24.9</v>
      </c>
      <c r="G1773" s="194">
        <f t="shared" ref="G1773:G1778" si="45">F1773*E1773</f>
        <v>3624.942</v>
      </c>
      <c r="H1773" s="203" t="s">
        <v>1323</v>
      </c>
      <c r="I1773" s="203" t="s">
        <v>1428</v>
      </c>
      <c r="J1773" s="191" t="s">
        <v>399</v>
      </c>
      <c r="K1773" s="203" t="s">
        <v>1326</v>
      </c>
      <c r="L1773" s="236" t="s">
        <v>2024</v>
      </c>
      <c r="M1773" s="203" t="s">
        <v>1328</v>
      </c>
      <c r="N1773" s="203"/>
    </row>
    <row r="1774" s="160" customFormat="1" ht="21" customHeight="1" spans="1:14">
      <c r="A1774" s="191"/>
      <c r="B1774" s="218" t="s">
        <v>2842</v>
      </c>
      <c r="C1774" s="293" t="s">
        <v>2676</v>
      </c>
      <c r="D1774" s="40" t="s">
        <v>41</v>
      </c>
      <c r="E1774" s="207">
        <v>145.5789</v>
      </c>
      <c r="F1774" s="208">
        <v>31.8</v>
      </c>
      <c r="G1774" s="209">
        <f t="shared" si="45"/>
        <v>4629.40902</v>
      </c>
      <c r="H1774" s="203" t="s">
        <v>1330</v>
      </c>
      <c r="I1774" s="203" t="s">
        <v>1428</v>
      </c>
      <c r="J1774" s="191" t="s">
        <v>399</v>
      </c>
      <c r="K1774" s="203" t="s">
        <v>1331</v>
      </c>
      <c r="L1774" s="236"/>
      <c r="M1774" s="203" t="s">
        <v>1332</v>
      </c>
      <c r="N1774" s="203"/>
    </row>
    <row r="1775" s="160" customFormat="1" ht="21" customHeight="1" spans="1:14">
      <c r="A1775" s="191"/>
      <c r="B1775" s="219" t="s">
        <v>138</v>
      </c>
      <c r="C1775" s="220"/>
      <c r="D1775" s="196"/>
      <c r="E1775" s="197"/>
      <c r="F1775" s="190">
        <f>SUM(F1773:F1774)</f>
        <v>56.7</v>
      </c>
      <c r="G1775" s="194"/>
      <c r="H1775" s="203"/>
      <c r="I1775" s="203"/>
      <c r="J1775" s="203"/>
      <c r="K1775" s="203"/>
      <c r="L1775" s="236"/>
      <c r="M1775" s="203"/>
      <c r="N1775" s="203"/>
    </row>
    <row r="1776" s="160" customFormat="1" ht="21" customHeight="1" spans="1:14">
      <c r="A1776" s="191"/>
      <c r="B1776" s="200">
        <v>416</v>
      </c>
      <c r="C1776" s="201" t="s">
        <v>762</v>
      </c>
      <c r="D1776" s="40"/>
      <c r="E1776" s="67"/>
      <c r="F1776" s="202"/>
      <c r="G1776" s="194"/>
      <c r="H1776" s="203"/>
      <c r="I1776" s="203"/>
      <c r="J1776" s="203"/>
      <c r="K1776" s="203"/>
      <c r="L1776" s="236"/>
      <c r="M1776" s="203"/>
      <c r="N1776" s="203"/>
    </row>
    <row r="1777" s="160" customFormat="1" ht="21" customHeight="1" spans="1:14">
      <c r="A1777" s="191"/>
      <c r="B1777" s="218" t="s">
        <v>765</v>
      </c>
      <c r="C1777" s="293" t="s">
        <v>2026</v>
      </c>
      <c r="D1777" s="40" t="s">
        <v>859</v>
      </c>
      <c r="E1777" s="207">
        <v>908.92</v>
      </c>
      <c r="F1777" s="208">
        <v>16</v>
      </c>
      <c r="G1777" s="209">
        <f t="shared" si="45"/>
        <v>14542.72</v>
      </c>
      <c r="H1777" s="203" t="s">
        <v>1323</v>
      </c>
      <c r="I1777" s="203" t="s">
        <v>1324</v>
      </c>
      <c r="J1777" s="203" t="s">
        <v>2026</v>
      </c>
      <c r="K1777" s="203" t="s">
        <v>1326</v>
      </c>
      <c r="L1777" s="236"/>
      <c r="M1777" s="203" t="s">
        <v>1328</v>
      </c>
      <c r="N1777" s="203"/>
    </row>
    <row r="1778" s="160" customFormat="1" ht="21" customHeight="1" spans="1:14">
      <c r="A1778" s="191"/>
      <c r="B1778" s="218" t="s">
        <v>765</v>
      </c>
      <c r="C1778" s="293" t="s">
        <v>2026</v>
      </c>
      <c r="D1778" s="40" t="s">
        <v>859</v>
      </c>
      <c r="E1778" s="207">
        <v>908.92</v>
      </c>
      <c r="F1778" s="208">
        <v>30</v>
      </c>
      <c r="G1778" s="209">
        <f t="shared" si="45"/>
        <v>27267.6</v>
      </c>
      <c r="H1778" s="203" t="s">
        <v>1330</v>
      </c>
      <c r="I1778" s="203" t="s">
        <v>1324</v>
      </c>
      <c r="J1778" s="203" t="s">
        <v>2026</v>
      </c>
      <c r="K1778" s="203" t="s">
        <v>1331</v>
      </c>
      <c r="L1778" s="236"/>
      <c r="M1778" s="203" t="s">
        <v>1332</v>
      </c>
      <c r="N1778" s="203"/>
    </row>
    <row r="1779" s="163" customFormat="1" ht="21" customHeight="1" spans="1:14">
      <c r="A1779" s="195"/>
      <c r="B1779" s="219" t="s">
        <v>138</v>
      </c>
      <c r="C1779" s="220"/>
      <c r="D1779" s="196"/>
      <c r="E1779" s="197"/>
      <c r="F1779" s="190">
        <f>SUM(F1777:F1778)</f>
        <v>46</v>
      </c>
      <c r="G1779" s="199"/>
      <c r="H1779" s="189"/>
      <c r="I1779" s="189"/>
      <c r="J1779" s="189"/>
      <c r="K1779" s="189"/>
      <c r="L1779" s="232"/>
      <c r="M1779" s="189"/>
      <c r="N1779" s="189"/>
    </row>
    <row r="1780" s="160" customFormat="1" ht="21" customHeight="1" spans="1:14">
      <c r="A1780" s="191"/>
      <c r="B1780" s="218" t="s">
        <v>2843</v>
      </c>
      <c r="C1780" s="293" t="s">
        <v>856</v>
      </c>
      <c r="D1780" s="40" t="s">
        <v>859</v>
      </c>
      <c r="E1780" s="207">
        <v>77.58</v>
      </c>
      <c r="F1780" s="202">
        <v>1</v>
      </c>
      <c r="G1780" s="194">
        <f t="shared" ref="G1780:G1786" si="46">F1780*E1780</f>
        <v>77.58</v>
      </c>
      <c r="H1780" s="203" t="s">
        <v>1141</v>
      </c>
      <c r="I1780" s="203" t="s">
        <v>1324</v>
      </c>
      <c r="J1780" s="203" t="s">
        <v>2026</v>
      </c>
      <c r="K1780" s="203" t="s">
        <v>1142</v>
      </c>
      <c r="L1780" s="236"/>
      <c r="M1780" s="203" t="s">
        <v>1143</v>
      </c>
      <c r="N1780" s="203"/>
    </row>
    <row r="1781" s="163" customFormat="1" ht="21" customHeight="1" spans="1:14">
      <c r="A1781" s="195"/>
      <c r="B1781" s="219" t="s">
        <v>138</v>
      </c>
      <c r="C1781" s="220"/>
      <c r="D1781" s="196"/>
      <c r="E1781" s="197"/>
      <c r="F1781" s="190">
        <f>SUM(F1780:F1780)</f>
        <v>1</v>
      </c>
      <c r="G1781" s="199"/>
      <c r="H1781" s="189"/>
      <c r="I1781" s="189"/>
      <c r="J1781" s="189"/>
      <c r="K1781" s="189"/>
      <c r="L1781" s="232"/>
      <c r="M1781" s="189"/>
      <c r="N1781" s="189"/>
    </row>
    <row r="1782" s="160" customFormat="1" ht="21" customHeight="1" spans="1:14">
      <c r="A1782" s="191"/>
      <c r="B1782" s="200">
        <v>417</v>
      </c>
      <c r="C1782" s="201" t="s">
        <v>779</v>
      </c>
      <c r="D1782" s="40"/>
      <c r="E1782" s="67"/>
      <c r="F1782" s="202"/>
      <c r="G1782" s="194"/>
      <c r="H1782" s="203"/>
      <c r="I1782" s="203"/>
      <c r="J1782" s="203"/>
      <c r="K1782" s="203"/>
      <c r="L1782" s="236"/>
      <c r="M1782" s="203"/>
      <c r="N1782" s="203"/>
    </row>
    <row r="1783" s="160" customFormat="1" ht="21" customHeight="1" spans="1:14">
      <c r="A1783" s="191"/>
      <c r="B1783" s="218" t="s">
        <v>782</v>
      </c>
      <c r="C1783" s="293" t="s">
        <v>2033</v>
      </c>
      <c r="D1783" s="40" t="s">
        <v>112</v>
      </c>
      <c r="E1783" s="207">
        <v>2425.49</v>
      </c>
      <c r="F1783" s="202">
        <v>27</v>
      </c>
      <c r="G1783" s="194">
        <f t="shared" si="46"/>
        <v>65488.23</v>
      </c>
      <c r="H1783" s="203" t="s">
        <v>1118</v>
      </c>
      <c r="I1783" s="203" t="s">
        <v>1324</v>
      </c>
      <c r="J1783" s="203" t="s">
        <v>2030</v>
      </c>
      <c r="K1783" s="203" t="s">
        <v>1120</v>
      </c>
      <c r="L1783" s="236"/>
      <c r="M1783" s="203" t="s">
        <v>1121</v>
      </c>
      <c r="N1783" s="203"/>
    </row>
    <row r="1784" s="160" customFormat="1" ht="21" customHeight="1" spans="1:14">
      <c r="A1784" s="191"/>
      <c r="B1784" s="218" t="s">
        <v>782</v>
      </c>
      <c r="C1784" s="293" t="s">
        <v>2033</v>
      </c>
      <c r="D1784" s="40" t="s">
        <v>112</v>
      </c>
      <c r="E1784" s="207">
        <v>2427.17</v>
      </c>
      <c r="F1784" s="202">
        <v>21</v>
      </c>
      <c r="G1784" s="194">
        <f t="shared" si="46"/>
        <v>50970.57</v>
      </c>
      <c r="H1784" s="203" t="s">
        <v>1123</v>
      </c>
      <c r="I1784" s="203" t="s">
        <v>1324</v>
      </c>
      <c r="J1784" s="203" t="s">
        <v>2030</v>
      </c>
      <c r="K1784" s="203" t="s">
        <v>1124</v>
      </c>
      <c r="L1784" s="236"/>
      <c r="M1784" s="203" t="s">
        <v>1125</v>
      </c>
      <c r="N1784" s="203"/>
    </row>
    <row r="1785" s="160" customFormat="1" ht="21" customHeight="1" spans="1:14">
      <c r="A1785" s="191"/>
      <c r="B1785" s="218" t="s">
        <v>782</v>
      </c>
      <c r="C1785" s="293" t="s">
        <v>2033</v>
      </c>
      <c r="D1785" s="40" t="s">
        <v>112</v>
      </c>
      <c r="E1785" s="207">
        <v>2427.17</v>
      </c>
      <c r="F1785" s="202">
        <v>14</v>
      </c>
      <c r="G1785" s="194">
        <f t="shared" si="46"/>
        <v>33980.38</v>
      </c>
      <c r="H1785" s="203" t="s">
        <v>1126</v>
      </c>
      <c r="I1785" s="203" t="s">
        <v>1324</v>
      </c>
      <c r="J1785" s="203" t="s">
        <v>2030</v>
      </c>
      <c r="K1785" s="203" t="s">
        <v>1127</v>
      </c>
      <c r="L1785" s="236"/>
      <c r="M1785" s="203" t="s">
        <v>1128</v>
      </c>
      <c r="N1785" s="203"/>
    </row>
    <row r="1786" s="160" customFormat="1" ht="21" customHeight="1" spans="1:14">
      <c r="A1786" s="191"/>
      <c r="B1786" s="218" t="s">
        <v>782</v>
      </c>
      <c r="C1786" s="293" t="s">
        <v>2033</v>
      </c>
      <c r="D1786" s="40" t="s">
        <v>112</v>
      </c>
      <c r="E1786" s="207">
        <v>2427.41</v>
      </c>
      <c r="F1786" s="202">
        <v>18</v>
      </c>
      <c r="G1786" s="194">
        <f t="shared" si="46"/>
        <v>43693.38</v>
      </c>
      <c r="H1786" s="203" t="s">
        <v>1129</v>
      </c>
      <c r="I1786" s="203" t="s">
        <v>1324</v>
      </c>
      <c r="J1786" s="203" t="s">
        <v>2030</v>
      </c>
      <c r="K1786" s="203" t="s">
        <v>1130</v>
      </c>
      <c r="L1786" s="236"/>
      <c r="M1786" s="203" t="s">
        <v>1131</v>
      </c>
      <c r="N1786" s="203"/>
    </row>
    <row r="1787" s="160" customFormat="1" ht="21" customHeight="1" spans="1:14">
      <c r="A1787" s="191"/>
      <c r="B1787" s="218" t="s">
        <v>782</v>
      </c>
      <c r="C1787" s="293" t="s">
        <v>2033</v>
      </c>
      <c r="D1787" s="40" t="s">
        <v>112</v>
      </c>
      <c r="E1787" s="207">
        <v>2427.17</v>
      </c>
      <c r="F1787" s="202">
        <v>14</v>
      </c>
      <c r="G1787" s="194">
        <f t="shared" ref="G1787:G1789" si="47">E1787*F1787</f>
        <v>33980.38</v>
      </c>
      <c r="H1787" s="203" t="s">
        <v>1132</v>
      </c>
      <c r="I1787" s="203" t="s">
        <v>1324</v>
      </c>
      <c r="J1787" s="203" t="s">
        <v>2030</v>
      </c>
      <c r="K1787" s="203" t="s">
        <v>1133</v>
      </c>
      <c r="L1787" s="236"/>
      <c r="M1787" s="203" t="s">
        <v>1134</v>
      </c>
      <c r="N1787" s="203"/>
    </row>
    <row r="1788" s="160" customFormat="1" ht="21" customHeight="1" spans="1:14">
      <c r="A1788" s="191"/>
      <c r="B1788" s="218" t="s">
        <v>782</v>
      </c>
      <c r="C1788" s="293" t="s">
        <v>2033</v>
      </c>
      <c r="D1788" s="40" t="s">
        <v>112</v>
      </c>
      <c r="E1788" s="207">
        <v>2427.17</v>
      </c>
      <c r="F1788" s="202">
        <v>14</v>
      </c>
      <c r="G1788" s="194">
        <f t="shared" si="47"/>
        <v>33980.38</v>
      </c>
      <c r="H1788" s="203" t="s">
        <v>1135</v>
      </c>
      <c r="I1788" s="203" t="s">
        <v>1324</v>
      </c>
      <c r="J1788" s="203" t="s">
        <v>2030</v>
      </c>
      <c r="K1788" s="203" t="s">
        <v>1136</v>
      </c>
      <c r="L1788" s="236"/>
      <c r="M1788" s="203" t="s">
        <v>1137</v>
      </c>
      <c r="N1788" s="203"/>
    </row>
    <row r="1789" s="160" customFormat="1" ht="21" customHeight="1" spans="1:14">
      <c r="A1789" s="191"/>
      <c r="B1789" s="218" t="s">
        <v>782</v>
      </c>
      <c r="C1789" s="293" t="s">
        <v>2033</v>
      </c>
      <c r="D1789" s="40" t="s">
        <v>112</v>
      </c>
      <c r="E1789" s="207">
        <v>2427.17</v>
      </c>
      <c r="F1789" s="202">
        <v>14</v>
      </c>
      <c r="G1789" s="194">
        <f t="shared" si="47"/>
        <v>33980.38</v>
      </c>
      <c r="H1789" s="203" t="s">
        <v>1138</v>
      </c>
      <c r="I1789" s="203" t="s">
        <v>1324</v>
      </c>
      <c r="J1789" s="203" t="s">
        <v>2030</v>
      </c>
      <c r="K1789" s="203" t="s">
        <v>1139</v>
      </c>
      <c r="L1789" s="236"/>
      <c r="M1789" s="203" t="s">
        <v>1140</v>
      </c>
      <c r="N1789" s="203"/>
    </row>
    <row r="1790" s="160" customFormat="1" ht="21" customHeight="1" spans="1:14">
      <c r="A1790" s="191"/>
      <c r="B1790" s="218" t="s">
        <v>782</v>
      </c>
      <c r="C1790" s="293" t="s">
        <v>2033</v>
      </c>
      <c r="D1790" s="40" t="s">
        <v>112</v>
      </c>
      <c r="E1790" s="207">
        <v>2427.41</v>
      </c>
      <c r="F1790" s="202">
        <v>18</v>
      </c>
      <c r="G1790" s="194">
        <f t="shared" ref="G1790:G1793" si="48">F1790*E1790</f>
        <v>43693.38</v>
      </c>
      <c r="H1790" s="203" t="s">
        <v>1141</v>
      </c>
      <c r="I1790" s="203" t="s">
        <v>1324</v>
      </c>
      <c r="J1790" s="203" t="s">
        <v>2030</v>
      </c>
      <c r="K1790" s="203" t="s">
        <v>1142</v>
      </c>
      <c r="L1790" s="236"/>
      <c r="M1790" s="203" t="s">
        <v>1143</v>
      </c>
      <c r="N1790" s="203"/>
    </row>
    <row r="1791" s="160" customFormat="1" ht="21" customHeight="1" spans="1:14">
      <c r="A1791" s="191"/>
      <c r="B1791" s="218" t="s">
        <v>782</v>
      </c>
      <c r="C1791" s="293" t="s">
        <v>2033</v>
      </c>
      <c r="D1791" s="40" t="s">
        <v>112</v>
      </c>
      <c r="E1791" s="207">
        <v>2427.17</v>
      </c>
      <c r="F1791" s="202">
        <v>14</v>
      </c>
      <c r="G1791" s="194">
        <f t="shared" si="48"/>
        <v>33980.38</v>
      </c>
      <c r="H1791" s="203" t="s">
        <v>1144</v>
      </c>
      <c r="I1791" s="203" t="s">
        <v>1324</v>
      </c>
      <c r="J1791" s="203" t="s">
        <v>2030</v>
      </c>
      <c r="K1791" s="203" t="s">
        <v>1145</v>
      </c>
      <c r="L1791" s="236"/>
      <c r="M1791" s="203" t="s">
        <v>1146</v>
      </c>
      <c r="N1791" s="203"/>
    </row>
    <row r="1792" s="163" customFormat="1" ht="21" customHeight="1" spans="1:14">
      <c r="A1792" s="195"/>
      <c r="B1792" s="219" t="s">
        <v>138</v>
      </c>
      <c r="C1792" s="220"/>
      <c r="D1792" s="196"/>
      <c r="E1792" s="197"/>
      <c r="F1792" s="190">
        <f>SUM(F1783:F1791)</f>
        <v>154</v>
      </c>
      <c r="G1792" s="199"/>
      <c r="H1792" s="189"/>
      <c r="I1792" s="189"/>
      <c r="J1792" s="189"/>
      <c r="K1792" s="189"/>
      <c r="L1792" s="232"/>
      <c r="M1792" s="189"/>
      <c r="N1792" s="189"/>
    </row>
    <row r="1793" s="160" customFormat="1" ht="21" customHeight="1" spans="1:14">
      <c r="A1793" s="191"/>
      <c r="B1793" s="218" t="s">
        <v>806</v>
      </c>
      <c r="C1793" s="293" t="s">
        <v>2035</v>
      </c>
      <c r="D1793" s="40" t="s">
        <v>112</v>
      </c>
      <c r="E1793" s="207">
        <v>4204.51</v>
      </c>
      <c r="F1793" s="202">
        <v>14</v>
      </c>
      <c r="G1793" s="194">
        <f t="shared" si="48"/>
        <v>58863.14</v>
      </c>
      <c r="H1793" s="203" t="s">
        <v>1126</v>
      </c>
      <c r="I1793" s="203" t="s">
        <v>1324</v>
      </c>
      <c r="J1793" s="191" t="s">
        <v>2030</v>
      </c>
      <c r="K1793" s="203" t="s">
        <v>1127</v>
      </c>
      <c r="L1793" s="236"/>
      <c r="M1793" s="203" t="s">
        <v>1128</v>
      </c>
      <c r="N1793" s="203"/>
    </row>
    <row r="1794" s="163" customFormat="1" ht="21" customHeight="1" spans="1:14">
      <c r="A1794" s="195"/>
      <c r="B1794" s="219" t="s">
        <v>138</v>
      </c>
      <c r="C1794" s="220"/>
      <c r="D1794" s="196"/>
      <c r="E1794" s="197"/>
      <c r="F1794" s="190">
        <f>SUM(F1793:F1793)</f>
        <v>14</v>
      </c>
      <c r="G1794" s="199"/>
      <c r="H1794" s="189"/>
      <c r="I1794" s="189"/>
      <c r="J1794" s="189"/>
      <c r="K1794" s="189"/>
      <c r="L1794" s="232"/>
      <c r="M1794" s="189"/>
      <c r="N1794" s="189"/>
    </row>
    <row r="1795" s="160" customFormat="1" ht="21" customHeight="1" spans="1:14">
      <c r="A1795" s="191"/>
      <c r="B1795" s="218" t="s">
        <v>2028</v>
      </c>
      <c r="C1795" s="293" t="s">
        <v>2029</v>
      </c>
      <c r="D1795" s="40" t="s">
        <v>112</v>
      </c>
      <c r="E1795" s="207">
        <v>877.43</v>
      </c>
      <c r="F1795" s="208">
        <v>18</v>
      </c>
      <c r="G1795" s="209">
        <f t="shared" ref="G1795:G1800" si="49">F1795*E1795</f>
        <v>15793.74</v>
      </c>
      <c r="H1795" s="203" t="s">
        <v>1323</v>
      </c>
      <c r="I1795" s="203" t="s">
        <v>1324</v>
      </c>
      <c r="J1795" s="203" t="s">
        <v>2030</v>
      </c>
      <c r="K1795" s="203" t="s">
        <v>1326</v>
      </c>
      <c r="L1795" s="236"/>
      <c r="M1795" s="203" t="s">
        <v>1328</v>
      </c>
      <c r="N1795" s="203"/>
    </row>
    <row r="1796" s="160" customFormat="1" ht="21" customHeight="1" spans="1:14">
      <c r="A1796" s="191"/>
      <c r="B1796" s="218" t="s">
        <v>2028</v>
      </c>
      <c r="C1796" s="293" t="s">
        <v>2029</v>
      </c>
      <c r="D1796" s="40" t="s">
        <v>112</v>
      </c>
      <c r="E1796" s="207">
        <v>876.19</v>
      </c>
      <c r="F1796" s="208">
        <v>16</v>
      </c>
      <c r="G1796" s="209">
        <f t="shared" si="49"/>
        <v>14019.04</v>
      </c>
      <c r="H1796" s="203" t="s">
        <v>1330</v>
      </c>
      <c r="I1796" s="203" t="s">
        <v>1324</v>
      </c>
      <c r="J1796" s="203" t="s">
        <v>2030</v>
      </c>
      <c r="K1796" s="203" t="s">
        <v>1331</v>
      </c>
      <c r="L1796" s="236"/>
      <c r="M1796" s="203" t="s">
        <v>1332</v>
      </c>
      <c r="N1796" s="203"/>
    </row>
    <row r="1797" s="163" customFormat="1" ht="21" customHeight="1" spans="1:14">
      <c r="A1797" s="195"/>
      <c r="B1797" s="219" t="s">
        <v>138</v>
      </c>
      <c r="C1797" s="220"/>
      <c r="D1797" s="196"/>
      <c r="E1797" s="197"/>
      <c r="F1797" s="190">
        <f>SUM(F1795:F1796)</f>
        <v>34</v>
      </c>
      <c r="G1797" s="199"/>
      <c r="H1797" s="189"/>
      <c r="I1797" s="189"/>
      <c r="J1797" s="189"/>
      <c r="K1797" s="189"/>
      <c r="L1797" s="232"/>
      <c r="M1797" s="189"/>
      <c r="N1797" s="189"/>
    </row>
    <row r="1798" s="160" customFormat="1" ht="21" customHeight="1" spans="1:14">
      <c r="A1798" s="191"/>
      <c r="B1798" s="200">
        <v>418</v>
      </c>
      <c r="C1798" s="201" t="s">
        <v>1988</v>
      </c>
      <c r="D1798" s="40"/>
      <c r="E1798" s="67"/>
      <c r="F1798" s="202"/>
      <c r="G1798" s="194"/>
      <c r="H1798" s="203"/>
      <c r="I1798" s="203"/>
      <c r="J1798" s="203"/>
      <c r="K1798" s="203"/>
      <c r="L1798" s="236"/>
      <c r="M1798" s="203"/>
      <c r="N1798" s="203"/>
    </row>
    <row r="1799" s="163" customFormat="1" ht="21" customHeight="1" spans="1:14">
      <c r="A1799" s="195"/>
      <c r="B1799" s="203" t="s">
        <v>2844</v>
      </c>
      <c r="C1799" s="203" t="s">
        <v>1988</v>
      </c>
      <c r="D1799" s="40" t="s">
        <v>834</v>
      </c>
      <c r="E1799" s="207">
        <v>1814.78</v>
      </c>
      <c r="F1799" s="208">
        <v>2</v>
      </c>
      <c r="G1799" s="209">
        <f t="shared" si="49"/>
        <v>3629.56</v>
      </c>
      <c r="H1799" s="203" t="s">
        <v>1323</v>
      </c>
      <c r="I1799" s="203" t="s">
        <v>1324</v>
      </c>
      <c r="J1799" s="203" t="s">
        <v>1989</v>
      </c>
      <c r="K1799" s="203" t="s">
        <v>1326</v>
      </c>
      <c r="L1799" s="236"/>
      <c r="M1799" s="203" t="s">
        <v>1328</v>
      </c>
      <c r="N1799" s="203"/>
    </row>
    <row r="1800" s="163" customFormat="1" ht="21" customHeight="1" spans="1:14">
      <c r="A1800" s="195"/>
      <c r="B1800" s="203" t="s">
        <v>2844</v>
      </c>
      <c r="C1800" s="203" t="s">
        <v>1988</v>
      </c>
      <c r="D1800" s="40" t="s">
        <v>834</v>
      </c>
      <c r="E1800" s="207">
        <v>1814.78</v>
      </c>
      <c r="F1800" s="208">
        <v>2</v>
      </c>
      <c r="G1800" s="209">
        <f t="shared" si="49"/>
        <v>3629.56</v>
      </c>
      <c r="H1800" s="203" t="s">
        <v>1330</v>
      </c>
      <c r="I1800" s="203" t="s">
        <v>1324</v>
      </c>
      <c r="J1800" s="203" t="s">
        <v>1989</v>
      </c>
      <c r="K1800" s="203" t="s">
        <v>1331</v>
      </c>
      <c r="L1800" s="236"/>
      <c r="M1800" s="203" t="s">
        <v>1332</v>
      </c>
      <c r="N1800" s="203"/>
    </row>
    <row r="1801" s="163" customFormat="1" ht="21" customHeight="1" spans="1:14">
      <c r="A1801" s="195"/>
      <c r="B1801" s="219" t="s">
        <v>138</v>
      </c>
      <c r="C1801" s="220"/>
      <c r="D1801" s="196"/>
      <c r="E1801" s="197"/>
      <c r="F1801" s="190">
        <f>SUM(F1799:F1800)</f>
        <v>4</v>
      </c>
      <c r="G1801" s="199"/>
      <c r="H1801" s="189"/>
      <c r="I1801" s="189"/>
      <c r="J1801" s="189"/>
      <c r="K1801" s="189"/>
      <c r="L1801" s="232"/>
      <c r="M1801" s="189"/>
      <c r="N1801" s="189"/>
    </row>
    <row r="1802" s="163" customFormat="1" ht="21" customHeight="1" spans="1:14">
      <c r="A1802" s="195"/>
      <c r="B1802" s="48">
        <v>419</v>
      </c>
      <c r="C1802" s="48" t="s">
        <v>2845</v>
      </c>
      <c r="D1802" s="196"/>
      <c r="E1802" s="197"/>
      <c r="F1802" s="190"/>
      <c r="G1802" s="199"/>
      <c r="H1802" s="189"/>
      <c r="I1802" s="189"/>
      <c r="J1802" s="189"/>
      <c r="K1802" s="189"/>
      <c r="L1802" s="232"/>
      <c r="M1802" s="189"/>
      <c r="N1802" s="189"/>
    </row>
    <row r="1803" s="160" customFormat="1" ht="21" customHeight="1" spans="1:14">
      <c r="A1803" s="191"/>
      <c r="B1803" s="222" t="s">
        <v>2846</v>
      </c>
      <c r="C1803" s="191" t="s">
        <v>2847</v>
      </c>
      <c r="D1803" s="40" t="s">
        <v>112</v>
      </c>
      <c r="E1803" s="67"/>
      <c r="F1803" s="202">
        <v>89</v>
      </c>
      <c r="G1803" s="194">
        <f>F1803*E1803</f>
        <v>0</v>
      </c>
      <c r="H1803" s="203" t="s">
        <v>1323</v>
      </c>
      <c r="I1803" s="377" t="s">
        <v>2037</v>
      </c>
      <c r="J1803" s="191" t="s">
        <v>2848</v>
      </c>
      <c r="K1803" s="203" t="s">
        <v>1326</v>
      </c>
      <c r="L1803" s="236"/>
      <c r="M1803" s="203" t="s">
        <v>1328</v>
      </c>
      <c r="N1803" s="203"/>
    </row>
    <row r="1804" s="160" customFormat="1" ht="21" customHeight="1" spans="1:14">
      <c r="A1804" s="191"/>
      <c r="B1804" s="222" t="s">
        <v>2846</v>
      </c>
      <c r="C1804" s="191" t="s">
        <v>2847</v>
      </c>
      <c r="D1804" s="40" t="s">
        <v>112</v>
      </c>
      <c r="E1804" s="67"/>
      <c r="F1804" s="202">
        <v>222</v>
      </c>
      <c r="G1804" s="194"/>
      <c r="H1804" s="203" t="s">
        <v>1330</v>
      </c>
      <c r="I1804" s="377" t="s">
        <v>2037</v>
      </c>
      <c r="J1804" s="191" t="s">
        <v>2848</v>
      </c>
      <c r="K1804" s="203" t="s">
        <v>1331</v>
      </c>
      <c r="L1804" s="236"/>
      <c r="M1804" s="203" t="s">
        <v>1332</v>
      </c>
      <c r="N1804" s="203"/>
    </row>
    <row r="1805" s="163" customFormat="1" ht="21" customHeight="1" spans="1:14">
      <c r="A1805" s="195"/>
      <c r="B1805" s="219" t="s">
        <v>138</v>
      </c>
      <c r="C1805" s="220"/>
      <c r="D1805" s="196"/>
      <c r="E1805" s="197"/>
      <c r="F1805" s="190">
        <f>SUM(F1803:F1804)</f>
        <v>311</v>
      </c>
      <c r="G1805" s="199"/>
      <c r="H1805" s="189"/>
      <c r="I1805" s="189"/>
      <c r="J1805" s="189"/>
      <c r="K1805" s="189"/>
      <c r="L1805" s="232"/>
      <c r="M1805" s="189"/>
      <c r="N1805" s="189"/>
    </row>
    <row r="1806" s="160" customFormat="1" ht="21" customHeight="1" spans="1:14">
      <c r="A1806" s="191"/>
      <c r="B1806" s="222" t="s">
        <v>2849</v>
      </c>
      <c r="C1806" s="191" t="s">
        <v>2850</v>
      </c>
      <c r="D1806" s="40" t="s">
        <v>112</v>
      </c>
      <c r="E1806" s="67"/>
      <c r="F1806" s="202">
        <v>888</v>
      </c>
      <c r="G1806" s="194">
        <f>F1806*E1806</f>
        <v>0</v>
      </c>
      <c r="H1806" s="203" t="s">
        <v>1323</v>
      </c>
      <c r="I1806" s="377" t="s">
        <v>2037</v>
      </c>
      <c r="J1806" s="191" t="s">
        <v>2848</v>
      </c>
      <c r="K1806" s="203" t="s">
        <v>1326</v>
      </c>
      <c r="L1806" s="236"/>
      <c r="M1806" s="203" t="s">
        <v>1328</v>
      </c>
      <c r="N1806" s="203"/>
    </row>
    <row r="1807" s="160" customFormat="1" ht="21" customHeight="1" spans="1:14">
      <c r="A1807" s="191"/>
      <c r="B1807" s="222" t="s">
        <v>2849</v>
      </c>
      <c r="C1807" s="191" t="s">
        <v>2850</v>
      </c>
      <c r="D1807" s="40" t="s">
        <v>112</v>
      </c>
      <c r="E1807" s="67"/>
      <c r="F1807" s="202">
        <v>1626</v>
      </c>
      <c r="G1807" s="194"/>
      <c r="H1807" s="203" t="s">
        <v>1330</v>
      </c>
      <c r="I1807" s="377" t="s">
        <v>2037</v>
      </c>
      <c r="J1807" s="191" t="s">
        <v>2848</v>
      </c>
      <c r="K1807" s="203" t="s">
        <v>1331</v>
      </c>
      <c r="L1807" s="236"/>
      <c r="M1807" s="203" t="s">
        <v>1332</v>
      </c>
      <c r="N1807" s="203"/>
    </row>
    <row r="1808" s="163" customFormat="1" ht="21" customHeight="1" spans="1:14">
      <c r="A1808" s="195"/>
      <c r="B1808" s="219" t="s">
        <v>138</v>
      </c>
      <c r="C1808" s="220"/>
      <c r="D1808" s="196"/>
      <c r="E1808" s="197"/>
      <c r="F1808" s="190">
        <f>SUM(F1806:F1807)</f>
        <v>2514</v>
      </c>
      <c r="G1808" s="199"/>
      <c r="H1808" s="189"/>
      <c r="I1808" s="189"/>
      <c r="J1808" s="189"/>
      <c r="K1808" s="189"/>
      <c r="L1808" s="232"/>
      <c r="M1808" s="189"/>
      <c r="N1808" s="189"/>
    </row>
    <row r="1809" s="160" customFormat="1" ht="21" customHeight="1" spans="1:14">
      <c r="A1809" s="191"/>
      <c r="B1809" s="200">
        <v>420</v>
      </c>
      <c r="C1809" s="201" t="s">
        <v>810</v>
      </c>
      <c r="D1809" s="40"/>
      <c r="E1809" s="67"/>
      <c r="F1809" s="202"/>
      <c r="G1809" s="194"/>
      <c r="H1809" s="203"/>
      <c r="I1809" s="203"/>
      <c r="J1809" s="203"/>
      <c r="K1809" s="203"/>
      <c r="L1809" s="236"/>
      <c r="M1809" s="203"/>
      <c r="N1809" s="203"/>
    </row>
    <row r="1810" s="160" customFormat="1" ht="21" customHeight="1" spans="1:14">
      <c r="A1810" s="191"/>
      <c r="B1810" s="200" t="s">
        <v>811</v>
      </c>
      <c r="C1810" s="201" t="s">
        <v>812</v>
      </c>
      <c r="D1810" s="40"/>
      <c r="E1810" s="67"/>
      <c r="F1810" s="202"/>
      <c r="G1810" s="194"/>
      <c r="H1810" s="203"/>
      <c r="I1810" s="203"/>
      <c r="J1810" s="203"/>
      <c r="K1810" s="203"/>
      <c r="L1810" s="236"/>
      <c r="M1810" s="203"/>
      <c r="N1810" s="203"/>
    </row>
    <row r="1811" s="161" customFormat="1" ht="21" customHeight="1" spans="1:14">
      <c r="A1811" s="191"/>
      <c r="B1811" s="203" t="s">
        <v>813</v>
      </c>
      <c r="C1811" s="191" t="s">
        <v>2042</v>
      </c>
      <c r="D1811" s="40" t="s">
        <v>112</v>
      </c>
      <c r="E1811" s="207"/>
      <c r="F1811" s="360">
        <v>1</v>
      </c>
      <c r="G1811" s="194"/>
      <c r="H1811" s="361" t="s">
        <v>1095</v>
      </c>
      <c r="I1811" s="377" t="s">
        <v>2037</v>
      </c>
      <c r="J1811" s="191" t="s">
        <v>2038</v>
      </c>
      <c r="K1811" s="360" t="s">
        <v>1309</v>
      </c>
      <c r="L1811" s="39"/>
      <c r="M1811" s="203" t="s">
        <v>2039</v>
      </c>
      <c r="N1811" s="205"/>
    </row>
    <row r="1812" s="161" customFormat="1" ht="21" customHeight="1" spans="1:14">
      <c r="A1812" s="191"/>
      <c r="B1812" s="203" t="s">
        <v>813</v>
      </c>
      <c r="C1812" s="191" t="s">
        <v>2042</v>
      </c>
      <c r="D1812" s="40" t="s">
        <v>112</v>
      </c>
      <c r="E1812" s="207"/>
      <c r="F1812" s="360">
        <v>2</v>
      </c>
      <c r="G1812" s="194"/>
      <c r="H1812" s="361" t="s">
        <v>1095</v>
      </c>
      <c r="I1812" s="377" t="s">
        <v>2037</v>
      </c>
      <c r="J1812" s="191" t="s">
        <v>2038</v>
      </c>
      <c r="K1812" s="360" t="s">
        <v>1315</v>
      </c>
      <c r="L1812" s="39"/>
      <c r="M1812" s="203" t="s">
        <v>2039</v>
      </c>
      <c r="N1812" s="205"/>
    </row>
    <row r="1813" s="161" customFormat="1" ht="21" customHeight="1" spans="1:14">
      <c r="A1813" s="191"/>
      <c r="B1813" s="203" t="s">
        <v>813</v>
      </c>
      <c r="C1813" s="191" t="s">
        <v>2042</v>
      </c>
      <c r="D1813" s="40" t="s">
        <v>112</v>
      </c>
      <c r="E1813" s="207"/>
      <c r="F1813" s="360">
        <v>1</v>
      </c>
      <c r="G1813" s="194"/>
      <c r="H1813" s="361" t="s">
        <v>1095</v>
      </c>
      <c r="I1813" s="377" t="s">
        <v>2037</v>
      </c>
      <c r="J1813" s="191" t="s">
        <v>2038</v>
      </c>
      <c r="K1813" s="360" t="s">
        <v>1317</v>
      </c>
      <c r="L1813" s="39"/>
      <c r="M1813" s="203" t="s">
        <v>2039</v>
      </c>
      <c r="N1813" s="205"/>
    </row>
    <row r="1814" s="166" customFormat="1" ht="21" customHeight="1" spans="1:14">
      <c r="A1814" s="195"/>
      <c r="B1814" s="362" t="s">
        <v>138</v>
      </c>
      <c r="C1814" s="299"/>
      <c r="D1814" s="196"/>
      <c r="E1814" s="197"/>
      <c r="F1814" s="188">
        <f>SUM(F1811:F1813)</f>
        <v>4</v>
      </c>
      <c r="G1814" s="199"/>
      <c r="H1814" s="188"/>
      <c r="I1814" s="195"/>
      <c r="J1814" s="188"/>
      <c r="K1814" s="188"/>
      <c r="L1814" s="233"/>
      <c r="M1814" s="188"/>
      <c r="N1814" s="188"/>
    </row>
    <row r="1815" s="160" customFormat="1" ht="21" customHeight="1" spans="1:14">
      <c r="A1815" s="191"/>
      <c r="B1815" s="203" t="s">
        <v>2851</v>
      </c>
      <c r="C1815" s="191" t="s">
        <v>2040</v>
      </c>
      <c r="D1815" s="40" t="s">
        <v>112</v>
      </c>
      <c r="E1815" s="67"/>
      <c r="F1815" s="363">
        <v>8</v>
      </c>
      <c r="G1815" s="194"/>
      <c r="H1815" s="361" t="s">
        <v>1095</v>
      </c>
      <c r="I1815" s="377" t="s">
        <v>2037</v>
      </c>
      <c r="J1815" s="191" t="s">
        <v>2038</v>
      </c>
      <c r="K1815" s="363" t="s">
        <v>1305</v>
      </c>
      <c r="L1815" s="378"/>
      <c r="M1815" s="203" t="s">
        <v>2039</v>
      </c>
      <c r="N1815" s="203"/>
    </row>
    <row r="1816" s="160" customFormat="1" ht="21" customHeight="1" spans="1:14">
      <c r="A1816" s="191"/>
      <c r="B1816" s="203" t="s">
        <v>2851</v>
      </c>
      <c r="C1816" s="191" t="s">
        <v>2040</v>
      </c>
      <c r="D1816" s="40" t="s">
        <v>112</v>
      </c>
      <c r="E1816" s="67"/>
      <c r="F1816" s="363">
        <v>10</v>
      </c>
      <c r="G1816" s="194"/>
      <c r="H1816" s="361" t="s">
        <v>1095</v>
      </c>
      <c r="I1816" s="377" t="s">
        <v>2037</v>
      </c>
      <c r="J1816" s="191" t="s">
        <v>2038</v>
      </c>
      <c r="K1816" s="363" t="s">
        <v>1320</v>
      </c>
      <c r="L1816" s="378"/>
      <c r="M1816" s="203" t="s">
        <v>2039</v>
      </c>
      <c r="N1816" s="203"/>
    </row>
    <row r="1817" s="166" customFormat="1" ht="21" customHeight="1" spans="1:14">
      <c r="A1817" s="195"/>
      <c r="B1817" s="362" t="s">
        <v>138</v>
      </c>
      <c r="C1817" s="299"/>
      <c r="D1817" s="196"/>
      <c r="E1817" s="197"/>
      <c r="F1817" s="188">
        <f>SUM(F1815:F1816)</f>
        <v>18</v>
      </c>
      <c r="G1817" s="199"/>
      <c r="H1817" s="188"/>
      <c r="I1817" s="195"/>
      <c r="J1817" s="188"/>
      <c r="K1817" s="188"/>
      <c r="L1817" s="233"/>
      <c r="M1817" s="188"/>
      <c r="N1817" s="188"/>
    </row>
    <row r="1818" s="160" customFormat="1" ht="21" customHeight="1" spans="1:14">
      <c r="A1818" s="191"/>
      <c r="B1818" s="203" t="s">
        <v>2852</v>
      </c>
      <c r="C1818" s="191" t="s">
        <v>2036</v>
      </c>
      <c r="D1818" s="40" t="s">
        <v>112</v>
      </c>
      <c r="E1818" s="67"/>
      <c r="F1818" s="363">
        <v>9</v>
      </c>
      <c r="G1818" s="194"/>
      <c r="H1818" s="361" t="s">
        <v>1095</v>
      </c>
      <c r="I1818" s="377" t="s">
        <v>2037</v>
      </c>
      <c r="J1818" s="191" t="s">
        <v>2038</v>
      </c>
      <c r="K1818" s="363" t="s">
        <v>1308</v>
      </c>
      <c r="L1818" s="378"/>
      <c r="M1818" s="203" t="s">
        <v>2039</v>
      </c>
      <c r="N1818" s="203"/>
    </row>
    <row r="1819" s="160" customFormat="1" ht="21" customHeight="1" spans="1:14">
      <c r="A1819" s="191"/>
      <c r="B1819" s="203" t="s">
        <v>2852</v>
      </c>
      <c r="C1819" s="191" t="s">
        <v>2036</v>
      </c>
      <c r="D1819" s="40" t="s">
        <v>112</v>
      </c>
      <c r="E1819" s="67"/>
      <c r="F1819" s="363">
        <v>8</v>
      </c>
      <c r="G1819" s="194"/>
      <c r="H1819" s="361" t="s">
        <v>1095</v>
      </c>
      <c r="I1819" s="377" t="s">
        <v>2037</v>
      </c>
      <c r="J1819" s="191" t="s">
        <v>2038</v>
      </c>
      <c r="K1819" s="363" t="s">
        <v>1310</v>
      </c>
      <c r="L1819" s="378"/>
      <c r="M1819" s="203" t="s">
        <v>2039</v>
      </c>
      <c r="N1819" s="203"/>
    </row>
    <row r="1820" s="160" customFormat="1" ht="21" customHeight="1" spans="1:14">
      <c r="A1820" s="191"/>
      <c r="B1820" s="203" t="s">
        <v>2852</v>
      </c>
      <c r="C1820" s="191" t="s">
        <v>2036</v>
      </c>
      <c r="D1820" s="40" t="s">
        <v>112</v>
      </c>
      <c r="E1820" s="67"/>
      <c r="F1820" s="363">
        <v>8</v>
      </c>
      <c r="G1820" s="194"/>
      <c r="H1820" s="361" t="s">
        <v>1095</v>
      </c>
      <c r="I1820" s="377" t="s">
        <v>2037</v>
      </c>
      <c r="J1820" s="191" t="s">
        <v>2038</v>
      </c>
      <c r="K1820" s="363" t="s">
        <v>1311</v>
      </c>
      <c r="L1820" s="378"/>
      <c r="M1820" s="203" t="s">
        <v>2039</v>
      </c>
      <c r="N1820" s="203"/>
    </row>
    <row r="1821" s="160" customFormat="1" ht="21" customHeight="1" spans="1:14">
      <c r="A1821" s="191"/>
      <c r="B1821" s="203" t="s">
        <v>2852</v>
      </c>
      <c r="C1821" s="191" t="s">
        <v>2036</v>
      </c>
      <c r="D1821" s="40" t="s">
        <v>112</v>
      </c>
      <c r="E1821" s="67"/>
      <c r="F1821" s="363">
        <v>11</v>
      </c>
      <c r="G1821" s="194"/>
      <c r="H1821" s="361" t="s">
        <v>1095</v>
      </c>
      <c r="I1821" s="377" t="s">
        <v>2037</v>
      </c>
      <c r="J1821" s="191" t="s">
        <v>2038</v>
      </c>
      <c r="K1821" s="363" t="s">
        <v>1312</v>
      </c>
      <c r="L1821" s="378"/>
      <c r="M1821" s="203" t="s">
        <v>2039</v>
      </c>
      <c r="N1821" s="203"/>
    </row>
    <row r="1822" s="160" customFormat="1" ht="21" customHeight="1" spans="1:14">
      <c r="A1822" s="191"/>
      <c r="B1822" s="203" t="s">
        <v>2852</v>
      </c>
      <c r="C1822" s="191" t="s">
        <v>2036</v>
      </c>
      <c r="D1822" s="40" t="s">
        <v>112</v>
      </c>
      <c r="E1822" s="67"/>
      <c r="F1822" s="363">
        <v>12</v>
      </c>
      <c r="G1822" s="194"/>
      <c r="H1822" s="361" t="s">
        <v>1095</v>
      </c>
      <c r="I1822" s="377" t="s">
        <v>2037</v>
      </c>
      <c r="J1822" s="191" t="s">
        <v>2038</v>
      </c>
      <c r="K1822" s="363" t="s">
        <v>1174</v>
      </c>
      <c r="L1822" s="378"/>
      <c r="M1822" s="203" t="s">
        <v>2039</v>
      </c>
      <c r="N1822" s="203"/>
    </row>
    <row r="1823" s="160" customFormat="1" ht="21" customHeight="1" spans="1:14">
      <c r="A1823" s="191"/>
      <c r="B1823" s="203" t="s">
        <v>2852</v>
      </c>
      <c r="C1823" s="191" t="s">
        <v>2036</v>
      </c>
      <c r="D1823" s="40" t="s">
        <v>112</v>
      </c>
      <c r="E1823" s="67"/>
      <c r="F1823" s="363">
        <v>8</v>
      </c>
      <c r="G1823" s="194"/>
      <c r="H1823" s="361" t="s">
        <v>1095</v>
      </c>
      <c r="I1823" s="377" t="s">
        <v>2037</v>
      </c>
      <c r="J1823" s="191" t="s">
        <v>2038</v>
      </c>
      <c r="K1823" s="363" t="s">
        <v>1313</v>
      </c>
      <c r="L1823" s="378"/>
      <c r="M1823" s="203" t="s">
        <v>2039</v>
      </c>
      <c r="N1823" s="203"/>
    </row>
    <row r="1824" s="160" customFormat="1" ht="21" customHeight="1" spans="1:14">
      <c r="A1824" s="191"/>
      <c r="B1824" s="203" t="s">
        <v>2852</v>
      </c>
      <c r="C1824" s="191" t="s">
        <v>2036</v>
      </c>
      <c r="D1824" s="40" t="s">
        <v>112</v>
      </c>
      <c r="E1824" s="67"/>
      <c r="F1824" s="363">
        <v>8</v>
      </c>
      <c r="G1824" s="194"/>
      <c r="H1824" s="361" t="s">
        <v>1095</v>
      </c>
      <c r="I1824" s="377" t="s">
        <v>2037</v>
      </c>
      <c r="J1824" s="191" t="s">
        <v>2038</v>
      </c>
      <c r="K1824" s="363" t="s">
        <v>1314</v>
      </c>
      <c r="L1824" s="378"/>
      <c r="M1824" s="203" t="s">
        <v>2039</v>
      </c>
      <c r="N1824" s="203"/>
    </row>
    <row r="1825" s="160" customFormat="1" ht="21" customHeight="1" spans="1:14">
      <c r="A1825" s="191"/>
      <c r="B1825" s="203" t="s">
        <v>2852</v>
      </c>
      <c r="C1825" s="191" t="s">
        <v>2036</v>
      </c>
      <c r="D1825" s="40" t="s">
        <v>112</v>
      </c>
      <c r="E1825" s="67"/>
      <c r="F1825" s="363">
        <v>14</v>
      </c>
      <c r="G1825" s="194"/>
      <c r="H1825" s="361" t="s">
        <v>1095</v>
      </c>
      <c r="I1825" s="377" t="s">
        <v>2037</v>
      </c>
      <c r="J1825" s="191" t="s">
        <v>2038</v>
      </c>
      <c r="K1825" s="363" t="s">
        <v>1316</v>
      </c>
      <c r="L1825" s="378"/>
      <c r="M1825" s="203" t="s">
        <v>2039</v>
      </c>
      <c r="N1825" s="203"/>
    </row>
    <row r="1826" s="160" customFormat="1" ht="21" customHeight="1" spans="1:14">
      <c r="A1826" s="191"/>
      <c r="B1826" s="203" t="s">
        <v>2852</v>
      </c>
      <c r="C1826" s="191" t="s">
        <v>2036</v>
      </c>
      <c r="D1826" s="40" t="s">
        <v>112</v>
      </c>
      <c r="E1826" s="67"/>
      <c r="F1826" s="363">
        <v>8</v>
      </c>
      <c r="G1826" s="194"/>
      <c r="H1826" s="361" t="s">
        <v>1095</v>
      </c>
      <c r="I1826" s="377" t="s">
        <v>2037</v>
      </c>
      <c r="J1826" s="191" t="s">
        <v>2038</v>
      </c>
      <c r="K1826" s="363" t="s">
        <v>1318</v>
      </c>
      <c r="L1826" s="378"/>
      <c r="M1826" s="203" t="s">
        <v>2039</v>
      </c>
      <c r="N1826" s="203"/>
    </row>
    <row r="1827" s="160" customFormat="1" ht="21" customHeight="1" spans="1:14">
      <c r="A1827" s="191"/>
      <c r="B1827" s="203" t="s">
        <v>2852</v>
      </c>
      <c r="C1827" s="191" t="s">
        <v>2036</v>
      </c>
      <c r="D1827" s="40" t="s">
        <v>112</v>
      </c>
      <c r="E1827" s="67"/>
      <c r="F1827" s="363">
        <v>10</v>
      </c>
      <c r="G1827" s="194"/>
      <c r="H1827" s="361" t="s">
        <v>1095</v>
      </c>
      <c r="I1827" s="377" t="s">
        <v>2037</v>
      </c>
      <c r="J1827" s="191" t="s">
        <v>2038</v>
      </c>
      <c r="K1827" s="363" t="s">
        <v>1319</v>
      </c>
      <c r="L1827" s="378"/>
      <c r="M1827" s="203" t="s">
        <v>2039</v>
      </c>
      <c r="N1827" s="203"/>
    </row>
    <row r="1828" s="166" customFormat="1" ht="21" customHeight="1" spans="1:14">
      <c r="A1828" s="195"/>
      <c r="B1828" s="362" t="s">
        <v>138</v>
      </c>
      <c r="C1828" s="299"/>
      <c r="D1828" s="196"/>
      <c r="E1828" s="197"/>
      <c r="F1828" s="188">
        <f>SUM(F1818:F1827)</f>
        <v>96</v>
      </c>
      <c r="G1828" s="199"/>
      <c r="H1828" s="188"/>
      <c r="I1828" s="195"/>
      <c r="J1828" s="188"/>
      <c r="K1828" s="188"/>
      <c r="L1828" s="233"/>
      <c r="M1828" s="188"/>
      <c r="N1828" s="188"/>
    </row>
    <row r="1829" s="161" customFormat="1" ht="21" customHeight="1" spans="1:14">
      <c r="A1829" s="204"/>
      <c r="B1829" s="248" t="s">
        <v>820</v>
      </c>
      <c r="C1829" s="249" t="s">
        <v>821</v>
      </c>
      <c r="D1829" s="206"/>
      <c r="E1829" s="207"/>
      <c r="F1829" s="208"/>
      <c r="G1829" s="209"/>
      <c r="H1829" s="205"/>
      <c r="I1829" s="205"/>
      <c r="J1829" s="205"/>
      <c r="K1829" s="379"/>
      <c r="L1829" s="237"/>
      <c r="M1829" s="205"/>
      <c r="N1829" s="205"/>
    </row>
    <row r="1830" s="161" customFormat="1" ht="21" customHeight="1" spans="1:14">
      <c r="A1830" s="204"/>
      <c r="B1830" s="217" t="s">
        <v>820</v>
      </c>
      <c r="C1830" s="204" t="s">
        <v>2043</v>
      </c>
      <c r="D1830" s="206" t="s">
        <v>112</v>
      </c>
      <c r="E1830" s="207"/>
      <c r="F1830" s="208">
        <v>23.45</v>
      </c>
      <c r="G1830" s="209"/>
      <c r="H1830" s="364" t="s">
        <v>1095</v>
      </c>
      <c r="I1830" s="380" t="s">
        <v>2037</v>
      </c>
      <c r="J1830" s="204" t="s">
        <v>2044</v>
      </c>
      <c r="K1830" s="379" t="s">
        <v>2045</v>
      </c>
      <c r="L1830" s="237"/>
      <c r="M1830" s="205" t="s">
        <v>2039</v>
      </c>
      <c r="N1830" s="205"/>
    </row>
    <row r="1831" s="167" customFormat="1" ht="21" customHeight="1" spans="1:14">
      <c r="A1831" s="322"/>
      <c r="B1831" s="365" t="s">
        <v>138</v>
      </c>
      <c r="C1831" s="366"/>
      <c r="D1831" s="251"/>
      <c r="E1831" s="252"/>
      <c r="F1831" s="367">
        <f>SUM(F1830)</f>
        <v>23.45</v>
      </c>
      <c r="G1831" s="254"/>
      <c r="H1831" s="367"/>
      <c r="I1831" s="322"/>
      <c r="J1831" s="367"/>
      <c r="K1831" s="367"/>
      <c r="L1831" s="381"/>
      <c r="M1831" s="367"/>
      <c r="N1831" s="367"/>
    </row>
    <row r="1832" s="166" customFormat="1" ht="38" customHeight="1" spans="1:14">
      <c r="A1832" s="195"/>
      <c r="B1832" s="368" t="s">
        <v>2853</v>
      </c>
      <c r="C1832" s="369"/>
      <c r="D1832" s="369"/>
      <c r="E1832" s="369"/>
      <c r="F1832" s="369"/>
      <c r="G1832" s="370"/>
      <c r="H1832" s="369"/>
      <c r="I1832" s="369"/>
      <c r="J1832" s="369"/>
      <c r="K1832" s="369"/>
      <c r="L1832" s="382"/>
      <c r="M1832" s="369"/>
      <c r="N1832" s="383"/>
    </row>
    <row r="1833" s="161" customFormat="1" ht="21" customHeight="1" spans="1:14">
      <c r="A1833" s="204"/>
      <c r="B1833" s="248">
        <v>602</v>
      </c>
      <c r="C1833" s="249" t="s">
        <v>864</v>
      </c>
      <c r="D1833" s="206"/>
      <c r="E1833" s="207"/>
      <c r="F1833" s="208"/>
      <c r="G1833" s="254"/>
      <c r="H1833" s="205"/>
      <c r="I1833" s="205"/>
      <c r="J1833" s="205"/>
      <c r="K1833" s="205"/>
      <c r="L1833" s="237"/>
      <c r="M1833" s="205"/>
      <c r="N1833" s="205"/>
    </row>
    <row r="1834" s="161" customFormat="1" ht="21" customHeight="1" spans="1:14">
      <c r="A1834" s="204"/>
      <c r="B1834" s="248" t="s">
        <v>865</v>
      </c>
      <c r="C1834" s="249" t="s">
        <v>866</v>
      </c>
      <c r="D1834" s="206"/>
      <c r="E1834" s="207"/>
      <c r="F1834" s="208"/>
      <c r="G1834" s="254"/>
      <c r="H1834" s="205"/>
      <c r="I1834" s="205"/>
      <c r="J1834" s="205"/>
      <c r="K1834" s="205"/>
      <c r="L1834" s="237"/>
      <c r="M1834" s="205"/>
      <c r="N1834" s="205"/>
    </row>
    <row r="1835" s="161" customFormat="1" ht="21" customHeight="1" spans="1:14">
      <c r="A1835" s="204"/>
      <c r="B1835" s="217" t="s">
        <v>867</v>
      </c>
      <c r="C1835" s="240" t="s">
        <v>626</v>
      </c>
      <c r="D1835" s="206" t="s">
        <v>41</v>
      </c>
      <c r="E1835" s="207">
        <v>1653.04</v>
      </c>
      <c r="F1835" s="208">
        <v>7.62</v>
      </c>
      <c r="G1835" s="254"/>
      <c r="H1835" s="371" t="s">
        <v>1845</v>
      </c>
      <c r="I1835" s="204" t="s">
        <v>864</v>
      </c>
      <c r="J1835" s="371" t="s">
        <v>2050</v>
      </c>
      <c r="K1835" s="205" t="s">
        <v>2051</v>
      </c>
      <c r="L1835" s="237" t="s">
        <v>1101</v>
      </c>
      <c r="M1835" s="371" t="s">
        <v>2052</v>
      </c>
      <c r="N1835" s="205"/>
    </row>
    <row r="1836" s="161" customFormat="1" ht="21" customHeight="1" spans="1:14">
      <c r="A1836" s="204"/>
      <c r="B1836" s="217" t="s">
        <v>867</v>
      </c>
      <c r="C1836" s="240" t="s">
        <v>626</v>
      </c>
      <c r="D1836" s="206" t="s">
        <v>41</v>
      </c>
      <c r="E1836" s="207">
        <v>1653.04</v>
      </c>
      <c r="F1836" s="208">
        <v>15.24</v>
      </c>
      <c r="G1836" s="254"/>
      <c r="H1836" s="371" t="s">
        <v>1845</v>
      </c>
      <c r="I1836" s="204" t="s">
        <v>864</v>
      </c>
      <c r="J1836" s="371" t="s">
        <v>2050</v>
      </c>
      <c r="K1836" s="205" t="s">
        <v>2053</v>
      </c>
      <c r="L1836" s="237" t="s">
        <v>1101</v>
      </c>
      <c r="M1836" s="371" t="s">
        <v>2052</v>
      </c>
      <c r="N1836" s="205"/>
    </row>
    <row r="1837" s="161" customFormat="1" ht="21" customHeight="1" spans="1:14">
      <c r="A1837" s="204"/>
      <c r="B1837" s="217" t="s">
        <v>867</v>
      </c>
      <c r="C1837" s="240" t="s">
        <v>626</v>
      </c>
      <c r="D1837" s="206" t="s">
        <v>41</v>
      </c>
      <c r="E1837" s="207">
        <v>1653.04</v>
      </c>
      <c r="F1837" s="208">
        <v>17.78</v>
      </c>
      <c r="G1837" s="254"/>
      <c r="H1837" s="371" t="s">
        <v>1845</v>
      </c>
      <c r="I1837" s="204" t="s">
        <v>864</v>
      </c>
      <c r="J1837" s="371" t="s">
        <v>2050</v>
      </c>
      <c r="K1837" s="205" t="s">
        <v>2054</v>
      </c>
      <c r="L1837" s="237" t="s">
        <v>1097</v>
      </c>
      <c r="M1837" s="371" t="s">
        <v>2052</v>
      </c>
      <c r="N1837" s="205"/>
    </row>
    <row r="1838" s="161" customFormat="1" ht="21" customHeight="1" spans="1:14">
      <c r="A1838" s="204"/>
      <c r="B1838" s="217" t="s">
        <v>867</v>
      </c>
      <c r="C1838" s="240" t="s">
        <v>626</v>
      </c>
      <c r="D1838" s="206" t="s">
        <v>41</v>
      </c>
      <c r="E1838" s="207">
        <v>1653.04</v>
      </c>
      <c r="F1838" s="208">
        <v>10.16</v>
      </c>
      <c r="G1838" s="254"/>
      <c r="H1838" s="371" t="s">
        <v>1845</v>
      </c>
      <c r="I1838" s="204" t="s">
        <v>864</v>
      </c>
      <c r="J1838" s="371" t="s">
        <v>2050</v>
      </c>
      <c r="K1838" s="205" t="s">
        <v>2055</v>
      </c>
      <c r="L1838" s="237" t="s">
        <v>1097</v>
      </c>
      <c r="M1838" s="371" t="s">
        <v>2052</v>
      </c>
      <c r="N1838" s="205"/>
    </row>
    <row r="1839" s="161" customFormat="1" ht="21" customHeight="1" spans="1:14">
      <c r="A1839" s="204"/>
      <c r="B1839" s="217" t="s">
        <v>867</v>
      </c>
      <c r="C1839" s="240" t="s">
        <v>626</v>
      </c>
      <c r="D1839" s="206" t="s">
        <v>41</v>
      </c>
      <c r="E1839" s="207">
        <v>1653.04</v>
      </c>
      <c r="F1839" s="208">
        <v>152.4</v>
      </c>
      <c r="G1839" s="254"/>
      <c r="H1839" s="371" t="s">
        <v>1845</v>
      </c>
      <c r="I1839" s="204" t="s">
        <v>864</v>
      </c>
      <c r="J1839" s="371" t="s">
        <v>2050</v>
      </c>
      <c r="K1839" s="205" t="s">
        <v>2056</v>
      </c>
      <c r="L1839" s="237" t="s">
        <v>1097</v>
      </c>
      <c r="M1839" s="371" t="s">
        <v>2052</v>
      </c>
      <c r="N1839" s="205"/>
    </row>
    <row r="1840" s="161" customFormat="1" ht="21" customHeight="1" spans="1:14">
      <c r="A1840" s="204"/>
      <c r="B1840" s="217" t="s">
        <v>867</v>
      </c>
      <c r="C1840" s="240" t="s">
        <v>626</v>
      </c>
      <c r="D1840" s="206" t="s">
        <v>41</v>
      </c>
      <c r="E1840" s="207">
        <v>1653.04</v>
      </c>
      <c r="F1840" s="208">
        <v>50.8</v>
      </c>
      <c r="G1840" s="254"/>
      <c r="H1840" s="371" t="s">
        <v>1845</v>
      </c>
      <c r="I1840" s="204" t="s">
        <v>864</v>
      </c>
      <c r="J1840" s="371" t="s">
        <v>2050</v>
      </c>
      <c r="K1840" s="205" t="s">
        <v>2057</v>
      </c>
      <c r="L1840" s="237" t="s">
        <v>1097</v>
      </c>
      <c r="M1840" s="371" t="s">
        <v>2052</v>
      </c>
      <c r="N1840" s="205"/>
    </row>
    <row r="1841" s="161" customFormat="1" ht="21" customHeight="1" spans="1:14">
      <c r="A1841" s="204"/>
      <c r="B1841" s="217" t="s">
        <v>867</v>
      </c>
      <c r="C1841" s="240" t="s">
        <v>626</v>
      </c>
      <c r="D1841" s="206" t="s">
        <v>41</v>
      </c>
      <c r="E1841" s="207">
        <v>1653.04</v>
      </c>
      <c r="F1841" s="208">
        <v>8.13</v>
      </c>
      <c r="G1841" s="254"/>
      <c r="H1841" s="371" t="s">
        <v>1845</v>
      </c>
      <c r="I1841" s="204" t="s">
        <v>864</v>
      </c>
      <c r="J1841" s="371" t="s">
        <v>2050</v>
      </c>
      <c r="K1841" s="205" t="s">
        <v>2058</v>
      </c>
      <c r="L1841" s="237" t="s">
        <v>1101</v>
      </c>
      <c r="M1841" s="371" t="s">
        <v>2052</v>
      </c>
      <c r="N1841" s="205"/>
    </row>
    <row r="1842" s="161" customFormat="1" ht="21" customHeight="1" spans="1:14">
      <c r="A1842" s="204"/>
      <c r="B1842" s="217" t="s">
        <v>867</v>
      </c>
      <c r="C1842" s="240" t="s">
        <v>626</v>
      </c>
      <c r="D1842" s="206" t="s">
        <v>41</v>
      </c>
      <c r="E1842" s="207">
        <v>1653.04</v>
      </c>
      <c r="F1842" s="208">
        <v>18.54</v>
      </c>
      <c r="G1842" s="254"/>
      <c r="H1842" s="371" t="s">
        <v>1845</v>
      </c>
      <c r="I1842" s="204" t="s">
        <v>864</v>
      </c>
      <c r="J1842" s="371" t="s">
        <v>2050</v>
      </c>
      <c r="K1842" s="205" t="s">
        <v>2059</v>
      </c>
      <c r="L1842" s="237" t="s">
        <v>1097</v>
      </c>
      <c r="M1842" s="371" t="s">
        <v>2052</v>
      </c>
      <c r="N1842" s="205"/>
    </row>
    <row r="1843" s="161" customFormat="1" ht="21" customHeight="1" spans="1:14">
      <c r="A1843" s="204"/>
      <c r="B1843" s="217" t="s">
        <v>867</v>
      </c>
      <c r="C1843" s="240" t="s">
        <v>626</v>
      </c>
      <c r="D1843" s="206" t="s">
        <v>41</v>
      </c>
      <c r="E1843" s="207">
        <v>1653.04</v>
      </c>
      <c r="F1843" s="208">
        <v>22.35</v>
      </c>
      <c r="G1843" s="254"/>
      <c r="H1843" s="371" t="s">
        <v>1845</v>
      </c>
      <c r="I1843" s="204" t="s">
        <v>864</v>
      </c>
      <c r="J1843" s="371" t="s">
        <v>2050</v>
      </c>
      <c r="K1843" s="205" t="s">
        <v>2060</v>
      </c>
      <c r="L1843" s="237" t="s">
        <v>1097</v>
      </c>
      <c r="M1843" s="371" t="s">
        <v>2052</v>
      </c>
      <c r="N1843" s="205"/>
    </row>
    <row r="1844" s="161" customFormat="1" ht="21" customHeight="1" spans="1:14">
      <c r="A1844" s="204"/>
      <c r="B1844" s="217" t="s">
        <v>867</v>
      </c>
      <c r="C1844" s="240" t="s">
        <v>626</v>
      </c>
      <c r="D1844" s="206" t="s">
        <v>41</v>
      </c>
      <c r="E1844" s="207">
        <v>1653.04</v>
      </c>
      <c r="F1844" s="208">
        <v>93.25</v>
      </c>
      <c r="G1844" s="254"/>
      <c r="H1844" s="371" t="s">
        <v>1845</v>
      </c>
      <c r="I1844" s="204" t="s">
        <v>864</v>
      </c>
      <c r="J1844" s="371" t="s">
        <v>2050</v>
      </c>
      <c r="K1844" s="205" t="s">
        <v>2061</v>
      </c>
      <c r="L1844" s="237" t="s">
        <v>1097</v>
      </c>
      <c r="M1844" s="371" t="s">
        <v>2052</v>
      </c>
      <c r="N1844" s="205"/>
    </row>
    <row r="1845" s="161" customFormat="1" ht="21" customHeight="1" spans="1:14">
      <c r="A1845" s="204"/>
      <c r="B1845" s="217" t="s">
        <v>867</v>
      </c>
      <c r="C1845" s="240" t="s">
        <v>626</v>
      </c>
      <c r="D1845" s="206" t="s">
        <v>41</v>
      </c>
      <c r="E1845" s="207">
        <v>1653.04</v>
      </c>
      <c r="F1845" s="208">
        <v>33.02</v>
      </c>
      <c r="G1845" s="254"/>
      <c r="H1845" s="371" t="s">
        <v>1845</v>
      </c>
      <c r="I1845" s="204" t="s">
        <v>864</v>
      </c>
      <c r="J1845" s="371" t="s">
        <v>2050</v>
      </c>
      <c r="K1845" s="205" t="s">
        <v>2062</v>
      </c>
      <c r="L1845" s="237" t="s">
        <v>1101</v>
      </c>
      <c r="M1845" s="371" t="s">
        <v>2052</v>
      </c>
      <c r="N1845" s="205"/>
    </row>
    <row r="1846" s="161" customFormat="1" ht="21" customHeight="1" spans="1:14">
      <c r="A1846" s="204"/>
      <c r="B1846" s="217" t="s">
        <v>867</v>
      </c>
      <c r="C1846" s="240" t="s">
        <v>626</v>
      </c>
      <c r="D1846" s="206" t="s">
        <v>41</v>
      </c>
      <c r="E1846" s="207">
        <v>1653.04</v>
      </c>
      <c r="F1846" s="208">
        <v>7.87</v>
      </c>
      <c r="G1846" s="254"/>
      <c r="H1846" s="371" t="s">
        <v>1845</v>
      </c>
      <c r="I1846" s="204" t="s">
        <v>864</v>
      </c>
      <c r="J1846" s="371" t="s">
        <v>2050</v>
      </c>
      <c r="K1846" s="205" t="s">
        <v>2063</v>
      </c>
      <c r="L1846" s="237" t="s">
        <v>1101</v>
      </c>
      <c r="M1846" s="371" t="s">
        <v>2052</v>
      </c>
      <c r="N1846" s="205"/>
    </row>
    <row r="1847" s="161" customFormat="1" ht="21" customHeight="1" spans="1:14">
      <c r="A1847" s="204"/>
      <c r="B1847" s="217" t="s">
        <v>867</v>
      </c>
      <c r="C1847" s="240" t="s">
        <v>626</v>
      </c>
      <c r="D1847" s="206" t="s">
        <v>41</v>
      </c>
      <c r="E1847" s="207">
        <v>1653.04</v>
      </c>
      <c r="F1847" s="208">
        <v>2.29</v>
      </c>
      <c r="G1847" s="254"/>
      <c r="H1847" s="371" t="s">
        <v>1845</v>
      </c>
      <c r="I1847" s="204" t="s">
        <v>864</v>
      </c>
      <c r="J1847" s="371" t="s">
        <v>2050</v>
      </c>
      <c r="K1847" s="205" t="s">
        <v>2064</v>
      </c>
      <c r="L1847" s="237" t="s">
        <v>1097</v>
      </c>
      <c r="M1847" s="371" t="s">
        <v>2052</v>
      </c>
      <c r="N1847" s="205"/>
    </row>
    <row r="1848" s="161" customFormat="1" ht="21" customHeight="1" spans="1:14">
      <c r="A1848" s="204"/>
      <c r="B1848" s="217" t="s">
        <v>867</v>
      </c>
      <c r="C1848" s="240" t="s">
        <v>626</v>
      </c>
      <c r="D1848" s="206" t="s">
        <v>41</v>
      </c>
      <c r="E1848" s="207">
        <v>1653.04</v>
      </c>
      <c r="F1848" s="208">
        <v>2.29</v>
      </c>
      <c r="G1848" s="254"/>
      <c r="H1848" s="371" t="s">
        <v>1845</v>
      </c>
      <c r="I1848" s="204" t="s">
        <v>864</v>
      </c>
      <c r="J1848" s="371" t="s">
        <v>2050</v>
      </c>
      <c r="K1848" s="205" t="s">
        <v>2064</v>
      </c>
      <c r="L1848" s="237" t="s">
        <v>1101</v>
      </c>
      <c r="M1848" s="371" t="s">
        <v>2052</v>
      </c>
      <c r="N1848" s="205"/>
    </row>
    <row r="1849" s="161" customFormat="1" ht="21" customHeight="1" spans="1:14">
      <c r="A1849" s="204"/>
      <c r="B1849" s="217" t="s">
        <v>867</v>
      </c>
      <c r="C1849" s="240" t="s">
        <v>626</v>
      </c>
      <c r="D1849" s="206" t="s">
        <v>41</v>
      </c>
      <c r="E1849" s="207">
        <v>1653.04</v>
      </c>
      <c r="F1849" s="208">
        <v>42.67</v>
      </c>
      <c r="G1849" s="254"/>
      <c r="H1849" s="371" t="s">
        <v>1845</v>
      </c>
      <c r="I1849" s="204" t="s">
        <v>864</v>
      </c>
      <c r="J1849" s="371" t="s">
        <v>2050</v>
      </c>
      <c r="K1849" s="205" t="s">
        <v>2065</v>
      </c>
      <c r="L1849" s="237" t="s">
        <v>1097</v>
      </c>
      <c r="M1849" s="371" t="s">
        <v>2052</v>
      </c>
      <c r="N1849" s="205"/>
    </row>
    <row r="1850" s="161" customFormat="1" ht="21" customHeight="1" spans="1:14">
      <c r="A1850" s="204"/>
      <c r="B1850" s="217" t="s">
        <v>867</v>
      </c>
      <c r="C1850" s="240" t="s">
        <v>626</v>
      </c>
      <c r="D1850" s="206" t="s">
        <v>41</v>
      </c>
      <c r="E1850" s="207">
        <v>1652.75</v>
      </c>
      <c r="F1850" s="208">
        <v>6.1</v>
      </c>
      <c r="G1850" s="254"/>
      <c r="H1850" s="371" t="s">
        <v>1845</v>
      </c>
      <c r="I1850" s="204" t="s">
        <v>864</v>
      </c>
      <c r="J1850" s="371" t="s">
        <v>2050</v>
      </c>
      <c r="K1850" s="205" t="s">
        <v>2066</v>
      </c>
      <c r="L1850" s="237" t="s">
        <v>1257</v>
      </c>
      <c r="M1850" s="371" t="s">
        <v>1157</v>
      </c>
      <c r="N1850" s="205"/>
    </row>
    <row r="1851" s="167" customFormat="1" ht="21" customHeight="1" spans="1:14">
      <c r="A1851" s="322"/>
      <c r="B1851" s="372" t="s">
        <v>138</v>
      </c>
      <c r="C1851" s="373"/>
      <c r="D1851" s="212"/>
      <c r="E1851" s="213"/>
      <c r="F1851" s="374">
        <f>SUM(F1835:F1850)</f>
        <v>490.51</v>
      </c>
      <c r="G1851" s="375"/>
      <c r="H1851" s="376"/>
      <c r="I1851" s="384"/>
      <c r="J1851" s="376"/>
      <c r="K1851" s="376"/>
      <c r="L1851" s="385"/>
      <c r="M1851" s="376"/>
      <c r="N1851" s="376"/>
    </row>
    <row r="1852" s="161" customFormat="1" ht="21" customHeight="1" spans="1:14">
      <c r="A1852" s="204"/>
      <c r="B1852" s="248" t="s">
        <v>872</v>
      </c>
      <c r="C1852" s="249" t="s">
        <v>873</v>
      </c>
      <c r="D1852" s="206"/>
      <c r="E1852" s="207"/>
      <c r="F1852" s="208"/>
      <c r="G1852" s="254"/>
      <c r="H1852" s="205"/>
      <c r="I1852" s="205"/>
      <c r="J1852" s="205"/>
      <c r="K1852" s="205"/>
      <c r="L1852" s="237"/>
      <c r="M1852" s="205"/>
      <c r="N1852" s="205"/>
    </row>
    <row r="1853" s="161" customFormat="1" ht="21" customHeight="1" spans="1:14">
      <c r="A1853" s="204"/>
      <c r="B1853" s="217" t="s">
        <v>876</v>
      </c>
      <c r="C1853" s="240" t="s">
        <v>873</v>
      </c>
      <c r="D1853" s="206" t="s">
        <v>112</v>
      </c>
      <c r="E1853" s="207">
        <v>315.2</v>
      </c>
      <c r="F1853" s="208">
        <v>300</v>
      </c>
      <c r="G1853" s="254"/>
      <c r="H1853" s="371" t="s">
        <v>1845</v>
      </c>
      <c r="I1853" s="204" t="s">
        <v>864</v>
      </c>
      <c r="J1853" s="371" t="s">
        <v>873</v>
      </c>
      <c r="K1853" s="205" t="s">
        <v>2067</v>
      </c>
      <c r="L1853" s="237" t="s">
        <v>1101</v>
      </c>
      <c r="M1853" s="371" t="s">
        <v>2052</v>
      </c>
      <c r="N1853" s="371" t="s">
        <v>2068</v>
      </c>
    </row>
    <row r="1854" s="161" customFormat="1" ht="21" customHeight="1" spans="1:14">
      <c r="A1854" s="204"/>
      <c r="B1854" s="217" t="s">
        <v>876</v>
      </c>
      <c r="C1854" s="240" t="s">
        <v>873</v>
      </c>
      <c r="D1854" s="206" t="s">
        <v>112</v>
      </c>
      <c r="E1854" s="207">
        <v>315.2</v>
      </c>
      <c r="F1854" s="208">
        <v>520</v>
      </c>
      <c r="G1854" s="254"/>
      <c r="H1854" s="371" t="s">
        <v>1845</v>
      </c>
      <c r="I1854" s="204" t="s">
        <v>864</v>
      </c>
      <c r="J1854" s="371" t="s">
        <v>873</v>
      </c>
      <c r="K1854" s="205" t="s">
        <v>2069</v>
      </c>
      <c r="L1854" s="237" t="s">
        <v>1101</v>
      </c>
      <c r="M1854" s="371" t="s">
        <v>2052</v>
      </c>
      <c r="N1854" s="371" t="s">
        <v>2068</v>
      </c>
    </row>
    <row r="1855" s="161" customFormat="1" ht="21" customHeight="1" spans="1:14">
      <c r="A1855" s="204"/>
      <c r="B1855" s="217" t="s">
        <v>876</v>
      </c>
      <c r="C1855" s="240" t="s">
        <v>873</v>
      </c>
      <c r="D1855" s="206" t="s">
        <v>112</v>
      </c>
      <c r="E1855" s="207">
        <v>315.2</v>
      </c>
      <c r="F1855" s="208">
        <v>420</v>
      </c>
      <c r="G1855" s="254"/>
      <c r="H1855" s="371" t="s">
        <v>1845</v>
      </c>
      <c r="I1855" s="204" t="s">
        <v>864</v>
      </c>
      <c r="J1855" s="371" t="s">
        <v>873</v>
      </c>
      <c r="K1855" s="205" t="s">
        <v>2070</v>
      </c>
      <c r="L1855" s="237" t="s">
        <v>1101</v>
      </c>
      <c r="M1855" s="371" t="s">
        <v>2052</v>
      </c>
      <c r="N1855" s="371" t="s">
        <v>2068</v>
      </c>
    </row>
    <row r="1856" s="161" customFormat="1" ht="21" customHeight="1" spans="1:14">
      <c r="A1856" s="204"/>
      <c r="B1856" s="217" t="s">
        <v>876</v>
      </c>
      <c r="C1856" s="240" t="s">
        <v>873</v>
      </c>
      <c r="D1856" s="206" t="s">
        <v>112</v>
      </c>
      <c r="E1856" s="207">
        <v>315.2</v>
      </c>
      <c r="F1856" s="208">
        <v>40</v>
      </c>
      <c r="G1856" s="254"/>
      <c r="H1856" s="371" t="s">
        <v>1845</v>
      </c>
      <c r="I1856" s="204" t="s">
        <v>864</v>
      </c>
      <c r="J1856" s="371" t="s">
        <v>873</v>
      </c>
      <c r="K1856" s="205" t="s">
        <v>2071</v>
      </c>
      <c r="L1856" s="237" t="s">
        <v>1097</v>
      </c>
      <c r="M1856" s="371" t="s">
        <v>2052</v>
      </c>
      <c r="N1856" s="371" t="s">
        <v>2068</v>
      </c>
    </row>
    <row r="1857" s="161" customFormat="1" ht="21" customHeight="1" spans="1:14">
      <c r="A1857" s="204"/>
      <c r="B1857" s="217" t="s">
        <v>876</v>
      </c>
      <c r="C1857" s="240" t="s">
        <v>873</v>
      </c>
      <c r="D1857" s="206" t="s">
        <v>112</v>
      </c>
      <c r="E1857" s="207">
        <v>315.2</v>
      </c>
      <c r="F1857" s="208">
        <v>260</v>
      </c>
      <c r="G1857" s="254"/>
      <c r="H1857" s="371" t="s">
        <v>1845</v>
      </c>
      <c r="I1857" s="204" t="s">
        <v>864</v>
      </c>
      <c r="J1857" s="371" t="s">
        <v>873</v>
      </c>
      <c r="K1857" s="205" t="s">
        <v>2072</v>
      </c>
      <c r="L1857" s="237" t="s">
        <v>1097</v>
      </c>
      <c r="M1857" s="371" t="s">
        <v>2052</v>
      </c>
      <c r="N1857" s="371" t="s">
        <v>2068</v>
      </c>
    </row>
    <row r="1858" s="161" customFormat="1" ht="21" customHeight="1" spans="1:14">
      <c r="A1858" s="204"/>
      <c r="B1858" s="217" t="s">
        <v>876</v>
      </c>
      <c r="C1858" s="240" t="s">
        <v>873</v>
      </c>
      <c r="D1858" s="206" t="s">
        <v>112</v>
      </c>
      <c r="E1858" s="207">
        <v>315.2</v>
      </c>
      <c r="F1858" s="208">
        <v>76</v>
      </c>
      <c r="G1858" s="254"/>
      <c r="H1858" s="371" t="s">
        <v>1845</v>
      </c>
      <c r="I1858" s="204" t="s">
        <v>864</v>
      </c>
      <c r="J1858" s="371" t="s">
        <v>873</v>
      </c>
      <c r="K1858" s="205" t="s">
        <v>2073</v>
      </c>
      <c r="L1858" s="237" t="s">
        <v>1097</v>
      </c>
      <c r="M1858" s="371" t="s">
        <v>2052</v>
      </c>
      <c r="N1858" s="371" t="s">
        <v>2068</v>
      </c>
    </row>
    <row r="1859" s="161" customFormat="1" ht="21" customHeight="1" spans="1:14">
      <c r="A1859" s="204"/>
      <c r="B1859" s="217" t="s">
        <v>876</v>
      </c>
      <c r="C1859" s="240" t="s">
        <v>873</v>
      </c>
      <c r="D1859" s="206" t="s">
        <v>112</v>
      </c>
      <c r="E1859" s="207">
        <v>315.2</v>
      </c>
      <c r="F1859" s="208">
        <v>56</v>
      </c>
      <c r="G1859" s="254"/>
      <c r="H1859" s="371" t="s">
        <v>1845</v>
      </c>
      <c r="I1859" s="204" t="s">
        <v>864</v>
      </c>
      <c r="J1859" s="371" t="s">
        <v>873</v>
      </c>
      <c r="K1859" s="205" t="s">
        <v>2074</v>
      </c>
      <c r="L1859" s="237" t="s">
        <v>1097</v>
      </c>
      <c r="M1859" s="371" t="s">
        <v>2052</v>
      </c>
      <c r="N1859" s="371" t="s">
        <v>2068</v>
      </c>
    </row>
    <row r="1860" s="161" customFormat="1" ht="21" customHeight="1" spans="1:14">
      <c r="A1860" s="204"/>
      <c r="B1860" s="217" t="s">
        <v>876</v>
      </c>
      <c r="C1860" s="240" t="s">
        <v>873</v>
      </c>
      <c r="D1860" s="206" t="s">
        <v>112</v>
      </c>
      <c r="E1860" s="207">
        <v>315.2</v>
      </c>
      <c r="F1860" s="208">
        <v>32</v>
      </c>
      <c r="G1860" s="254"/>
      <c r="H1860" s="371" t="s">
        <v>1845</v>
      </c>
      <c r="I1860" s="204" t="s">
        <v>864</v>
      </c>
      <c r="J1860" s="371" t="s">
        <v>873</v>
      </c>
      <c r="K1860" s="205" t="s">
        <v>2075</v>
      </c>
      <c r="L1860" s="237" t="s">
        <v>1097</v>
      </c>
      <c r="M1860" s="371" t="s">
        <v>2052</v>
      </c>
      <c r="N1860" s="371" t="s">
        <v>2068</v>
      </c>
    </row>
    <row r="1861" s="161" customFormat="1" ht="21" customHeight="1" spans="1:14">
      <c r="A1861" s="204"/>
      <c r="B1861" s="217" t="s">
        <v>876</v>
      </c>
      <c r="C1861" s="240" t="s">
        <v>873</v>
      </c>
      <c r="D1861" s="206" t="s">
        <v>112</v>
      </c>
      <c r="E1861" s="207">
        <v>315.2</v>
      </c>
      <c r="F1861" s="208">
        <v>472</v>
      </c>
      <c r="G1861" s="254"/>
      <c r="H1861" s="371" t="s">
        <v>1845</v>
      </c>
      <c r="I1861" s="204" t="s">
        <v>864</v>
      </c>
      <c r="J1861" s="371" t="s">
        <v>873</v>
      </c>
      <c r="K1861" s="205" t="s">
        <v>2076</v>
      </c>
      <c r="L1861" s="237" t="s">
        <v>1097</v>
      </c>
      <c r="M1861" s="371" t="s">
        <v>2052</v>
      </c>
      <c r="N1861" s="371" t="s">
        <v>2068</v>
      </c>
    </row>
    <row r="1862" s="161" customFormat="1" ht="21" customHeight="1" spans="1:14">
      <c r="A1862" s="204"/>
      <c r="B1862" s="217" t="s">
        <v>876</v>
      </c>
      <c r="C1862" s="240" t="s">
        <v>873</v>
      </c>
      <c r="D1862" s="206" t="s">
        <v>112</v>
      </c>
      <c r="E1862" s="207">
        <v>315.2</v>
      </c>
      <c r="F1862" s="208">
        <v>50</v>
      </c>
      <c r="G1862" s="254"/>
      <c r="H1862" s="371" t="s">
        <v>1845</v>
      </c>
      <c r="I1862" s="204" t="s">
        <v>864</v>
      </c>
      <c r="J1862" s="371" t="s">
        <v>873</v>
      </c>
      <c r="K1862" s="205" t="s">
        <v>2077</v>
      </c>
      <c r="L1862" s="237" t="s">
        <v>1097</v>
      </c>
      <c r="M1862" s="371" t="s">
        <v>2052</v>
      </c>
      <c r="N1862" s="371" t="s">
        <v>2068</v>
      </c>
    </row>
    <row r="1863" s="161" customFormat="1" ht="21" customHeight="1" spans="1:14">
      <c r="A1863" s="204"/>
      <c r="B1863" s="217" t="s">
        <v>876</v>
      </c>
      <c r="C1863" s="240" t="s">
        <v>873</v>
      </c>
      <c r="D1863" s="206" t="s">
        <v>112</v>
      </c>
      <c r="E1863" s="207">
        <v>315.2</v>
      </c>
      <c r="F1863" s="208">
        <v>496</v>
      </c>
      <c r="G1863" s="254"/>
      <c r="H1863" s="371" t="s">
        <v>1845</v>
      </c>
      <c r="I1863" s="204" t="s">
        <v>864</v>
      </c>
      <c r="J1863" s="371" t="s">
        <v>873</v>
      </c>
      <c r="K1863" s="205" t="s">
        <v>2078</v>
      </c>
      <c r="L1863" s="237" t="s">
        <v>1097</v>
      </c>
      <c r="M1863" s="371" t="s">
        <v>2052</v>
      </c>
      <c r="N1863" s="371" t="s">
        <v>2068</v>
      </c>
    </row>
    <row r="1864" s="161" customFormat="1" ht="21" customHeight="1" spans="1:14">
      <c r="A1864" s="204"/>
      <c r="B1864" s="217" t="s">
        <v>876</v>
      </c>
      <c r="C1864" s="240" t="s">
        <v>873</v>
      </c>
      <c r="D1864" s="206" t="s">
        <v>112</v>
      </c>
      <c r="E1864" s="207">
        <v>315.2</v>
      </c>
      <c r="F1864" s="208">
        <v>50</v>
      </c>
      <c r="G1864" s="254"/>
      <c r="H1864" s="371" t="s">
        <v>1845</v>
      </c>
      <c r="I1864" s="204" t="s">
        <v>864</v>
      </c>
      <c r="J1864" s="371" t="s">
        <v>873</v>
      </c>
      <c r="K1864" s="205" t="s">
        <v>2079</v>
      </c>
      <c r="L1864" s="237" t="s">
        <v>1101</v>
      </c>
      <c r="M1864" s="371" t="s">
        <v>2052</v>
      </c>
      <c r="N1864" s="371" t="s">
        <v>2068</v>
      </c>
    </row>
    <row r="1865" s="161" customFormat="1" ht="21" customHeight="1" spans="1:14">
      <c r="A1865" s="204"/>
      <c r="B1865" s="217" t="s">
        <v>876</v>
      </c>
      <c r="C1865" s="240" t="s">
        <v>873</v>
      </c>
      <c r="D1865" s="206" t="s">
        <v>112</v>
      </c>
      <c r="E1865" s="207">
        <v>315.2</v>
      </c>
      <c r="F1865" s="208">
        <v>124</v>
      </c>
      <c r="G1865" s="254"/>
      <c r="H1865" s="371" t="s">
        <v>1845</v>
      </c>
      <c r="I1865" s="204" t="s">
        <v>864</v>
      </c>
      <c r="J1865" s="371" t="s">
        <v>873</v>
      </c>
      <c r="K1865" s="205" t="s">
        <v>2080</v>
      </c>
      <c r="L1865" s="237" t="s">
        <v>1097</v>
      </c>
      <c r="M1865" s="371" t="s">
        <v>2052</v>
      </c>
      <c r="N1865" s="371" t="s">
        <v>2068</v>
      </c>
    </row>
    <row r="1866" s="161" customFormat="1" ht="21" customHeight="1" spans="1:14">
      <c r="A1866" s="204"/>
      <c r="B1866" s="217" t="s">
        <v>876</v>
      </c>
      <c r="C1866" s="240" t="s">
        <v>873</v>
      </c>
      <c r="D1866" s="206" t="s">
        <v>112</v>
      </c>
      <c r="E1866" s="207">
        <v>315.2</v>
      </c>
      <c r="F1866" s="208">
        <v>56</v>
      </c>
      <c r="G1866" s="254"/>
      <c r="H1866" s="371" t="s">
        <v>1845</v>
      </c>
      <c r="I1866" s="204" t="s">
        <v>864</v>
      </c>
      <c r="J1866" s="371" t="s">
        <v>873</v>
      </c>
      <c r="K1866" s="205" t="s">
        <v>2081</v>
      </c>
      <c r="L1866" s="237" t="s">
        <v>1097</v>
      </c>
      <c r="M1866" s="371" t="s">
        <v>2052</v>
      </c>
      <c r="N1866" s="371" t="s">
        <v>2068</v>
      </c>
    </row>
    <row r="1867" s="161" customFormat="1" ht="21" customHeight="1" spans="1:14">
      <c r="A1867" s="204"/>
      <c r="B1867" s="217" t="s">
        <v>876</v>
      </c>
      <c r="C1867" s="240" t="s">
        <v>873</v>
      </c>
      <c r="D1867" s="206" t="s">
        <v>112</v>
      </c>
      <c r="E1867" s="207">
        <v>315.2</v>
      </c>
      <c r="F1867" s="208">
        <v>56</v>
      </c>
      <c r="G1867" s="254"/>
      <c r="H1867" s="371" t="s">
        <v>1845</v>
      </c>
      <c r="I1867" s="204" t="s">
        <v>864</v>
      </c>
      <c r="J1867" s="371" t="s">
        <v>873</v>
      </c>
      <c r="K1867" s="205" t="s">
        <v>2082</v>
      </c>
      <c r="L1867" s="237" t="s">
        <v>1097</v>
      </c>
      <c r="M1867" s="371" t="s">
        <v>2052</v>
      </c>
      <c r="N1867" s="371" t="s">
        <v>2068</v>
      </c>
    </row>
    <row r="1868" s="161" customFormat="1" ht="21" customHeight="1" spans="1:14">
      <c r="A1868" s="204"/>
      <c r="B1868" s="217" t="s">
        <v>876</v>
      </c>
      <c r="C1868" s="240" t="s">
        <v>873</v>
      </c>
      <c r="D1868" s="206" t="s">
        <v>112</v>
      </c>
      <c r="E1868" s="207">
        <v>315.2</v>
      </c>
      <c r="F1868" s="208">
        <v>40</v>
      </c>
      <c r="G1868" s="254"/>
      <c r="H1868" s="371" t="s">
        <v>1845</v>
      </c>
      <c r="I1868" s="204" t="s">
        <v>864</v>
      </c>
      <c r="J1868" s="371" t="s">
        <v>873</v>
      </c>
      <c r="K1868" s="205" t="s">
        <v>2083</v>
      </c>
      <c r="L1868" s="237" t="s">
        <v>1097</v>
      </c>
      <c r="M1868" s="371" t="s">
        <v>2052</v>
      </c>
      <c r="N1868" s="371" t="s">
        <v>2068</v>
      </c>
    </row>
    <row r="1869" s="161" customFormat="1" ht="21" customHeight="1" spans="1:14">
      <c r="A1869" s="204"/>
      <c r="B1869" s="217" t="s">
        <v>876</v>
      </c>
      <c r="C1869" s="240" t="s">
        <v>873</v>
      </c>
      <c r="D1869" s="206" t="s">
        <v>112</v>
      </c>
      <c r="E1869" s="207">
        <v>315.2</v>
      </c>
      <c r="F1869" s="208">
        <v>76</v>
      </c>
      <c r="G1869" s="254"/>
      <c r="H1869" s="371" t="s">
        <v>1845</v>
      </c>
      <c r="I1869" s="204" t="s">
        <v>864</v>
      </c>
      <c r="J1869" s="371" t="s">
        <v>873</v>
      </c>
      <c r="K1869" s="205" t="s">
        <v>2084</v>
      </c>
      <c r="L1869" s="237" t="s">
        <v>1097</v>
      </c>
      <c r="M1869" s="371" t="s">
        <v>2052</v>
      </c>
      <c r="N1869" s="371" t="s">
        <v>2068</v>
      </c>
    </row>
    <row r="1870" s="161" customFormat="1" ht="21" customHeight="1" spans="1:14">
      <c r="A1870" s="204"/>
      <c r="B1870" s="217" t="s">
        <v>876</v>
      </c>
      <c r="C1870" s="240" t="s">
        <v>873</v>
      </c>
      <c r="D1870" s="206" t="s">
        <v>112</v>
      </c>
      <c r="E1870" s="207">
        <v>315.2</v>
      </c>
      <c r="F1870" s="208">
        <v>184</v>
      </c>
      <c r="G1870" s="254"/>
      <c r="H1870" s="371" t="s">
        <v>1845</v>
      </c>
      <c r="I1870" s="204" t="s">
        <v>864</v>
      </c>
      <c r="J1870" s="371" t="s">
        <v>873</v>
      </c>
      <c r="K1870" s="205" t="s">
        <v>2085</v>
      </c>
      <c r="L1870" s="237" t="s">
        <v>1097</v>
      </c>
      <c r="M1870" s="371" t="s">
        <v>2052</v>
      </c>
      <c r="N1870" s="371" t="s">
        <v>2068</v>
      </c>
    </row>
    <row r="1871" s="161" customFormat="1" ht="21" customHeight="1" spans="1:14">
      <c r="A1871" s="204"/>
      <c r="B1871" s="217" t="s">
        <v>876</v>
      </c>
      <c r="C1871" s="240" t="s">
        <v>873</v>
      </c>
      <c r="D1871" s="206" t="s">
        <v>112</v>
      </c>
      <c r="E1871" s="207">
        <v>315.2</v>
      </c>
      <c r="F1871" s="208">
        <v>156</v>
      </c>
      <c r="G1871" s="254"/>
      <c r="H1871" s="371" t="s">
        <v>1845</v>
      </c>
      <c r="I1871" s="204" t="s">
        <v>864</v>
      </c>
      <c r="J1871" s="371" t="s">
        <v>873</v>
      </c>
      <c r="K1871" s="205" t="s">
        <v>2086</v>
      </c>
      <c r="L1871" s="237" t="s">
        <v>1097</v>
      </c>
      <c r="M1871" s="371" t="s">
        <v>2052</v>
      </c>
      <c r="N1871" s="371" t="s">
        <v>2068</v>
      </c>
    </row>
    <row r="1872" s="161" customFormat="1" ht="21" customHeight="1" spans="1:14">
      <c r="A1872" s="204"/>
      <c r="B1872" s="217" t="s">
        <v>876</v>
      </c>
      <c r="C1872" s="240" t="s">
        <v>873</v>
      </c>
      <c r="D1872" s="206" t="s">
        <v>112</v>
      </c>
      <c r="E1872" s="207">
        <v>315.2</v>
      </c>
      <c r="F1872" s="208">
        <v>40</v>
      </c>
      <c r="G1872" s="254"/>
      <c r="H1872" s="371" t="s">
        <v>1845</v>
      </c>
      <c r="I1872" s="204" t="s">
        <v>864</v>
      </c>
      <c r="J1872" s="371" t="s">
        <v>873</v>
      </c>
      <c r="K1872" s="205" t="s">
        <v>2087</v>
      </c>
      <c r="L1872" s="237" t="s">
        <v>1101</v>
      </c>
      <c r="M1872" s="371" t="s">
        <v>2052</v>
      </c>
      <c r="N1872" s="371" t="s">
        <v>2068</v>
      </c>
    </row>
    <row r="1873" s="161" customFormat="1" ht="21" customHeight="1" spans="1:14">
      <c r="A1873" s="204"/>
      <c r="B1873" s="217" t="s">
        <v>876</v>
      </c>
      <c r="C1873" s="240" t="s">
        <v>873</v>
      </c>
      <c r="D1873" s="206" t="s">
        <v>112</v>
      </c>
      <c r="E1873" s="207">
        <v>315.2</v>
      </c>
      <c r="F1873" s="208">
        <v>64</v>
      </c>
      <c r="G1873" s="254"/>
      <c r="H1873" s="371" t="s">
        <v>1845</v>
      </c>
      <c r="I1873" s="204" t="s">
        <v>864</v>
      </c>
      <c r="J1873" s="371" t="s">
        <v>873</v>
      </c>
      <c r="K1873" s="205" t="s">
        <v>2088</v>
      </c>
      <c r="L1873" s="237" t="s">
        <v>1097</v>
      </c>
      <c r="M1873" s="371" t="s">
        <v>2052</v>
      </c>
      <c r="N1873" s="371" t="s">
        <v>2068</v>
      </c>
    </row>
    <row r="1874" s="161" customFormat="1" ht="21" customHeight="1" spans="1:14">
      <c r="A1874" s="204"/>
      <c r="B1874" s="217" t="s">
        <v>876</v>
      </c>
      <c r="C1874" s="240" t="s">
        <v>873</v>
      </c>
      <c r="D1874" s="206" t="s">
        <v>112</v>
      </c>
      <c r="E1874" s="207">
        <v>315.2</v>
      </c>
      <c r="F1874" s="208">
        <v>272</v>
      </c>
      <c r="G1874" s="254"/>
      <c r="H1874" s="371" t="s">
        <v>1845</v>
      </c>
      <c r="I1874" s="204" t="s">
        <v>864</v>
      </c>
      <c r="J1874" s="371" t="s">
        <v>873</v>
      </c>
      <c r="K1874" s="205" t="s">
        <v>2089</v>
      </c>
      <c r="L1874" s="237" t="s">
        <v>1097</v>
      </c>
      <c r="M1874" s="371" t="s">
        <v>2052</v>
      </c>
      <c r="N1874" s="371" t="s">
        <v>2068</v>
      </c>
    </row>
    <row r="1875" s="161" customFormat="1" ht="21" customHeight="1" spans="1:14">
      <c r="A1875" s="204"/>
      <c r="B1875" s="217" t="s">
        <v>876</v>
      </c>
      <c r="C1875" s="240" t="s">
        <v>873</v>
      </c>
      <c r="D1875" s="206" t="s">
        <v>112</v>
      </c>
      <c r="E1875" s="207">
        <v>315.2</v>
      </c>
      <c r="F1875" s="208">
        <v>292</v>
      </c>
      <c r="G1875" s="254"/>
      <c r="H1875" s="371" t="s">
        <v>1845</v>
      </c>
      <c r="I1875" s="204" t="s">
        <v>864</v>
      </c>
      <c r="J1875" s="371" t="s">
        <v>873</v>
      </c>
      <c r="K1875" s="205" t="s">
        <v>2090</v>
      </c>
      <c r="L1875" s="237" t="s">
        <v>1097</v>
      </c>
      <c r="M1875" s="371" t="s">
        <v>2052</v>
      </c>
      <c r="N1875" s="371" t="s">
        <v>2068</v>
      </c>
    </row>
    <row r="1876" s="161" customFormat="1" ht="21" customHeight="1" spans="1:14">
      <c r="A1876" s="204"/>
      <c r="B1876" s="217" t="s">
        <v>876</v>
      </c>
      <c r="C1876" s="240" t="s">
        <v>873</v>
      </c>
      <c r="D1876" s="206" t="s">
        <v>112</v>
      </c>
      <c r="E1876" s="207">
        <v>315.2</v>
      </c>
      <c r="F1876" s="208">
        <v>72</v>
      </c>
      <c r="G1876" s="254"/>
      <c r="H1876" s="371" t="s">
        <v>1845</v>
      </c>
      <c r="I1876" s="204" t="s">
        <v>864</v>
      </c>
      <c r="J1876" s="371" t="s">
        <v>873</v>
      </c>
      <c r="K1876" s="205" t="s">
        <v>2091</v>
      </c>
      <c r="L1876" s="237" t="s">
        <v>1097</v>
      </c>
      <c r="M1876" s="371" t="s">
        <v>2052</v>
      </c>
      <c r="N1876" s="371" t="s">
        <v>2068</v>
      </c>
    </row>
    <row r="1877" s="161" customFormat="1" ht="21" customHeight="1" spans="1:14">
      <c r="A1877" s="204"/>
      <c r="B1877" s="217" t="s">
        <v>876</v>
      </c>
      <c r="C1877" s="240" t="s">
        <v>873</v>
      </c>
      <c r="D1877" s="206" t="s">
        <v>112</v>
      </c>
      <c r="E1877" s="207">
        <v>315.2</v>
      </c>
      <c r="F1877" s="208">
        <v>52</v>
      </c>
      <c r="G1877" s="254"/>
      <c r="H1877" s="371" t="s">
        <v>1845</v>
      </c>
      <c r="I1877" s="204" t="s">
        <v>864</v>
      </c>
      <c r="J1877" s="371" t="s">
        <v>873</v>
      </c>
      <c r="K1877" s="205" t="s">
        <v>2092</v>
      </c>
      <c r="L1877" s="237" t="s">
        <v>1097</v>
      </c>
      <c r="M1877" s="371" t="s">
        <v>2052</v>
      </c>
      <c r="N1877" s="371" t="s">
        <v>2068</v>
      </c>
    </row>
    <row r="1878" s="161" customFormat="1" ht="21" customHeight="1" spans="1:14">
      <c r="A1878" s="204"/>
      <c r="B1878" s="217" t="s">
        <v>876</v>
      </c>
      <c r="C1878" s="240" t="s">
        <v>873</v>
      </c>
      <c r="D1878" s="206" t="s">
        <v>112</v>
      </c>
      <c r="E1878" s="207">
        <v>315.2</v>
      </c>
      <c r="F1878" s="208">
        <v>28</v>
      </c>
      <c r="G1878" s="254"/>
      <c r="H1878" s="371" t="s">
        <v>1845</v>
      </c>
      <c r="I1878" s="204" t="s">
        <v>864</v>
      </c>
      <c r="J1878" s="371" t="s">
        <v>873</v>
      </c>
      <c r="K1878" s="205" t="s">
        <v>2093</v>
      </c>
      <c r="L1878" s="237" t="s">
        <v>1097</v>
      </c>
      <c r="M1878" s="371" t="s">
        <v>2052</v>
      </c>
      <c r="N1878" s="371" t="s">
        <v>2068</v>
      </c>
    </row>
    <row r="1879" s="161" customFormat="1" ht="21" customHeight="1" spans="1:14">
      <c r="A1879" s="204"/>
      <c r="B1879" s="217" t="s">
        <v>876</v>
      </c>
      <c r="C1879" s="240" t="s">
        <v>873</v>
      </c>
      <c r="D1879" s="206" t="s">
        <v>112</v>
      </c>
      <c r="E1879" s="207">
        <v>315.2</v>
      </c>
      <c r="F1879" s="208">
        <v>64</v>
      </c>
      <c r="G1879" s="254"/>
      <c r="H1879" s="371" t="s">
        <v>1845</v>
      </c>
      <c r="I1879" s="204" t="s">
        <v>864</v>
      </c>
      <c r="J1879" s="371" t="s">
        <v>873</v>
      </c>
      <c r="K1879" s="205" t="s">
        <v>2094</v>
      </c>
      <c r="L1879" s="237" t="s">
        <v>1097</v>
      </c>
      <c r="M1879" s="371" t="s">
        <v>2052</v>
      </c>
      <c r="N1879" s="371" t="s">
        <v>2068</v>
      </c>
    </row>
    <row r="1880" s="161" customFormat="1" ht="21" customHeight="1" spans="1:14">
      <c r="A1880" s="204"/>
      <c r="B1880" s="217" t="s">
        <v>876</v>
      </c>
      <c r="C1880" s="240" t="s">
        <v>873</v>
      </c>
      <c r="D1880" s="206" t="s">
        <v>112</v>
      </c>
      <c r="E1880" s="207">
        <v>315.2</v>
      </c>
      <c r="F1880" s="208">
        <v>124</v>
      </c>
      <c r="G1880" s="254"/>
      <c r="H1880" s="371" t="s">
        <v>1845</v>
      </c>
      <c r="I1880" s="204" t="s">
        <v>864</v>
      </c>
      <c r="J1880" s="371" t="s">
        <v>873</v>
      </c>
      <c r="K1880" s="205" t="s">
        <v>2095</v>
      </c>
      <c r="L1880" s="237" t="s">
        <v>1097</v>
      </c>
      <c r="M1880" s="371" t="s">
        <v>2052</v>
      </c>
      <c r="N1880" s="371" t="s">
        <v>2068</v>
      </c>
    </row>
    <row r="1881" s="161" customFormat="1" ht="21" customHeight="1" spans="1:14">
      <c r="A1881" s="204"/>
      <c r="B1881" s="217" t="s">
        <v>876</v>
      </c>
      <c r="C1881" s="240" t="s">
        <v>873</v>
      </c>
      <c r="D1881" s="206" t="s">
        <v>112</v>
      </c>
      <c r="E1881" s="207">
        <v>315.2</v>
      </c>
      <c r="F1881" s="208">
        <v>1048</v>
      </c>
      <c r="G1881" s="254"/>
      <c r="H1881" s="371" t="s">
        <v>1845</v>
      </c>
      <c r="I1881" s="204" t="s">
        <v>864</v>
      </c>
      <c r="J1881" s="371" t="s">
        <v>873</v>
      </c>
      <c r="K1881" s="205" t="s">
        <v>2096</v>
      </c>
      <c r="L1881" s="237" t="s">
        <v>1097</v>
      </c>
      <c r="M1881" s="371" t="s">
        <v>2052</v>
      </c>
      <c r="N1881" s="371" t="s">
        <v>2068</v>
      </c>
    </row>
    <row r="1882" s="161" customFormat="1" ht="21" customHeight="1" spans="1:14">
      <c r="A1882" s="204"/>
      <c r="B1882" s="217" t="s">
        <v>876</v>
      </c>
      <c r="C1882" s="240" t="s">
        <v>873</v>
      </c>
      <c r="D1882" s="206" t="s">
        <v>112</v>
      </c>
      <c r="E1882" s="207">
        <v>315.2</v>
      </c>
      <c r="F1882" s="208">
        <v>32</v>
      </c>
      <c r="G1882" s="254"/>
      <c r="H1882" s="371" t="s">
        <v>1845</v>
      </c>
      <c r="I1882" s="204" t="s">
        <v>864</v>
      </c>
      <c r="J1882" s="371" t="s">
        <v>873</v>
      </c>
      <c r="K1882" s="205" t="s">
        <v>2097</v>
      </c>
      <c r="L1882" s="237" t="s">
        <v>1097</v>
      </c>
      <c r="M1882" s="371" t="s">
        <v>2052</v>
      </c>
      <c r="N1882" s="371" t="s">
        <v>2068</v>
      </c>
    </row>
    <row r="1883" s="161" customFormat="1" ht="21" customHeight="1" spans="1:14">
      <c r="A1883" s="204"/>
      <c r="B1883" s="217" t="s">
        <v>876</v>
      </c>
      <c r="C1883" s="240" t="s">
        <v>873</v>
      </c>
      <c r="D1883" s="206" t="s">
        <v>112</v>
      </c>
      <c r="E1883" s="207">
        <v>315.2</v>
      </c>
      <c r="F1883" s="208">
        <v>108</v>
      </c>
      <c r="G1883" s="254"/>
      <c r="H1883" s="371" t="s">
        <v>1845</v>
      </c>
      <c r="I1883" s="204" t="s">
        <v>864</v>
      </c>
      <c r="J1883" s="371" t="s">
        <v>873</v>
      </c>
      <c r="K1883" s="205" t="s">
        <v>2098</v>
      </c>
      <c r="L1883" s="237" t="s">
        <v>1097</v>
      </c>
      <c r="M1883" s="371" t="s">
        <v>2052</v>
      </c>
      <c r="N1883" s="371" t="s">
        <v>2068</v>
      </c>
    </row>
    <row r="1884" s="161" customFormat="1" ht="21" customHeight="1" spans="1:14">
      <c r="A1884" s="204"/>
      <c r="B1884" s="217" t="s">
        <v>876</v>
      </c>
      <c r="C1884" s="240" t="s">
        <v>873</v>
      </c>
      <c r="D1884" s="206" t="s">
        <v>112</v>
      </c>
      <c r="E1884" s="207">
        <v>315.2</v>
      </c>
      <c r="F1884" s="208">
        <v>492</v>
      </c>
      <c r="G1884" s="254"/>
      <c r="H1884" s="371" t="s">
        <v>1845</v>
      </c>
      <c r="I1884" s="204" t="s">
        <v>864</v>
      </c>
      <c r="J1884" s="371" t="s">
        <v>873</v>
      </c>
      <c r="K1884" s="205" t="s">
        <v>2099</v>
      </c>
      <c r="L1884" s="237" t="s">
        <v>1097</v>
      </c>
      <c r="M1884" s="371" t="s">
        <v>2052</v>
      </c>
      <c r="N1884" s="371" t="s">
        <v>2068</v>
      </c>
    </row>
    <row r="1885" s="161" customFormat="1" ht="21" customHeight="1" spans="1:14">
      <c r="A1885" s="204"/>
      <c r="B1885" s="217" t="s">
        <v>876</v>
      </c>
      <c r="C1885" s="240" t="s">
        <v>873</v>
      </c>
      <c r="D1885" s="206" t="s">
        <v>112</v>
      </c>
      <c r="E1885" s="207">
        <v>315.2</v>
      </c>
      <c r="F1885" s="208">
        <v>152</v>
      </c>
      <c r="G1885" s="254"/>
      <c r="H1885" s="371" t="s">
        <v>1845</v>
      </c>
      <c r="I1885" s="204" t="s">
        <v>864</v>
      </c>
      <c r="J1885" s="371" t="s">
        <v>873</v>
      </c>
      <c r="K1885" s="205" t="s">
        <v>2100</v>
      </c>
      <c r="L1885" s="237" t="s">
        <v>1097</v>
      </c>
      <c r="M1885" s="371" t="s">
        <v>2052</v>
      </c>
      <c r="N1885" s="371" t="s">
        <v>2068</v>
      </c>
    </row>
    <row r="1886" s="161" customFormat="1" ht="21" customHeight="1" spans="1:14">
      <c r="A1886" s="204"/>
      <c r="B1886" s="217" t="s">
        <v>876</v>
      </c>
      <c r="C1886" s="240" t="s">
        <v>873</v>
      </c>
      <c r="D1886" s="206" t="s">
        <v>112</v>
      </c>
      <c r="E1886" s="207">
        <v>315.2</v>
      </c>
      <c r="F1886" s="208">
        <v>32</v>
      </c>
      <c r="G1886" s="254"/>
      <c r="H1886" s="371" t="s">
        <v>1845</v>
      </c>
      <c r="I1886" s="204" t="s">
        <v>864</v>
      </c>
      <c r="J1886" s="371" t="s">
        <v>873</v>
      </c>
      <c r="K1886" s="205" t="s">
        <v>2101</v>
      </c>
      <c r="L1886" s="237" t="s">
        <v>1101</v>
      </c>
      <c r="M1886" s="371" t="s">
        <v>2052</v>
      </c>
      <c r="N1886" s="371" t="s">
        <v>2068</v>
      </c>
    </row>
    <row r="1887" s="161" customFormat="1" ht="21" customHeight="1" spans="1:14">
      <c r="A1887" s="204"/>
      <c r="B1887" s="217" t="s">
        <v>876</v>
      </c>
      <c r="C1887" s="240" t="s">
        <v>873</v>
      </c>
      <c r="D1887" s="206" t="s">
        <v>112</v>
      </c>
      <c r="E1887" s="207">
        <v>315.2</v>
      </c>
      <c r="F1887" s="208">
        <v>124</v>
      </c>
      <c r="G1887" s="254"/>
      <c r="H1887" s="371" t="s">
        <v>1845</v>
      </c>
      <c r="I1887" s="204" t="s">
        <v>864</v>
      </c>
      <c r="J1887" s="371" t="s">
        <v>873</v>
      </c>
      <c r="K1887" s="205" t="s">
        <v>2102</v>
      </c>
      <c r="L1887" s="237" t="s">
        <v>1101</v>
      </c>
      <c r="M1887" s="371" t="s">
        <v>2052</v>
      </c>
      <c r="N1887" s="371" t="s">
        <v>2068</v>
      </c>
    </row>
    <row r="1888" s="161" customFormat="1" ht="21" customHeight="1" spans="1:14">
      <c r="A1888" s="204"/>
      <c r="B1888" s="217" t="s">
        <v>876</v>
      </c>
      <c r="C1888" s="240" t="s">
        <v>873</v>
      </c>
      <c r="D1888" s="206" t="s">
        <v>112</v>
      </c>
      <c r="E1888" s="207">
        <v>315.2</v>
      </c>
      <c r="F1888" s="208">
        <v>172</v>
      </c>
      <c r="G1888" s="254"/>
      <c r="H1888" s="371" t="s">
        <v>1845</v>
      </c>
      <c r="I1888" s="204" t="s">
        <v>864</v>
      </c>
      <c r="J1888" s="371" t="s">
        <v>873</v>
      </c>
      <c r="K1888" s="205" t="s">
        <v>2103</v>
      </c>
      <c r="L1888" s="237" t="s">
        <v>1101</v>
      </c>
      <c r="M1888" s="371" t="s">
        <v>2052</v>
      </c>
      <c r="N1888" s="371" t="s">
        <v>2068</v>
      </c>
    </row>
    <row r="1889" s="161" customFormat="1" ht="21" customHeight="1" spans="1:14">
      <c r="A1889" s="204"/>
      <c r="B1889" s="217" t="s">
        <v>876</v>
      </c>
      <c r="C1889" s="240" t="s">
        <v>873</v>
      </c>
      <c r="D1889" s="206" t="s">
        <v>112</v>
      </c>
      <c r="E1889" s="207">
        <v>315.2</v>
      </c>
      <c r="F1889" s="208">
        <v>120</v>
      </c>
      <c r="G1889" s="254"/>
      <c r="H1889" s="371" t="s">
        <v>1845</v>
      </c>
      <c r="I1889" s="204" t="s">
        <v>864</v>
      </c>
      <c r="J1889" s="371" t="s">
        <v>873</v>
      </c>
      <c r="K1889" s="205" t="s">
        <v>2104</v>
      </c>
      <c r="L1889" s="237" t="s">
        <v>1097</v>
      </c>
      <c r="M1889" s="371" t="s">
        <v>2052</v>
      </c>
      <c r="N1889" s="371" t="s">
        <v>2068</v>
      </c>
    </row>
    <row r="1890" s="161" customFormat="1" ht="21" customHeight="1" spans="1:14">
      <c r="A1890" s="204"/>
      <c r="B1890" s="217" t="s">
        <v>876</v>
      </c>
      <c r="C1890" s="240" t="s">
        <v>873</v>
      </c>
      <c r="D1890" s="206" t="s">
        <v>112</v>
      </c>
      <c r="E1890" s="207">
        <v>315.2</v>
      </c>
      <c r="F1890" s="208">
        <v>100</v>
      </c>
      <c r="G1890" s="254"/>
      <c r="H1890" s="371" t="s">
        <v>1845</v>
      </c>
      <c r="I1890" s="204" t="s">
        <v>864</v>
      </c>
      <c r="J1890" s="371" t="s">
        <v>873</v>
      </c>
      <c r="K1890" s="205" t="s">
        <v>2105</v>
      </c>
      <c r="L1890" s="237" t="s">
        <v>1097</v>
      </c>
      <c r="M1890" s="371" t="s">
        <v>2052</v>
      </c>
      <c r="N1890" s="371" t="s">
        <v>2068</v>
      </c>
    </row>
    <row r="1891" s="161" customFormat="1" ht="21" customHeight="1" spans="1:14">
      <c r="A1891" s="204"/>
      <c r="B1891" s="217" t="s">
        <v>876</v>
      </c>
      <c r="C1891" s="240" t="s">
        <v>873</v>
      </c>
      <c r="D1891" s="206" t="s">
        <v>112</v>
      </c>
      <c r="E1891" s="207">
        <v>315.2</v>
      </c>
      <c r="F1891" s="208">
        <v>36</v>
      </c>
      <c r="G1891" s="254"/>
      <c r="H1891" s="371" t="s">
        <v>1845</v>
      </c>
      <c r="I1891" s="204" t="s">
        <v>864</v>
      </c>
      <c r="J1891" s="371" t="s">
        <v>873</v>
      </c>
      <c r="K1891" s="205" t="s">
        <v>2106</v>
      </c>
      <c r="L1891" s="237" t="s">
        <v>1097</v>
      </c>
      <c r="M1891" s="371" t="s">
        <v>2052</v>
      </c>
      <c r="N1891" s="371" t="s">
        <v>2068</v>
      </c>
    </row>
    <row r="1892" s="161" customFormat="1" ht="21" customHeight="1" spans="1:14">
      <c r="A1892" s="204"/>
      <c r="B1892" s="217" t="s">
        <v>876</v>
      </c>
      <c r="C1892" s="240" t="s">
        <v>873</v>
      </c>
      <c r="D1892" s="206" t="s">
        <v>112</v>
      </c>
      <c r="E1892" s="207">
        <v>315.2</v>
      </c>
      <c r="F1892" s="208">
        <v>56</v>
      </c>
      <c r="G1892" s="254"/>
      <c r="H1892" s="371" t="s">
        <v>1845</v>
      </c>
      <c r="I1892" s="204" t="s">
        <v>864</v>
      </c>
      <c r="J1892" s="371" t="s">
        <v>873</v>
      </c>
      <c r="K1892" s="205" t="s">
        <v>2107</v>
      </c>
      <c r="L1892" s="237" t="s">
        <v>1097</v>
      </c>
      <c r="M1892" s="371" t="s">
        <v>2052</v>
      </c>
      <c r="N1892" s="371" t="s">
        <v>2068</v>
      </c>
    </row>
    <row r="1893" s="161" customFormat="1" ht="21" customHeight="1" spans="1:14">
      <c r="A1893" s="204"/>
      <c r="B1893" s="217" t="s">
        <v>876</v>
      </c>
      <c r="C1893" s="240" t="s">
        <v>873</v>
      </c>
      <c r="D1893" s="206" t="s">
        <v>112</v>
      </c>
      <c r="E1893" s="207">
        <v>315.2</v>
      </c>
      <c r="F1893" s="208">
        <v>172</v>
      </c>
      <c r="G1893" s="254"/>
      <c r="H1893" s="371" t="s">
        <v>1845</v>
      </c>
      <c r="I1893" s="204" t="s">
        <v>864</v>
      </c>
      <c r="J1893" s="371" t="s">
        <v>873</v>
      </c>
      <c r="K1893" s="205" t="s">
        <v>2108</v>
      </c>
      <c r="L1893" s="237" t="s">
        <v>1097</v>
      </c>
      <c r="M1893" s="371" t="s">
        <v>2052</v>
      </c>
      <c r="N1893" s="371" t="s">
        <v>2068</v>
      </c>
    </row>
    <row r="1894" s="161" customFormat="1" ht="21" customHeight="1" spans="1:14">
      <c r="A1894" s="204"/>
      <c r="B1894" s="217" t="s">
        <v>876</v>
      </c>
      <c r="C1894" s="240" t="s">
        <v>873</v>
      </c>
      <c r="D1894" s="206" t="s">
        <v>112</v>
      </c>
      <c r="E1894" s="207">
        <v>315.2</v>
      </c>
      <c r="F1894" s="208">
        <v>36</v>
      </c>
      <c r="G1894" s="254"/>
      <c r="H1894" s="371" t="s">
        <v>1845</v>
      </c>
      <c r="I1894" s="204" t="s">
        <v>864</v>
      </c>
      <c r="J1894" s="371" t="s">
        <v>873</v>
      </c>
      <c r="K1894" s="205" t="s">
        <v>2109</v>
      </c>
      <c r="L1894" s="237" t="s">
        <v>1101</v>
      </c>
      <c r="M1894" s="371" t="s">
        <v>2052</v>
      </c>
      <c r="N1894" s="371" t="s">
        <v>2068</v>
      </c>
    </row>
    <row r="1895" s="161" customFormat="1" ht="21" customHeight="1" spans="1:14">
      <c r="A1895" s="204"/>
      <c r="B1895" s="217" t="s">
        <v>876</v>
      </c>
      <c r="C1895" s="240" t="s">
        <v>873</v>
      </c>
      <c r="D1895" s="206" t="s">
        <v>112</v>
      </c>
      <c r="E1895" s="207">
        <v>315.2</v>
      </c>
      <c r="F1895" s="208">
        <v>32</v>
      </c>
      <c r="G1895" s="254"/>
      <c r="H1895" s="371" t="s">
        <v>1845</v>
      </c>
      <c r="I1895" s="204" t="s">
        <v>864</v>
      </c>
      <c r="J1895" s="371" t="s">
        <v>873</v>
      </c>
      <c r="K1895" s="205" t="s">
        <v>2110</v>
      </c>
      <c r="L1895" s="237" t="s">
        <v>1101</v>
      </c>
      <c r="M1895" s="371" t="s">
        <v>2052</v>
      </c>
      <c r="N1895" s="371" t="s">
        <v>2068</v>
      </c>
    </row>
    <row r="1896" s="161" customFormat="1" ht="21" customHeight="1" spans="1:14">
      <c r="A1896" s="204"/>
      <c r="B1896" s="217" t="s">
        <v>876</v>
      </c>
      <c r="C1896" s="240" t="s">
        <v>873</v>
      </c>
      <c r="D1896" s="206" t="s">
        <v>112</v>
      </c>
      <c r="E1896" s="207">
        <v>315.2</v>
      </c>
      <c r="F1896" s="208">
        <v>56</v>
      </c>
      <c r="G1896" s="254"/>
      <c r="H1896" s="371" t="s">
        <v>1845</v>
      </c>
      <c r="I1896" s="204" t="s">
        <v>864</v>
      </c>
      <c r="J1896" s="371" t="s">
        <v>873</v>
      </c>
      <c r="K1896" s="205" t="s">
        <v>2111</v>
      </c>
      <c r="L1896" s="237" t="s">
        <v>1097</v>
      </c>
      <c r="M1896" s="371" t="s">
        <v>2052</v>
      </c>
      <c r="N1896" s="371" t="s">
        <v>2068</v>
      </c>
    </row>
    <row r="1897" s="161" customFormat="1" ht="21" customHeight="1" spans="1:14">
      <c r="A1897" s="204"/>
      <c r="B1897" s="217" t="s">
        <v>876</v>
      </c>
      <c r="C1897" s="240" t="s">
        <v>873</v>
      </c>
      <c r="D1897" s="206" t="s">
        <v>112</v>
      </c>
      <c r="E1897" s="207">
        <v>315.2</v>
      </c>
      <c r="F1897" s="208">
        <v>36</v>
      </c>
      <c r="G1897" s="254"/>
      <c r="H1897" s="371" t="s">
        <v>1845</v>
      </c>
      <c r="I1897" s="204" t="s">
        <v>864</v>
      </c>
      <c r="J1897" s="371" t="s">
        <v>873</v>
      </c>
      <c r="K1897" s="205" t="s">
        <v>2112</v>
      </c>
      <c r="L1897" s="237" t="s">
        <v>1101</v>
      </c>
      <c r="M1897" s="371" t="s">
        <v>2052</v>
      </c>
      <c r="N1897" s="371" t="s">
        <v>2068</v>
      </c>
    </row>
    <row r="1898" s="166" customFormat="1" ht="21" customHeight="1" spans="1:14">
      <c r="A1898" s="195"/>
      <c r="B1898" s="372" t="s">
        <v>138</v>
      </c>
      <c r="C1898" s="373"/>
      <c r="D1898" s="212"/>
      <c r="E1898" s="213"/>
      <c r="F1898" s="374">
        <f>SUM(F1853:F1897)</f>
        <v>7276</v>
      </c>
      <c r="G1898" s="241"/>
      <c r="H1898" s="374"/>
      <c r="I1898" s="387"/>
      <c r="J1898" s="374"/>
      <c r="K1898" s="374"/>
      <c r="L1898" s="388"/>
      <c r="M1898" s="374"/>
      <c r="N1898" s="374"/>
    </row>
    <row r="1899" s="168" customFormat="1" ht="21" customHeight="1" spans="1:14">
      <c r="A1899" s="204"/>
      <c r="B1899" s="217" t="s">
        <v>2854</v>
      </c>
      <c r="C1899" s="240" t="s">
        <v>873</v>
      </c>
      <c r="D1899" s="206" t="s">
        <v>112</v>
      </c>
      <c r="E1899" s="207">
        <v>337.18</v>
      </c>
      <c r="F1899" s="371">
        <v>12</v>
      </c>
      <c r="G1899" s="209"/>
      <c r="H1899" s="371" t="s">
        <v>1845</v>
      </c>
      <c r="I1899" s="204" t="s">
        <v>864</v>
      </c>
      <c r="J1899" s="371" t="s">
        <v>873</v>
      </c>
      <c r="K1899" s="371" t="s">
        <v>1305</v>
      </c>
      <c r="L1899" s="247"/>
      <c r="M1899" s="205" t="s">
        <v>2113</v>
      </c>
      <c r="N1899" s="371" t="s">
        <v>2114</v>
      </c>
    </row>
    <row r="1900" s="168" customFormat="1" ht="21" customHeight="1" spans="1:14">
      <c r="A1900" s="204"/>
      <c r="B1900" s="217" t="s">
        <v>2854</v>
      </c>
      <c r="C1900" s="240" t="s">
        <v>873</v>
      </c>
      <c r="D1900" s="206" t="s">
        <v>112</v>
      </c>
      <c r="E1900" s="207">
        <v>337.18</v>
      </c>
      <c r="F1900" s="371">
        <v>12</v>
      </c>
      <c r="G1900" s="209"/>
      <c r="H1900" s="371" t="s">
        <v>1845</v>
      </c>
      <c r="I1900" s="204" t="s">
        <v>864</v>
      </c>
      <c r="J1900" s="371" t="s">
        <v>873</v>
      </c>
      <c r="K1900" s="371" t="s">
        <v>1308</v>
      </c>
      <c r="L1900" s="247"/>
      <c r="M1900" s="205" t="s">
        <v>2113</v>
      </c>
      <c r="N1900" s="371" t="s">
        <v>2114</v>
      </c>
    </row>
    <row r="1901" s="168" customFormat="1" ht="21" customHeight="1" spans="1:14">
      <c r="A1901" s="204"/>
      <c r="B1901" s="217" t="s">
        <v>2854</v>
      </c>
      <c r="C1901" s="240" t="s">
        <v>873</v>
      </c>
      <c r="D1901" s="206" t="s">
        <v>112</v>
      </c>
      <c r="E1901" s="207">
        <v>337.18</v>
      </c>
      <c r="F1901" s="371">
        <v>12</v>
      </c>
      <c r="G1901" s="209"/>
      <c r="H1901" s="371" t="s">
        <v>1845</v>
      </c>
      <c r="I1901" s="204" t="s">
        <v>864</v>
      </c>
      <c r="J1901" s="371" t="s">
        <v>873</v>
      </c>
      <c r="K1901" s="371" t="s">
        <v>1309</v>
      </c>
      <c r="L1901" s="247"/>
      <c r="M1901" s="205" t="s">
        <v>2113</v>
      </c>
      <c r="N1901" s="371" t="s">
        <v>2114</v>
      </c>
    </row>
    <row r="1902" s="168" customFormat="1" ht="21" customHeight="1" spans="1:14">
      <c r="A1902" s="204"/>
      <c r="B1902" s="217" t="s">
        <v>2854</v>
      </c>
      <c r="C1902" s="240" t="s">
        <v>873</v>
      </c>
      <c r="D1902" s="206" t="s">
        <v>112</v>
      </c>
      <c r="E1902" s="207">
        <v>337.18</v>
      </c>
      <c r="F1902" s="371">
        <v>12</v>
      </c>
      <c r="G1902" s="209"/>
      <c r="H1902" s="371" t="s">
        <v>1845</v>
      </c>
      <c r="I1902" s="204" t="s">
        <v>864</v>
      </c>
      <c r="J1902" s="371" t="s">
        <v>873</v>
      </c>
      <c r="K1902" s="371" t="s">
        <v>1310</v>
      </c>
      <c r="L1902" s="247"/>
      <c r="M1902" s="205" t="s">
        <v>2113</v>
      </c>
      <c r="N1902" s="371" t="s">
        <v>2114</v>
      </c>
    </row>
    <row r="1903" s="168" customFormat="1" ht="21" customHeight="1" spans="1:14">
      <c r="A1903" s="204"/>
      <c r="B1903" s="217" t="s">
        <v>2854</v>
      </c>
      <c r="C1903" s="240" t="s">
        <v>873</v>
      </c>
      <c r="D1903" s="206" t="s">
        <v>112</v>
      </c>
      <c r="E1903" s="207">
        <v>337.18</v>
      </c>
      <c r="F1903" s="371">
        <v>12</v>
      </c>
      <c r="G1903" s="209"/>
      <c r="H1903" s="371" t="s">
        <v>1845</v>
      </c>
      <c r="I1903" s="204" t="s">
        <v>864</v>
      </c>
      <c r="J1903" s="371" t="s">
        <v>873</v>
      </c>
      <c r="K1903" s="371" t="s">
        <v>1311</v>
      </c>
      <c r="L1903" s="247"/>
      <c r="M1903" s="205" t="s">
        <v>2113</v>
      </c>
      <c r="N1903" s="371" t="s">
        <v>2114</v>
      </c>
    </row>
    <row r="1904" s="168" customFormat="1" ht="21" customHeight="1" spans="1:14">
      <c r="A1904" s="204"/>
      <c r="B1904" s="217" t="s">
        <v>2854</v>
      </c>
      <c r="C1904" s="240" t="s">
        <v>873</v>
      </c>
      <c r="D1904" s="206" t="s">
        <v>112</v>
      </c>
      <c r="E1904" s="207">
        <v>337.18</v>
      </c>
      <c r="F1904" s="371">
        <v>12</v>
      </c>
      <c r="G1904" s="209"/>
      <c r="H1904" s="371" t="s">
        <v>1845</v>
      </c>
      <c r="I1904" s="204" t="s">
        <v>864</v>
      </c>
      <c r="J1904" s="371" t="s">
        <v>873</v>
      </c>
      <c r="K1904" s="371" t="s">
        <v>1312</v>
      </c>
      <c r="L1904" s="247"/>
      <c r="M1904" s="205" t="s">
        <v>2113</v>
      </c>
      <c r="N1904" s="371" t="s">
        <v>2114</v>
      </c>
    </row>
    <row r="1905" s="168" customFormat="1" ht="21" customHeight="1" spans="1:14">
      <c r="A1905" s="204"/>
      <c r="B1905" s="217" t="s">
        <v>2854</v>
      </c>
      <c r="C1905" s="240" t="s">
        <v>873</v>
      </c>
      <c r="D1905" s="206" t="s">
        <v>112</v>
      </c>
      <c r="E1905" s="207">
        <v>337.18</v>
      </c>
      <c r="F1905" s="371">
        <v>12</v>
      </c>
      <c r="G1905" s="209"/>
      <c r="H1905" s="371" t="s">
        <v>1845</v>
      </c>
      <c r="I1905" s="204" t="s">
        <v>864</v>
      </c>
      <c r="J1905" s="371" t="s">
        <v>873</v>
      </c>
      <c r="K1905" s="371" t="s">
        <v>1174</v>
      </c>
      <c r="L1905" s="247"/>
      <c r="M1905" s="205" t="s">
        <v>2113</v>
      </c>
      <c r="N1905" s="371" t="s">
        <v>2114</v>
      </c>
    </row>
    <row r="1906" s="168" customFormat="1" ht="21" customHeight="1" spans="1:14">
      <c r="A1906" s="204"/>
      <c r="B1906" s="217" t="s">
        <v>2854</v>
      </c>
      <c r="C1906" s="240" t="s">
        <v>873</v>
      </c>
      <c r="D1906" s="206" t="s">
        <v>112</v>
      </c>
      <c r="E1906" s="207">
        <v>337.18</v>
      </c>
      <c r="F1906" s="371">
        <v>12</v>
      </c>
      <c r="G1906" s="209"/>
      <c r="H1906" s="371" t="s">
        <v>1845</v>
      </c>
      <c r="I1906" s="204" t="s">
        <v>864</v>
      </c>
      <c r="J1906" s="371" t="s">
        <v>873</v>
      </c>
      <c r="K1906" s="371" t="s">
        <v>1313</v>
      </c>
      <c r="L1906" s="247"/>
      <c r="M1906" s="205" t="s">
        <v>2113</v>
      </c>
      <c r="N1906" s="371" t="s">
        <v>2114</v>
      </c>
    </row>
    <row r="1907" s="168" customFormat="1" ht="21" customHeight="1" spans="1:14">
      <c r="A1907" s="204"/>
      <c r="B1907" s="217" t="s">
        <v>2854</v>
      </c>
      <c r="C1907" s="240" t="s">
        <v>873</v>
      </c>
      <c r="D1907" s="206" t="s">
        <v>112</v>
      </c>
      <c r="E1907" s="207">
        <v>337.18</v>
      </c>
      <c r="F1907" s="371">
        <v>12</v>
      </c>
      <c r="G1907" s="209"/>
      <c r="H1907" s="371" t="s">
        <v>1845</v>
      </c>
      <c r="I1907" s="204" t="s">
        <v>864</v>
      </c>
      <c r="J1907" s="371" t="s">
        <v>873</v>
      </c>
      <c r="K1907" s="371" t="s">
        <v>1314</v>
      </c>
      <c r="L1907" s="247"/>
      <c r="M1907" s="205" t="s">
        <v>2113</v>
      </c>
      <c r="N1907" s="371" t="s">
        <v>2114</v>
      </c>
    </row>
    <row r="1908" s="168" customFormat="1" ht="21" customHeight="1" spans="1:14">
      <c r="A1908" s="204"/>
      <c r="B1908" s="217" t="s">
        <v>2854</v>
      </c>
      <c r="C1908" s="240" t="s">
        <v>873</v>
      </c>
      <c r="D1908" s="206" t="s">
        <v>112</v>
      </c>
      <c r="E1908" s="207">
        <v>337.18</v>
      </c>
      <c r="F1908" s="371">
        <v>12</v>
      </c>
      <c r="G1908" s="209"/>
      <c r="H1908" s="371" t="s">
        <v>1845</v>
      </c>
      <c r="I1908" s="204" t="s">
        <v>864</v>
      </c>
      <c r="J1908" s="371" t="s">
        <v>873</v>
      </c>
      <c r="K1908" s="371" t="s">
        <v>1315</v>
      </c>
      <c r="L1908" s="247"/>
      <c r="M1908" s="205" t="s">
        <v>2113</v>
      </c>
      <c r="N1908" s="371" t="s">
        <v>2114</v>
      </c>
    </row>
    <row r="1909" s="168" customFormat="1" ht="21" customHeight="1" spans="1:14">
      <c r="A1909" s="204"/>
      <c r="B1909" s="217" t="s">
        <v>2854</v>
      </c>
      <c r="C1909" s="240" t="s">
        <v>873</v>
      </c>
      <c r="D1909" s="206" t="s">
        <v>112</v>
      </c>
      <c r="E1909" s="207">
        <v>337.18</v>
      </c>
      <c r="F1909" s="371">
        <v>12</v>
      </c>
      <c r="G1909" s="209"/>
      <c r="H1909" s="371" t="s">
        <v>1845</v>
      </c>
      <c r="I1909" s="204" t="s">
        <v>864</v>
      </c>
      <c r="J1909" s="371" t="s">
        <v>873</v>
      </c>
      <c r="K1909" s="371" t="s">
        <v>1317</v>
      </c>
      <c r="L1909" s="247"/>
      <c r="M1909" s="205" t="s">
        <v>2113</v>
      </c>
      <c r="N1909" s="371" t="s">
        <v>2114</v>
      </c>
    </row>
    <row r="1910" s="168" customFormat="1" ht="21" customHeight="1" spans="1:14">
      <c r="A1910" s="204"/>
      <c r="B1910" s="217" t="s">
        <v>2854</v>
      </c>
      <c r="C1910" s="240" t="s">
        <v>873</v>
      </c>
      <c r="D1910" s="206" t="s">
        <v>112</v>
      </c>
      <c r="E1910" s="207">
        <v>337.18</v>
      </c>
      <c r="F1910" s="371">
        <v>12</v>
      </c>
      <c r="G1910" s="209"/>
      <c r="H1910" s="371" t="s">
        <v>1845</v>
      </c>
      <c r="I1910" s="204" t="s">
        <v>864</v>
      </c>
      <c r="J1910" s="371" t="s">
        <v>873</v>
      </c>
      <c r="K1910" s="371" t="s">
        <v>1318</v>
      </c>
      <c r="L1910" s="247"/>
      <c r="M1910" s="205" t="s">
        <v>2113</v>
      </c>
      <c r="N1910" s="371" t="s">
        <v>2114</v>
      </c>
    </row>
    <row r="1911" s="168" customFormat="1" ht="21" customHeight="1" spans="1:14">
      <c r="A1911" s="204"/>
      <c r="B1911" s="217" t="s">
        <v>2854</v>
      </c>
      <c r="C1911" s="240" t="s">
        <v>873</v>
      </c>
      <c r="D1911" s="206" t="s">
        <v>112</v>
      </c>
      <c r="E1911" s="207">
        <v>337.18</v>
      </c>
      <c r="F1911" s="371">
        <v>12</v>
      </c>
      <c r="G1911" s="209"/>
      <c r="H1911" s="371" t="s">
        <v>1845</v>
      </c>
      <c r="I1911" s="204" t="s">
        <v>864</v>
      </c>
      <c r="J1911" s="371" t="s">
        <v>873</v>
      </c>
      <c r="K1911" s="371" t="s">
        <v>1319</v>
      </c>
      <c r="L1911" s="247"/>
      <c r="M1911" s="205" t="s">
        <v>2113</v>
      </c>
      <c r="N1911" s="371" t="s">
        <v>2114</v>
      </c>
    </row>
    <row r="1912" s="168" customFormat="1" ht="21" customHeight="1" spans="1:14">
      <c r="A1912" s="204"/>
      <c r="B1912" s="217" t="s">
        <v>2854</v>
      </c>
      <c r="C1912" s="240" t="s">
        <v>873</v>
      </c>
      <c r="D1912" s="206" t="s">
        <v>112</v>
      </c>
      <c r="E1912" s="207">
        <v>337.18</v>
      </c>
      <c r="F1912" s="371">
        <v>12</v>
      </c>
      <c r="G1912" s="209"/>
      <c r="H1912" s="371" t="s">
        <v>1845</v>
      </c>
      <c r="I1912" s="204" t="s">
        <v>864</v>
      </c>
      <c r="J1912" s="371" t="s">
        <v>873</v>
      </c>
      <c r="K1912" s="371" t="s">
        <v>1320</v>
      </c>
      <c r="L1912" s="247"/>
      <c r="M1912" s="205" t="s">
        <v>2113</v>
      </c>
      <c r="N1912" s="371" t="s">
        <v>2114</v>
      </c>
    </row>
    <row r="1913" s="166" customFormat="1" ht="21" customHeight="1" spans="1:14">
      <c r="A1913" s="195"/>
      <c r="B1913" s="372" t="s">
        <v>138</v>
      </c>
      <c r="C1913" s="373"/>
      <c r="D1913" s="212"/>
      <c r="E1913" s="213"/>
      <c r="F1913" s="374">
        <f>SUM(F1899:F1912)</f>
        <v>168</v>
      </c>
      <c r="G1913" s="241"/>
      <c r="H1913" s="374"/>
      <c r="I1913" s="387"/>
      <c r="J1913" s="374"/>
      <c r="K1913" s="374"/>
      <c r="L1913" s="388"/>
      <c r="M1913" s="374"/>
      <c r="N1913" s="374"/>
    </row>
    <row r="1914" s="160" customFormat="1" ht="21" customHeight="1" spans="1:14">
      <c r="A1914" s="191"/>
      <c r="B1914" s="386">
        <v>604</v>
      </c>
      <c r="C1914" s="195" t="s">
        <v>880</v>
      </c>
      <c r="D1914" s="196"/>
      <c r="E1914" s="197"/>
      <c r="F1914" s="190"/>
      <c r="G1914" s="199"/>
      <c r="H1914" s="203"/>
      <c r="I1914" s="203"/>
      <c r="J1914" s="203"/>
      <c r="K1914" s="203"/>
      <c r="L1914" s="236"/>
      <c r="M1914" s="203"/>
      <c r="N1914" s="203"/>
    </row>
    <row r="1915" s="160" customFormat="1" ht="21" customHeight="1" spans="1:14">
      <c r="A1915" s="191"/>
      <c r="B1915" s="189" t="s">
        <v>881</v>
      </c>
      <c r="C1915" s="189" t="s">
        <v>882</v>
      </c>
      <c r="D1915" s="196"/>
      <c r="E1915" s="197"/>
      <c r="F1915" s="190"/>
      <c r="G1915" s="199"/>
      <c r="H1915" s="203"/>
      <c r="I1915" s="203"/>
      <c r="J1915" s="203"/>
      <c r="K1915" s="203"/>
      <c r="L1915" s="236"/>
      <c r="M1915" s="203"/>
      <c r="N1915" s="203"/>
    </row>
    <row r="1916" s="159" customFormat="1" ht="21" customHeight="1" spans="1:14">
      <c r="A1916" s="191"/>
      <c r="B1916" s="234" t="s">
        <v>883</v>
      </c>
      <c r="C1916" s="191" t="s">
        <v>2115</v>
      </c>
      <c r="D1916" s="40" t="s">
        <v>859</v>
      </c>
      <c r="E1916" s="67"/>
      <c r="F1916" s="192">
        <v>1</v>
      </c>
      <c r="G1916" s="194"/>
      <c r="H1916" s="192" t="s">
        <v>1845</v>
      </c>
      <c r="I1916" s="191" t="s">
        <v>2116</v>
      </c>
      <c r="J1916" s="192" t="s">
        <v>2117</v>
      </c>
      <c r="K1916" s="192" t="s">
        <v>2118</v>
      </c>
      <c r="L1916" s="69" t="s">
        <v>1279</v>
      </c>
      <c r="M1916" s="192" t="s">
        <v>2119</v>
      </c>
      <c r="N1916" s="192"/>
    </row>
    <row r="1917" s="159" customFormat="1" ht="21" customHeight="1" spans="1:14">
      <c r="A1917" s="191"/>
      <c r="B1917" s="234" t="s">
        <v>883</v>
      </c>
      <c r="C1917" s="191" t="s">
        <v>2115</v>
      </c>
      <c r="D1917" s="40" t="s">
        <v>859</v>
      </c>
      <c r="E1917" s="67"/>
      <c r="F1917" s="192">
        <v>1</v>
      </c>
      <c r="G1917" s="194"/>
      <c r="H1917" s="192" t="s">
        <v>1845</v>
      </c>
      <c r="I1917" s="191" t="s">
        <v>2116</v>
      </c>
      <c r="J1917" s="192" t="s">
        <v>2117</v>
      </c>
      <c r="K1917" s="192" t="s">
        <v>2120</v>
      </c>
      <c r="L1917" s="69" t="s">
        <v>1279</v>
      </c>
      <c r="M1917" s="192" t="s">
        <v>2119</v>
      </c>
      <c r="N1917" s="192"/>
    </row>
    <row r="1918" s="159" customFormat="1" ht="21" customHeight="1" spans="1:14">
      <c r="A1918" s="191"/>
      <c r="B1918" s="234" t="s">
        <v>883</v>
      </c>
      <c r="C1918" s="191" t="s">
        <v>2115</v>
      </c>
      <c r="D1918" s="40" t="s">
        <v>859</v>
      </c>
      <c r="E1918" s="67"/>
      <c r="F1918" s="192">
        <v>1</v>
      </c>
      <c r="G1918" s="194"/>
      <c r="H1918" s="192" t="s">
        <v>1845</v>
      </c>
      <c r="I1918" s="191" t="s">
        <v>2116</v>
      </c>
      <c r="J1918" s="192" t="s">
        <v>2117</v>
      </c>
      <c r="K1918" s="192" t="s">
        <v>2121</v>
      </c>
      <c r="L1918" s="69" t="s">
        <v>1279</v>
      </c>
      <c r="M1918" s="192" t="s">
        <v>2119</v>
      </c>
      <c r="N1918" s="192"/>
    </row>
    <row r="1919" s="159" customFormat="1" ht="21" customHeight="1" spans="1:14">
      <c r="A1919" s="191"/>
      <c r="B1919" s="234" t="s">
        <v>883</v>
      </c>
      <c r="C1919" s="191" t="s">
        <v>2115</v>
      </c>
      <c r="D1919" s="40" t="s">
        <v>859</v>
      </c>
      <c r="E1919" s="67"/>
      <c r="F1919" s="192">
        <v>1</v>
      </c>
      <c r="G1919" s="194"/>
      <c r="H1919" s="192" t="s">
        <v>1845</v>
      </c>
      <c r="I1919" s="191" t="s">
        <v>2116</v>
      </c>
      <c r="J1919" s="192" t="s">
        <v>2117</v>
      </c>
      <c r="K1919" s="192" t="s">
        <v>2122</v>
      </c>
      <c r="L1919" s="69" t="s">
        <v>1284</v>
      </c>
      <c r="M1919" s="192" t="s">
        <v>2119</v>
      </c>
      <c r="N1919" s="192"/>
    </row>
    <row r="1920" s="159" customFormat="1" ht="21" customHeight="1" spans="1:14">
      <c r="A1920" s="191"/>
      <c r="B1920" s="234" t="s">
        <v>883</v>
      </c>
      <c r="C1920" s="191" t="s">
        <v>2115</v>
      </c>
      <c r="D1920" s="40" t="s">
        <v>859</v>
      </c>
      <c r="E1920" s="67"/>
      <c r="F1920" s="192">
        <v>1</v>
      </c>
      <c r="G1920" s="194"/>
      <c r="H1920" s="192" t="s">
        <v>1845</v>
      </c>
      <c r="I1920" s="191" t="s">
        <v>2116</v>
      </c>
      <c r="J1920" s="192" t="s">
        <v>2117</v>
      </c>
      <c r="K1920" s="192" t="s">
        <v>2123</v>
      </c>
      <c r="L1920" s="69" t="s">
        <v>1279</v>
      </c>
      <c r="M1920" s="192" t="s">
        <v>2119</v>
      </c>
      <c r="N1920" s="192"/>
    </row>
    <row r="1921" s="159" customFormat="1" ht="21" customHeight="1" spans="1:14">
      <c r="A1921" s="191"/>
      <c r="B1921" s="234" t="s">
        <v>883</v>
      </c>
      <c r="C1921" s="191" t="s">
        <v>2115</v>
      </c>
      <c r="D1921" s="40" t="s">
        <v>859</v>
      </c>
      <c r="E1921" s="67"/>
      <c r="F1921" s="192">
        <v>1</v>
      </c>
      <c r="G1921" s="194"/>
      <c r="H1921" s="192" t="s">
        <v>1845</v>
      </c>
      <c r="I1921" s="191" t="s">
        <v>2116</v>
      </c>
      <c r="J1921" s="192" t="s">
        <v>2117</v>
      </c>
      <c r="K1921" s="192" t="s">
        <v>2124</v>
      </c>
      <c r="L1921" s="69" t="s">
        <v>1279</v>
      </c>
      <c r="M1921" s="192" t="s">
        <v>2119</v>
      </c>
      <c r="N1921" s="192"/>
    </row>
    <row r="1922" s="159" customFormat="1" ht="21" customHeight="1" spans="1:14">
      <c r="A1922" s="191"/>
      <c r="B1922" s="234" t="s">
        <v>883</v>
      </c>
      <c r="C1922" s="191" t="s">
        <v>2115</v>
      </c>
      <c r="D1922" s="40" t="s">
        <v>859</v>
      </c>
      <c r="E1922" s="67"/>
      <c r="F1922" s="192">
        <v>1</v>
      </c>
      <c r="G1922" s="194"/>
      <c r="H1922" s="192" t="s">
        <v>1845</v>
      </c>
      <c r="I1922" s="191" t="s">
        <v>2116</v>
      </c>
      <c r="J1922" s="192" t="s">
        <v>2117</v>
      </c>
      <c r="K1922" s="192" t="s">
        <v>2125</v>
      </c>
      <c r="L1922" s="69" t="s">
        <v>1284</v>
      </c>
      <c r="M1922" s="192" t="s">
        <v>2119</v>
      </c>
      <c r="N1922" s="192"/>
    </row>
    <row r="1923" s="159" customFormat="1" ht="21" customHeight="1" spans="1:14">
      <c r="A1923" s="191"/>
      <c r="B1923" s="234" t="s">
        <v>883</v>
      </c>
      <c r="C1923" s="191" t="s">
        <v>2115</v>
      </c>
      <c r="D1923" s="40" t="s">
        <v>859</v>
      </c>
      <c r="E1923" s="67"/>
      <c r="F1923" s="192">
        <v>1</v>
      </c>
      <c r="G1923" s="194"/>
      <c r="H1923" s="192" t="s">
        <v>1845</v>
      </c>
      <c r="I1923" s="191" t="s">
        <v>2116</v>
      </c>
      <c r="J1923" s="192" t="s">
        <v>2117</v>
      </c>
      <c r="K1923" s="192" t="s">
        <v>2126</v>
      </c>
      <c r="L1923" s="69" t="s">
        <v>1279</v>
      </c>
      <c r="M1923" s="192" t="s">
        <v>2119</v>
      </c>
      <c r="N1923" s="192"/>
    </row>
    <row r="1924" s="159" customFormat="1" ht="21" customHeight="1" spans="1:14">
      <c r="A1924" s="191"/>
      <c r="B1924" s="234" t="s">
        <v>883</v>
      </c>
      <c r="C1924" s="191" t="s">
        <v>2115</v>
      </c>
      <c r="D1924" s="40" t="s">
        <v>859</v>
      </c>
      <c r="E1924" s="67"/>
      <c r="F1924" s="192">
        <v>1</v>
      </c>
      <c r="G1924" s="194"/>
      <c r="H1924" s="192" t="s">
        <v>1845</v>
      </c>
      <c r="I1924" s="191" t="s">
        <v>2116</v>
      </c>
      <c r="J1924" s="192" t="s">
        <v>2117</v>
      </c>
      <c r="K1924" s="192" t="s">
        <v>2127</v>
      </c>
      <c r="L1924" s="69" t="s">
        <v>1279</v>
      </c>
      <c r="M1924" s="192" t="s">
        <v>2119</v>
      </c>
      <c r="N1924" s="192"/>
    </row>
    <row r="1925" s="159" customFormat="1" ht="21" customHeight="1" spans="1:14">
      <c r="A1925" s="191"/>
      <c r="B1925" s="234" t="s">
        <v>883</v>
      </c>
      <c r="C1925" s="191" t="s">
        <v>2115</v>
      </c>
      <c r="D1925" s="40" t="s">
        <v>859</v>
      </c>
      <c r="E1925" s="67"/>
      <c r="F1925" s="192">
        <v>1</v>
      </c>
      <c r="G1925" s="194"/>
      <c r="H1925" s="192" t="s">
        <v>1845</v>
      </c>
      <c r="I1925" s="191" t="s">
        <v>2116</v>
      </c>
      <c r="J1925" s="192" t="s">
        <v>2117</v>
      </c>
      <c r="K1925" s="192" t="s">
        <v>2128</v>
      </c>
      <c r="L1925" s="69" t="s">
        <v>1284</v>
      </c>
      <c r="M1925" s="192" t="s">
        <v>2119</v>
      </c>
      <c r="N1925" s="192"/>
    </row>
    <row r="1926" s="159" customFormat="1" ht="21" customHeight="1" spans="1:14">
      <c r="A1926" s="191"/>
      <c r="B1926" s="234" t="s">
        <v>883</v>
      </c>
      <c r="C1926" s="191" t="s">
        <v>2115</v>
      </c>
      <c r="D1926" s="40" t="s">
        <v>859</v>
      </c>
      <c r="E1926" s="67"/>
      <c r="F1926" s="192">
        <v>1</v>
      </c>
      <c r="G1926" s="194"/>
      <c r="H1926" s="192" t="s">
        <v>1845</v>
      </c>
      <c r="I1926" s="191" t="s">
        <v>2116</v>
      </c>
      <c r="J1926" s="192" t="s">
        <v>2117</v>
      </c>
      <c r="K1926" s="192" t="s">
        <v>2129</v>
      </c>
      <c r="L1926" s="69" t="s">
        <v>1279</v>
      </c>
      <c r="M1926" s="192" t="s">
        <v>2119</v>
      </c>
      <c r="N1926" s="192"/>
    </row>
    <row r="1927" s="159" customFormat="1" ht="21" customHeight="1" spans="1:14">
      <c r="A1927" s="191"/>
      <c r="B1927" s="234" t="s">
        <v>883</v>
      </c>
      <c r="C1927" s="191" t="s">
        <v>2115</v>
      </c>
      <c r="D1927" s="40" t="s">
        <v>859</v>
      </c>
      <c r="E1927" s="67"/>
      <c r="F1927" s="192">
        <v>1</v>
      </c>
      <c r="G1927" s="194"/>
      <c r="H1927" s="192" t="s">
        <v>1845</v>
      </c>
      <c r="I1927" s="191" t="s">
        <v>2116</v>
      </c>
      <c r="J1927" s="192" t="s">
        <v>2117</v>
      </c>
      <c r="K1927" s="192" t="s">
        <v>2130</v>
      </c>
      <c r="L1927" s="69" t="s">
        <v>1279</v>
      </c>
      <c r="M1927" s="192" t="s">
        <v>2119</v>
      </c>
      <c r="N1927" s="192"/>
    </row>
    <row r="1928" s="159" customFormat="1" ht="21" customHeight="1" spans="1:14">
      <c r="A1928" s="191"/>
      <c r="B1928" s="234" t="s">
        <v>883</v>
      </c>
      <c r="C1928" s="191" t="s">
        <v>2115</v>
      </c>
      <c r="D1928" s="40" t="s">
        <v>859</v>
      </c>
      <c r="E1928" s="67"/>
      <c r="F1928" s="192">
        <v>1</v>
      </c>
      <c r="G1928" s="194"/>
      <c r="H1928" s="192" t="s">
        <v>1845</v>
      </c>
      <c r="I1928" s="191" t="s">
        <v>2116</v>
      </c>
      <c r="J1928" s="192" t="s">
        <v>2117</v>
      </c>
      <c r="K1928" s="192" t="s">
        <v>2131</v>
      </c>
      <c r="L1928" s="69" t="s">
        <v>1284</v>
      </c>
      <c r="M1928" s="192" t="s">
        <v>2119</v>
      </c>
      <c r="N1928" s="192"/>
    </row>
    <row r="1929" s="159" customFormat="1" ht="21" customHeight="1" spans="1:14">
      <c r="A1929" s="191"/>
      <c r="B1929" s="234" t="s">
        <v>883</v>
      </c>
      <c r="C1929" s="191" t="s">
        <v>2115</v>
      </c>
      <c r="D1929" s="40" t="s">
        <v>859</v>
      </c>
      <c r="E1929" s="67"/>
      <c r="F1929" s="192">
        <v>1</v>
      </c>
      <c r="G1929" s="194"/>
      <c r="H1929" s="192" t="s">
        <v>1845</v>
      </c>
      <c r="I1929" s="191" t="s">
        <v>2116</v>
      </c>
      <c r="J1929" s="192" t="s">
        <v>2117</v>
      </c>
      <c r="K1929" s="192" t="s">
        <v>2132</v>
      </c>
      <c r="L1929" s="69" t="s">
        <v>1279</v>
      </c>
      <c r="M1929" s="192" t="s">
        <v>2119</v>
      </c>
      <c r="N1929" s="192"/>
    </row>
    <row r="1930" s="159" customFormat="1" ht="21" customHeight="1" spans="1:14">
      <c r="A1930" s="191"/>
      <c r="B1930" s="234" t="s">
        <v>883</v>
      </c>
      <c r="C1930" s="191" t="s">
        <v>2115</v>
      </c>
      <c r="D1930" s="40" t="s">
        <v>859</v>
      </c>
      <c r="E1930" s="67"/>
      <c r="F1930" s="192">
        <v>1</v>
      </c>
      <c r="G1930" s="194"/>
      <c r="H1930" s="192" t="s">
        <v>1845</v>
      </c>
      <c r="I1930" s="191" t="s">
        <v>2116</v>
      </c>
      <c r="J1930" s="192" t="s">
        <v>2117</v>
      </c>
      <c r="K1930" s="192" t="s">
        <v>2133</v>
      </c>
      <c r="L1930" s="69" t="s">
        <v>1279</v>
      </c>
      <c r="M1930" s="192" t="s">
        <v>2119</v>
      </c>
      <c r="N1930" s="192"/>
    </row>
    <row r="1931" s="159" customFormat="1" ht="21" customHeight="1" spans="1:14">
      <c r="A1931" s="191"/>
      <c r="B1931" s="234" t="s">
        <v>883</v>
      </c>
      <c r="C1931" s="191" t="s">
        <v>2115</v>
      </c>
      <c r="D1931" s="40" t="s">
        <v>859</v>
      </c>
      <c r="E1931" s="67"/>
      <c r="F1931" s="192">
        <v>1</v>
      </c>
      <c r="G1931" s="194"/>
      <c r="H1931" s="192" t="s">
        <v>1845</v>
      </c>
      <c r="I1931" s="191" t="s">
        <v>2116</v>
      </c>
      <c r="J1931" s="192" t="s">
        <v>2117</v>
      </c>
      <c r="K1931" s="192" t="s">
        <v>2134</v>
      </c>
      <c r="L1931" s="69" t="s">
        <v>1284</v>
      </c>
      <c r="M1931" s="192" t="s">
        <v>2119</v>
      </c>
      <c r="N1931" s="192"/>
    </row>
    <row r="1932" s="159" customFormat="1" ht="21" customHeight="1" spans="1:14">
      <c r="A1932" s="191"/>
      <c r="B1932" s="234" t="s">
        <v>883</v>
      </c>
      <c r="C1932" s="191" t="s">
        <v>2115</v>
      </c>
      <c r="D1932" s="40" t="s">
        <v>859</v>
      </c>
      <c r="E1932" s="67"/>
      <c r="F1932" s="192">
        <v>1</v>
      </c>
      <c r="G1932" s="194"/>
      <c r="H1932" s="192" t="s">
        <v>1845</v>
      </c>
      <c r="I1932" s="191" t="s">
        <v>2116</v>
      </c>
      <c r="J1932" s="192" t="s">
        <v>2117</v>
      </c>
      <c r="K1932" s="192" t="s">
        <v>2135</v>
      </c>
      <c r="L1932" s="69" t="s">
        <v>1284</v>
      </c>
      <c r="M1932" s="192" t="s">
        <v>2119</v>
      </c>
      <c r="N1932" s="192"/>
    </row>
    <row r="1933" s="159" customFormat="1" ht="21" customHeight="1" spans="1:14">
      <c r="A1933" s="191"/>
      <c r="B1933" s="234" t="s">
        <v>883</v>
      </c>
      <c r="C1933" s="191" t="s">
        <v>2115</v>
      </c>
      <c r="D1933" s="40" t="s">
        <v>859</v>
      </c>
      <c r="E1933" s="67"/>
      <c r="F1933" s="192">
        <v>1</v>
      </c>
      <c r="G1933" s="194"/>
      <c r="H1933" s="192" t="s">
        <v>1845</v>
      </c>
      <c r="I1933" s="191" t="s">
        <v>2116</v>
      </c>
      <c r="J1933" s="192" t="s">
        <v>2117</v>
      </c>
      <c r="K1933" s="192" t="s">
        <v>2136</v>
      </c>
      <c r="L1933" s="69" t="s">
        <v>1279</v>
      </c>
      <c r="M1933" s="192" t="s">
        <v>2119</v>
      </c>
      <c r="N1933" s="192"/>
    </row>
    <row r="1934" s="159" customFormat="1" ht="21" customHeight="1" spans="1:14">
      <c r="A1934" s="191"/>
      <c r="B1934" s="234" t="s">
        <v>883</v>
      </c>
      <c r="C1934" s="191" t="s">
        <v>2115</v>
      </c>
      <c r="D1934" s="40" t="s">
        <v>859</v>
      </c>
      <c r="E1934" s="67"/>
      <c r="F1934" s="192">
        <v>1</v>
      </c>
      <c r="G1934" s="194"/>
      <c r="H1934" s="192" t="s">
        <v>1845</v>
      </c>
      <c r="I1934" s="191" t="s">
        <v>2116</v>
      </c>
      <c r="J1934" s="192" t="s">
        <v>2117</v>
      </c>
      <c r="K1934" s="192" t="s">
        <v>2137</v>
      </c>
      <c r="L1934" s="69" t="s">
        <v>1284</v>
      </c>
      <c r="M1934" s="192" t="s">
        <v>2119</v>
      </c>
      <c r="N1934" s="192"/>
    </row>
    <row r="1935" s="159" customFormat="1" ht="21" customHeight="1" spans="1:14">
      <c r="A1935" s="191"/>
      <c r="B1935" s="234" t="s">
        <v>883</v>
      </c>
      <c r="C1935" s="191" t="s">
        <v>2115</v>
      </c>
      <c r="D1935" s="40" t="s">
        <v>859</v>
      </c>
      <c r="E1935" s="67"/>
      <c r="F1935" s="192">
        <v>1</v>
      </c>
      <c r="G1935" s="194"/>
      <c r="H1935" s="192" t="s">
        <v>1845</v>
      </c>
      <c r="I1935" s="191" t="s">
        <v>2116</v>
      </c>
      <c r="J1935" s="192" t="s">
        <v>2117</v>
      </c>
      <c r="K1935" s="192" t="s">
        <v>2138</v>
      </c>
      <c r="L1935" s="69" t="s">
        <v>1279</v>
      </c>
      <c r="M1935" s="192" t="s">
        <v>2119</v>
      </c>
      <c r="N1935" s="192"/>
    </row>
    <row r="1936" s="159" customFormat="1" ht="21" customHeight="1" spans="1:14">
      <c r="A1936" s="191"/>
      <c r="B1936" s="234" t="s">
        <v>883</v>
      </c>
      <c r="C1936" s="191" t="s">
        <v>2115</v>
      </c>
      <c r="D1936" s="40" t="s">
        <v>859</v>
      </c>
      <c r="E1936" s="67"/>
      <c r="F1936" s="192">
        <v>1</v>
      </c>
      <c r="G1936" s="194"/>
      <c r="H1936" s="192" t="s">
        <v>1845</v>
      </c>
      <c r="I1936" s="191" t="s">
        <v>2116</v>
      </c>
      <c r="J1936" s="192" t="s">
        <v>2117</v>
      </c>
      <c r="K1936" s="192" t="s">
        <v>2139</v>
      </c>
      <c r="L1936" s="69" t="s">
        <v>1284</v>
      </c>
      <c r="M1936" s="192" t="s">
        <v>2119</v>
      </c>
      <c r="N1936" s="192"/>
    </row>
    <row r="1937" s="159" customFormat="1" ht="21" customHeight="1" spans="1:14">
      <c r="A1937" s="191"/>
      <c r="B1937" s="234" t="s">
        <v>883</v>
      </c>
      <c r="C1937" s="191" t="s">
        <v>2115</v>
      </c>
      <c r="D1937" s="40" t="s">
        <v>859</v>
      </c>
      <c r="E1937" s="67"/>
      <c r="F1937" s="192">
        <v>1</v>
      </c>
      <c r="G1937" s="194"/>
      <c r="H1937" s="192" t="s">
        <v>1845</v>
      </c>
      <c r="I1937" s="191" t="s">
        <v>2116</v>
      </c>
      <c r="J1937" s="192" t="s">
        <v>2117</v>
      </c>
      <c r="K1937" s="192" t="s">
        <v>2140</v>
      </c>
      <c r="L1937" s="69" t="s">
        <v>1284</v>
      </c>
      <c r="M1937" s="192" t="s">
        <v>2119</v>
      </c>
      <c r="N1937" s="192"/>
    </row>
    <row r="1938" s="159" customFormat="1" ht="21" customHeight="1" spans="1:14">
      <c r="A1938" s="191"/>
      <c r="B1938" s="234" t="s">
        <v>883</v>
      </c>
      <c r="C1938" s="191" t="s">
        <v>2115</v>
      </c>
      <c r="D1938" s="40" t="s">
        <v>859</v>
      </c>
      <c r="E1938" s="67"/>
      <c r="F1938" s="192">
        <v>1</v>
      </c>
      <c r="G1938" s="194"/>
      <c r="H1938" s="192" t="s">
        <v>1845</v>
      </c>
      <c r="I1938" s="191" t="s">
        <v>2116</v>
      </c>
      <c r="J1938" s="192" t="s">
        <v>2117</v>
      </c>
      <c r="K1938" s="192" t="s">
        <v>2141</v>
      </c>
      <c r="L1938" s="69" t="s">
        <v>1279</v>
      </c>
      <c r="M1938" s="192" t="s">
        <v>2119</v>
      </c>
      <c r="N1938" s="192"/>
    </row>
    <row r="1939" s="159" customFormat="1" ht="21" customHeight="1" spans="1:14">
      <c r="A1939" s="191"/>
      <c r="B1939" s="234" t="s">
        <v>883</v>
      </c>
      <c r="C1939" s="191" t="s">
        <v>2115</v>
      </c>
      <c r="D1939" s="40" t="s">
        <v>859</v>
      </c>
      <c r="E1939" s="67"/>
      <c r="F1939" s="192">
        <v>1</v>
      </c>
      <c r="G1939" s="194"/>
      <c r="H1939" s="192" t="s">
        <v>1845</v>
      </c>
      <c r="I1939" s="191" t="s">
        <v>2116</v>
      </c>
      <c r="J1939" s="192" t="s">
        <v>2117</v>
      </c>
      <c r="K1939" s="192" t="s">
        <v>2142</v>
      </c>
      <c r="L1939" s="69" t="s">
        <v>1284</v>
      </c>
      <c r="M1939" s="192" t="s">
        <v>2119</v>
      </c>
      <c r="N1939" s="192"/>
    </row>
    <row r="1940" s="159" customFormat="1" ht="21" customHeight="1" spans="1:14">
      <c r="A1940" s="191"/>
      <c r="B1940" s="234" t="s">
        <v>883</v>
      </c>
      <c r="C1940" s="191" t="s">
        <v>2115</v>
      </c>
      <c r="D1940" s="40" t="s">
        <v>859</v>
      </c>
      <c r="E1940" s="67"/>
      <c r="F1940" s="192">
        <v>1</v>
      </c>
      <c r="G1940" s="194"/>
      <c r="H1940" s="192" t="s">
        <v>1845</v>
      </c>
      <c r="I1940" s="191" t="s">
        <v>2116</v>
      </c>
      <c r="J1940" s="192" t="s">
        <v>2117</v>
      </c>
      <c r="K1940" s="192" t="s">
        <v>2143</v>
      </c>
      <c r="L1940" s="69" t="s">
        <v>1279</v>
      </c>
      <c r="M1940" s="192" t="s">
        <v>2119</v>
      </c>
      <c r="N1940" s="192"/>
    </row>
    <row r="1941" s="159" customFormat="1" ht="21" customHeight="1" spans="1:14">
      <c r="A1941" s="191"/>
      <c r="B1941" s="234" t="s">
        <v>883</v>
      </c>
      <c r="C1941" s="191" t="s">
        <v>2115</v>
      </c>
      <c r="D1941" s="40" t="s">
        <v>859</v>
      </c>
      <c r="E1941" s="67"/>
      <c r="F1941" s="192">
        <v>1</v>
      </c>
      <c r="G1941" s="194"/>
      <c r="H1941" s="192" t="s">
        <v>1845</v>
      </c>
      <c r="I1941" s="191" t="s">
        <v>2116</v>
      </c>
      <c r="J1941" s="192" t="s">
        <v>2117</v>
      </c>
      <c r="K1941" s="192" t="s">
        <v>2144</v>
      </c>
      <c r="L1941" s="69" t="s">
        <v>1284</v>
      </c>
      <c r="M1941" s="192" t="s">
        <v>2119</v>
      </c>
      <c r="N1941" s="192"/>
    </row>
    <row r="1942" s="159" customFormat="1" ht="21" customHeight="1" spans="1:14">
      <c r="A1942" s="191"/>
      <c r="B1942" s="234" t="s">
        <v>883</v>
      </c>
      <c r="C1942" s="191" t="s">
        <v>2115</v>
      </c>
      <c r="D1942" s="40" t="s">
        <v>859</v>
      </c>
      <c r="E1942" s="67"/>
      <c r="F1942" s="192">
        <v>1</v>
      </c>
      <c r="G1942" s="194"/>
      <c r="H1942" s="192" t="s">
        <v>1845</v>
      </c>
      <c r="I1942" s="191" t="s">
        <v>2116</v>
      </c>
      <c r="J1942" s="192" t="s">
        <v>2117</v>
      </c>
      <c r="K1942" s="192" t="s">
        <v>2145</v>
      </c>
      <c r="L1942" s="69" t="s">
        <v>1279</v>
      </c>
      <c r="M1942" s="192" t="s">
        <v>2119</v>
      </c>
      <c r="N1942" s="192"/>
    </row>
    <row r="1943" s="159" customFormat="1" ht="21" customHeight="1" spans="1:14">
      <c r="A1943" s="191"/>
      <c r="B1943" s="234" t="s">
        <v>883</v>
      </c>
      <c r="C1943" s="191" t="s">
        <v>2115</v>
      </c>
      <c r="D1943" s="40" t="s">
        <v>859</v>
      </c>
      <c r="E1943" s="67"/>
      <c r="F1943" s="192">
        <v>1</v>
      </c>
      <c r="G1943" s="194"/>
      <c r="H1943" s="192" t="s">
        <v>1845</v>
      </c>
      <c r="I1943" s="191" t="s">
        <v>2116</v>
      </c>
      <c r="J1943" s="192" t="s">
        <v>2117</v>
      </c>
      <c r="K1943" s="192" t="s">
        <v>2146</v>
      </c>
      <c r="L1943" s="69" t="s">
        <v>1284</v>
      </c>
      <c r="M1943" s="192" t="s">
        <v>2119</v>
      </c>
      <c r="N1943" s="192"/>
    </row>
    <row r="1944" s="159" customFormat="1" ht="21" customHeight="1" spans="1:14">
      <c r="A1944" s="191"/>
      <c r="B1944" s="234" t="s">
        <v>883</v>
      </c>
      <c r="C1944" s="191" t="s">
        <v>2115</v>
      </c>
      <c r="D1944" s="40" t="s">
        <v>859</v>
      </c>
      <c r="E1944" s="67"/>
      <c r="F1944" s="192">
        <v>1</v>
      </c>
      <c r="G1944" s="194"/>
      <c r="H1944" s="192" t="s">
        <v>1845</v>
      </c>
      <c r="I1944" s="191" t="s">
        <v>2116</v>
      </c>
      <c r="J1944" s="192" t="s">
        <v>2117</v>
      </c>
      <c r="K1944" s="192" t="s">
        <v>2147</v>
      </c>
      <c r="L1944" s="69" t="s">
        <v>1279</v>
      </c>
      <c r="M1944" s="192" t="s">
        <v>2119</v>
      </c>
      <c r="N1944" s="192"/>
    </row>
    <row r="1945" s="159" customFormat="1" ht="21" customHeight="1" spans="1:14">
      <c r="A1945" s="191"/>
      <c r="B1945" s="234" t="s">
        <v>883</v>
      </c>
      <c r="C1945" s="191" t="s">
        <v>2115</v>
      </c>
      <c r="D1945" s="40" t="s">
        <v>859</v>
      </c>
      <c r="E1945" s="67"/>
      <c r="F1945" s="192">
        <v>1</v>
      </c>
      <c r="G1945" s="194"/>
      <c r="H1945" s="192" t="s">
        <v>1845</v>
      </c>
      <c r="I1945" s="191" t="s">
        <v>2116</v>
      </c>
      <c r="J1945" s="192" t="s">
        <v>2117</v>
      </c>
      <c r="K1945" s="192" t="s">
        <v>2148</v>
      </c>
      <c r="L1945" s="69" t="s">
        <v>1284</v>
      </c>
      <c r="M1945" s="192" t="s">
        <v>2119</v>
      </c>
      <c r="N1945" s="192"/>
    </row>
    <row r="1946" s="159" customFormat="1" ht="21" customHeight="1" spans="1:14">
      <c r="A1946" s="191"/>
      <c r="B1946" s="234" t="s">
        <v>883</v>
      </c>
      <c r="C1946" s="191" t="s">
        <v>2115</v>
      </c>
      <c r="D1946" s="40" t="s">
        <v>859</v>
      </c>
      <c r="E1946" s="67"/>
      <c r="F1946" s="192">
        <v>1</v>
      </c>
      <c r="G1946" s="194"/>
      <c r="H1946" s="192" t="s">
        <v>1845</v>
      </c>
      <c r="I1946" s="191" t="s">
        <v>2116</v>
      </c>
      <c r="J1946" s="192" t="s">
        <v>2117</v>
      </c>
      <c r="K1946" s="192" t="s">
        <v>2149</v>
      </c>
      <c r="L1946" s="69" t="s">
        <v>1279</v>
      </c>
      <c r="M1946" s="192" t="s">
        <v>2119</v>
      </c>
      <c r="N1946" s="192"/>
    </row>
    <row r="1947" s="159" customFormat="1" ht="21" customHeight="1" spans="1:14">
      <c r="A1947" s="191"/>
      <c r="B1947" s="234" t="s">
        <v>883</v>
      </c>
      <c r="C1947" s="191" t="s">
        <v>2115</v>
      </c>
      <c r="D1947" s="40" t="s">
        <v>859</v>
      </c>
      <c r="E1947" s="67"/>
      <c r="F1947" s="192">
        <v>1</v>
      </c>
      <c r="G1947" s="194"/>
      <c r="H1947" s="192" t="s">
        <v>1845</v>
      </c>
      <c r="I1947" s="191" t="s">
        <v>2116</v>
      </c>
      <c r="J1947" s="192" t="s">
        <v>2117</v>
      </c>
      <c r="K1947" s="192" t="s">
        <v>2150</v>
      </c>
      <c r="L1947" s="69" t="s">
        <v>1279</v>
      </c>
      <c r="M1947" s="192" t="s">
        <v>2119</v>
      </c>
      <c r="N1947" s="192"/>
    </row>
    <row r="1948" s="159" customFormat="1" ht="21" customHeight="1" spans="1:14">
      <c r="A1948" s="191"/>
      <c r="B1948" s="234" t="s">
        <v>883</v>
      </c>
      <c r="C1948" s="191" t="s">
        <v>2115</v>
      </c>
      <c r="D1948" s="40" t="s">
        <v>859</v>
      </c>
      <c r="E1948" s="67"/>
      <c r="F1948" s="192">
        <v>1</v>
      </c>
      <c r="G1948" s="194"/>
      <c r="H1948" s="192" t="s">
        <v>1845</v>
      </c>
      <c r="I1948" s="191" t="s">
        <v>2116</v>
      </c>
      <c r="J1948" s="192" t="s">
        <v>2117</v>
      </c>
      <c r="K1948" s="192" t="s">
        <v>2151</v>
      </c>
      <c r="L1948" s="69" t="s">
        <v>1284</v>
      </c>
      <c r="M1948" s="192" t="s">
        <v>2119</v>
      </c>
      <c r="N1948" s="192"/>
    </row>
    <row r="1949" s="159" customFormat="1" ht="21" customHeight="1" spans="1:14">
      <c r="A1949" s="191"/>
      <c r="B1949" s="234" t="s">
        <v>883</v>
      </c>
      <c r="C1949" s="191" t="s">
        <v>2115</v>
      </c>
      <c r="D1949" s="40" t="s">
        <v>859</v>
      </c>
      <c r="E1949" s="67"/>
      <c r="F1949" s="192">
        <v>1</v>
      </c>
      <c r="G1949" s="194"/>
      <c r="H1949" s="192" t="s">
        <v>1845</v>
      </c>
      <c r="I1949" s="191" t="s">
        <v>2116</v>
      </c>
      <c r="J1949" s="192" t="s">
        <v>2117</v>
      </c>
      <c r="K1949" s="192" t="s">
        <v>2152</v>
      </c>
      <c r="L1949" s="69" t="s">
        <v>1279</v>
      </c>
      <c r="M1949" s="192" t="s">
        <v>2119</v>
      </c>
      <c r="N1949" s="192"/>
    </row>
    <row r="1950" s="159" customFormat="1" ht="21" customHeight="1" spans="1:14">
      <c r="A1950" s="191"/>
      <c r="B1950" s="234" t="s">
        <v>883</v>
      </c>
      <c r="C1950" s="191" t="s">
        <v>2115</v>
      </c>
      <c r="D1950" s="40" t="s">
        <v>859</v>
      </c>
      <c r="E1950" s="67"/>
      <c r="F1950" s="192">
        <v>1</v>
      </c>
      <c r="G1950" s="194"/>
      <c r="H1950" s="192" t="s">
        <v>1845</v>
      </c>
      <c r="I1950" s="191" t="s">
        <v>2116</v>
      </c>
      <c r="J1950" s="192" t="s">
        <v>2117</v>
      </c>
      <c r="K1950" s="192" t="s">
        <v>2153</v>
      </c>
      <c r="L1950" s="69" t="s">
        <v>1284</v>
      </c>
      <c r="M1950" s="192" t="s">
        <v>2119</v>
      </c>
      <c r="N1950" s="192"/>
    </row>
    <row r="1951" s="159" customFormat="1" ht="21" customHeight="1" spans="1:14">
      <c r="A1951" s="191"/>
      <c r="B1951" s="234" t="s">
        <v>883</v>
      </c>
      <c r="C1951" s="191" t="s">
        <v>2115</v>
      </c>
      <c r="D1951" s="40" t="s">
        <v>859</v>
      </c>
      <c r="E1951" s="67"/>
      <c r="F1951" s="192">
        <v>1</v>
      </c>
      <c r="G1951" s="194"/>
      <c r="H1951" s="192" t="s">
        <v>1845</v>
      </c>
      <c r="I1951" s="191" t="s">
        <v>2116</v>
      </c>
      <c r="J1951" s="192" t="s">
        <v>2117</v>
      </c>
      <c r="K1951" s="192" t="s">
        <v>2154</v>
      </c>
      <c r="L1951" s="69" t="s">
        <v>1284</v>
      </c>
      <c r="M1951" s="192" t="s">
        <v>2119</v>
      </c>
      <c r="N1951" s="192"/>
    </row>
    <row r="1952" s="159" customFormat="1" ht="21" customHeight="1" spans="1:14">
      <c r="A1952" s="191"/>
      <c r="B1952" s="234" t="s">
        <v>883</v>
      </c>
      <c r="C1952" s="191" t="s">
        <v>2115</v>
      </c>
      <c r="D1952" s="40" t="s">
        <v>859</v>
      </c>
      <c r="E1952" s="67"/>
      <c r="F1952" s="192">
        <v>1</v>
      </c>
      <c r="G1952" s="194"/>
      <c r="H1952" s="192" t="s">
        <v>1845</v>
      </c>
      <c r="I1952" s="191" t="s">
        <v>2116</v>
      </c>
      <c r="J1952" s="192" t="s">
        <v>2117</v>
      </c>
      <c r="K1952" s="192" t="s">
        <v>2155</v>
      </c>
      <c r="L1952" s="69" t="s">
        <v>1279</v>
      </c>
      <c r="M1952" s="192" t="s">
        <v>2119</v>
      </c>
      <c r="N1952" s="192"/>
    </row>
    <row r="1953" s="159" customFormat="1" ht="21" customHeight="1" spans="1:14">
      <c r="A1953" s="191"/>
      <c r="B1953" s="234" t="s">
        <v>883</v>
      </c>
      <c r="C1953" s="191" t="s">
        <v>2115</v>
      </c>
      <c r="D1953" s="40" t="s">
        <v>859</v>
      </c>
      <c r="E1953" s="67"/>
      <c r="F1953" s="192">
        <v>1</v>
      </c>
      <c r="G1953" s="194"/>
      <c r="H1953" s="192" t="s">
        <v>1845</v>
      </c>
      <c r="I1953" s="191" t="s">
        <v>2116</v>
      </c>
      <c r="J1953" s="192" t="s">
        <v>2117</v>
      </c>
      <c r="K1953" s="192" t="s">
        <v>2156</v>
      </c>
      <c r="L1953" s="69" t="s">
        <v>1284</v>
      </c>
      <c r="M1953" s="192" t="s">
        <v>2119</v>
      </c>
      <c r="N1953" s="192"/>
    </row>
    <row r="1954" s="159" customFormat="1" ht="21" customHeight="1" spans="1:14">
      <c r="A1954" s="191"/>
      <c r="B1954" s="234" t="s">
        <v>883</v>
      </c>
      <c r="C1954" s="191" t="s">
        <v>2115</v>
      </c>
      <c r="D1954" s="40" t="s">
        <v>859</v>
      </c>
      <c r="E1954" s="67"/>
      <c r="F1954" s="192">
        <v>1</v>
      </c>
      <c r="G1954" s="194"/>
      <c r="H1954" s="192" t="s">
        <v>1845</v>
      </c>
      <c r="I1954" s="191" t="s">
        <v>2116</v>
      </c>
      <c r="J1954" s="192" t="s">
        <v>2117</v>
      </c>
      <c r="K1954" s="192" t="s">
        <v>2157</v>
      </c>
      <c r="L1954" s="69" t="s">
        <v>1279</v>
      </c>
      <c r="M1954" s="192" t="s">
        <v>2119</v>
      </c>
      <c r="N1954" s="192"/>
    </row>
    <row r="1955" s="159" customFormat="1" ht="21" customHeight="1" spans="1:14">
      <c r="A1955" s="191"/>
      <c r="B1955" s="234" t="s">
        <v>883</v>
      </c>
      <c r="C1955" s="191" t="s">
        <v>2115</v>
      </c>
      <c r="D1955" s="40" t="s">
        <v>859</v>
      </c>
      <c r="E1955" s="67"/>
      <c r="F1955" s="192">
        <v>1</v>
      </c>
      <c r="G1955" s="194"/>
      <c r="H1955" s="192" t="s">
        <v>1845</v>
      </c>
      <c r="I1955" s="191" t="s">
        <v>2116</v>
      </c>
      <c r="J1955" s="192" t="s">
        <v>2117</v>
      </c>
      <c r="K1955" s="192" t="s">
        <v>2158</v>
      </c>
      <c r="L1955" s="69" t="s">
        <v>1284</v>
      </c>
      <c r="M1955" s="192" t="s">
        <v>2119</v>
      </c>
      <c r="N1955" s="192"/>
    </row>
    <row r="1956" s="159" customFormat="1" ht="21" customHeight="1" spans="1:14">
      <c r="A1956" s="191"/>
      <c r="B1956" s="234" t="s">
        <v>883</v>
      </c>
      <c r="C1956" s="191" t="s">
        <v>2115</v>
      </c>
      <c r="D1956" s="40" t="s">
        <v>859</v>
      </c>
      <c r="E1956" s="67"/>
      <c r="F1956" s="192">
        <v>1</v>
      </c>
      <c r="G1956" s="194"/>
      <c r="H1956" s="192" t="s">
        <v>1845</v>
      </c>
      <c r="I1956" s="191" t="s">
        <v>2116</v>
      </c>
      <c r="J1956" s="192" t="s">
        <v>2117</v>
      </c>
      <c r="K1956" s="192" t="s">
        <v>2159</v>
      </c>
      <c r="L1956" s="69" t="s">
        <v>1284</v>
      </c>
      <c r="M1956" s="192" t="s">
        <v>2119</v>
      </c>
      <c r="N1956" s="192"/>
    </row>
    <row r="1957" s="159" customFormat="1" ht="21" customHeight="1" spans="1:14">
      <c r="A1957" s="191"/>
      <c r="B1957" s="234" t="s">
        <v>883</v>
      </c>
      <c r="C1957" s="191" t="s">
        <v>2115</v>
      </c>
      <c r="D1957" s="40" t="s">
        <v>859</v>
      </c>
      <c r="E1957" s="67"/>
      <c r="F1957" s="192">
        <v>1</v>
      </c>
      <c r="G1957" s="194"/>
      <c r="H1957" s="192" t="s">
        <v>1845</v>
      </c>
      <c r="I1957" s="191" t="s">
        <v>2116</v>
      </c>
      <c r="J1957" s="192" t="s">
        <v>2117</v>
      </c>
      <c r="K1957" s="192" t="s">
        <v>2160</v>
      </c>
      <c r="L1957" s="69" t="s">
        <v>1279</v>
      </c>
      <c r="M1957" s="192" t="s">
        <v>2119</v>
      </c>
      <c r="N1957" s="192"/>
    </row>
    <row r="1958" s="159" customFormat="1" ht="21" customHeight="1" spans="1:14">
      <c r="A1958" s="191"/>
      <c r="B1958" s="234" t="s">
        <v>883</v>
      </c>
      <c r="C1958" s="191" t="s">
        <v>2115</v>
      </c>
      <c r="D1958" s="40" t="s">
        <v>859</v>
      </c>
      <c r="E1958" s="67"/>
      <c r="F1958" s="192">
        <v>1</v>
      </c>
      <c r="G1958" s="194"/>
      <c r="H1958" s="192" t="s">
        <v>1845</v>
      </c>
      <c r="I1958" s="191" t="s">
        <v>2116</v>
      </c>
      <c r="J1958" s="192" t="s">
        <v>2117</v>
      </c>
      <c r="K1958" s="192" t="s">
        <v>2161</v>
      </c>
      <c r="L1958" s="69" t="s">
        <v>1284</v>
      </c>
      <c r="M1958" s="192" t="s">
        <v>2119</v>
      </c>
      <c r="N1958" s="192"/>
    </row>
    <row r="1959" s="159" customFormat="1" ht="21" customHeight="1" spans="1:14">
      <c r="A1959" s="191"/>
      <c r="B1959" s="234" t="s">
        <v>883</v>
      </c>
      <c r="C1959" s="191" t="s">
        <v>2115</v>
      </c>
      <c r="D1959" s="40" t="s">
        <v>859</v>
      </c>
      <c r="E1959" s="67"/>
      <c r="F1959" s="192">
        <v>1</v>
      </c>
      <c r="G1959" s="194"/>
      <c r="H1959" s="192" t="s">
        <v>1845</v>
      </c>
      <c r="I1959" s="191" t="s">
        <v>2116</v>
      </c>
      <c r="J1959" s="192" t="s">
        <v>2117</v>
      </c>
      <c r="K1959" s="192" t="s">
        <v>2162</v>
      </c>
      <c r="L1959" s="69" t="s">
        <v>1284</v>
      </c>
      <c r="M1959" s="192" t="s">
        <v>2119</v>
      </c>
      <c r="N1959" s="192"/>
    </row>
    <row r="1960" s="159" customFormat="1" ht="21" customHeight="1" spans="1:14">
      <c r="A1960" s="191"/>
      <c r="B1960" s="234" t="s">
        <v>883</v>
      </c>
      <c r="C1960" s="191" t="s">
        <v>2115</v>
      </c>
      <c r="D1960" s="40" t="s">
        <v>859</v>
      </c>
      <c r="E1960" s="67"/>
      <c r="F1960" s="192">
        <v>1</v>
      </c>
      <c r="G1960" s="194"/>
      <c r="H1960" s="192" t="s">
        <v>1845</v>
      </c>
      <c r="I1960" s="191" t="s">
        <v>2116</v>
      </c>
      <c r="J1960" s="192" t="s">
        <v>2117</v>
      </c>
      <c r="K1960" s="192" t="s">
        <v>2163</v>
      </c>
      <c r="L1960" s="69" t="s">
        <v>1284</v>
      </c>
      <c r="M1960" s="192" t="s">
        <v>2119</v>
      </c>
      <c r="N1960" s="192"/>
    </row>
    <row r="1961" s="159" customFormat="1" ht="21" customHeight="1" spans="1:14">
      <c r="A1961" s="191"/>
      <c r="B1961" s="234" t="s">
        <v>883</v>
      </c>
      <c r="C1961" s="191" t="s">
        <v>2115</v>
      </c>
      <c r="D1961" s="40" t="s">
        <v>859</v>
      </c>
      <c r="E1961" s="67"/>
      <c r="F1961" s="192">
        <v>1</v>
      </c>
      <c r="G1961" s="194"/>
      <c r="H1961" s="192" t="s">
        <v>1845</v>
      </c>
      <c r="I1961" s="191" t="s">
        <v>2116</v>
      </c>
      <c r="J1961" s="192" t="s">
        <v>2117</v>
      </c>
      <c r="K1961" s="192" t="s">
        <v>2164</v>
      </c>
      <c r="L1961" s="69" t="s">
        <v>1284</v>
      </c>
      <c r="M1961" s="192" t="s">
        <v>2119</v>
      </c>
      <c r="N1961" s="192"/>
    </row>
    <row r="1962" s="159" customFormat="1" ht="21" customHeight="1" spans="1:14">
      <c r="A1962" s="191"/>
      <c r="B1962" s="234" t="s">
        <v>883</v>
      </c>
      <c r="C1962" s="191" t="s">
        <v>2115</v>
      </c>
      <c r="D1962" s="40" t="s">
        <v>859</v>
      </c>
      <c r="E1962" s="67"/>
      <c r="F1962" s="192">
        <v>1</v>
      </c>
      <c r="G1962" s="194"/>
      <c r="H1962" s="192" t="s">
        <v>1845</v>
      </c>
      <c r="I1962" s="191" t="s">
        <v>2116</v>
      </c>
      <c r="J1962" s="192" t="s">
        <v>2117</v>
      </c>
      <c r="K1962" s="192" t="s">
        <v>2165</v>
      </c>
      <c r="L1962" s="69" t="s">
        <v>1279</v>
      </c>
      <c r="M1962" s="192" t="s">
        <v>2119</v>
      </c>
      <c r="N1962" s="192"/>
    </row>
    <row r="1963" s="159" customFormat="1" ht="21" customHeight="1" spans="1:14">
      <c r="A1963" s="191"/>
      <c r="B1963" s="234" t="s">
        <v>883</v>
      </c>
      <c r="C1963" s="191" t="s">
        <v>2115</v>
      </c>
      <c r="D1963" s="40" t="s">
        <v>859</v>
      </c>
      <c r="E1963" s="67"/>
      <c r="F1963" s="192">
        <v>1</v>
      </c>
      <c r="G1963" s="194"/>
      <c r="H1963" s="192" t="s">
        <v>1845</v>
      </c>
      <c r="I1963" s="191" t="s">
        <v>2116</v>
      </c>
      <c r="J1963" s="192" t="s">
        <v>2117</v>
      </c>
      <c r="K1963" s="192" t="s">
        <v>2166</v>
      </c>
      <c r="L1963" s="69" t="s">
        <v>1279</v>
      </c>
      <c r="M1963" s="192" t="s">
        <v>2119</v>
      </c>
      <c r="N1963" s="192"/>
    </row>
    <row r="1964" s="159" customFormat="1" ht="21" customHeight="1" spans="1:14">
      <c r="A1964" s="191"/>
      <c r="B1964" s="234" t="s">
        <v>883</v>
      </c>
      <c r="C1964" s="191" t="s">
        <v>2115</v>
      </c>
      <c r="D1964" s="40" t="s">
        <v>859</v>
      </c>
      <c r="E1964" s="67"/>
      <c r="F1964" s="192">
        <v>1</v>
      </c>
      <c r="G1964" s="194"/>
      <c r="H1964" s="192" t="s">
        <v>1845</v>
      </c>
      <c r="I1964" s="191" t="s">
        <v>2116</v>
      </c>
      <c r="J1964" s="192" t="s">
        <v>2117</v>
      </c>
      <c r="K1964" s="192" t="s">
        <v>2167</v>
      </c>
      <c r="L1964" s="69" t="s">
        <v>1284</v>
      </c>
      <c r="M1964" s="192" t="s">
        <v>2119</v>
      </c>
      <c r="N1964" s="192"/>
    </row>
    <row r="1965" s="159" customFormat="1" ht="21" customHeight="1" spans="1:14">
      <c r="A1965" s="191"/>
      <c r="B1965" s="234" t="s">
        <v>883</v>
      </c>
      <c r="C1965" s="191" t="s">
        <v>2115</v>
      </c>
      <c r="D1965" s="40" t="s">
        <v>859</v>
      </c>
      <c r="E1965" s="67"/>
      <c r="F1965" s="192">
        <v>1</v>
      </c>
      <c r="G1965" s="194"/>
      <c r="H1965" s="192" t="s">
        <v>1845</v>
      </c>
      <c r="I1965" s="191" t="s">
        <v>2116</v>
      </c>
      <c r="J1965" s="192" t="s">
        <v>2117</v>
      </c>
      <c r="K1965" s="192" t="s">
        <v>2168</v>
      </c>
      <c r="L1965" s="69" t="s">
        <v>1279</v>
      </c>
      <c r="M1965" s="192" t="s">
        <v>2119</v>
      </c>
      <c r="N1965" s="192"/>
    </row>
    <row r="1966" s="159" customFormat="1" ht="21" customHeight="1" spans="1:14">
      <c r="A1966" s="191"/>
      <c r="B1966" s="234" t="s">
        <v>883</v>
      </c>
      <c r="C1966" s="191" t="s">
        <v>2115</v>
      </c>
      <c r="D1966" s="40" t="s">
        <v>859</v>
      </c>
      <c r="E1966" s="67"/>
      <c r="F1966" s="192">
        <v>1</v>
      </c>
      <c r="G1966" s="194"/>
      <c r="H1966" s="192" t="s">
        <v>1845</v>
      </c>
      <c r="I1966" s="191" t="s">
        <v>2116</v>
      </c>
      <c r="J1966" s="192" t="s">
        <v>2117</v>
      </c>
      <c r="K1966" s="192" t="s">
        <v>2169</v>
      </c>
      <c r="L1966" s="69" t="s">
        <v>1284</v>
      </c>
      <c r="M1966" s="192" t="s">
        <v>2119</v>
      </c>
      <c r="N1966" s="192"/>
    </row>
    <row r="1967" s="159" customFormat="1" ht="21" customHeight="1" spans="1:14">
      <c r="A1967" s="191"/>
      <c r="B1967" s="234" t="s">
        <v>883</v>
      </c>
      <c r="C1967" s="191" t="s">
        <v>2115</v>
      </c>
      <c r="D1967" s="40" t="s">
        <v>859</v>
      </c>
      <c r="E1967" s="67"/>
      <c r="F1967" s="192">
        <v>1</v>
      </c>
      <c r="G1967" s="194"/>
      <c r="H1967" s="192" t="s">
        <v>1845</v>
      </c>
      <c r="I1967" s="191" t="s">
        <v>2116</v>
      </c>
      <c r="J1967" s="192" t="s">
        <v>2117</v>
      </c>
      <c r="K1967" s="192" t="s">
        <v>1297</v>
      </c>
      <c r="L1967" s="69" t="s">
        <v>1284</v>
      </c>
      <c r="M1967" s="192" t="s">
        <v>2119</v>
      </c>
      <c r="N1967" s="192"/>
    </row>
    <row r="1968" s="159" customFormat="1" ht="21" customHeight="1" spans="1:14">
      <c r="A1968" s="191"/>
      <c r="B1968" s="234" t="s">
        <v>883</v>
      </c>
      <c r="C1968" s="191" t="s">
        <v>2115</v>
      </c>
      <c r="D1968" s="40" t="s">
        <v>859</v>
      </c>
      <c r="E1968" s="67"/>
      <c r="F1968" s="192">
        <v>1</v>
      </c>
      <c r="G1968" s="194"/>
      <c r="H1968" s="192" t="s">
        <v>1845</v>
      </c>
      <c r="I1968" s="191" t="s">
        <v>2116</v>
      </c>
      <c r="J1968" s="192" t="s">
        <v>2117</v>
      </c>
      <c r="K1968" s="192" t="s">
        <v>2170</v>
      </c>
      <c r="L1968" s="69" t="s">
        <v>1279</v>
      </c>
      <c r="M1968" s="192" t="s">
        <v>2119</v>
      </c>
      <c r="N1968" s="192"/>
    </row>
    <row r="1969" s="159" customFormat="1" ht="21" customHeight="1" spans="1:14">
      <c r="A1969" s="191"/>
      <c r="B1969" s="234" t="s">
        <v>883</v>
      </c>
      <c r="C1969" s="191" t="s">
        <v>2115</v>
      </c>
      <c r="D1969" s="40" t="s">
        <v>859</v>
      </c>
      <c r="E1969" s="67"/>
      <c r="F1969" s="192">
        <v>1</v>
      </c>
      <c r="G1969" s="194"/>
      <c r="H1969" s="192" t="s">
        <v>1845</v>
      </c>
      <c r="I1969" s="191" t="s">
        <v>2116</v>
      </c>
      <c r="J1969" s="192" t="s">
        <v>2117</v>
      </c>
      <c r="K1969" s="192" t="s">
        <v>2171</v>
      </c>
      <c r="L1969" s="69" t="s">
        <v>1279</v>
      </c>
      <c r="M1969" s="192" t="s">
        <v>2119</v>
      </c>
      <c r="N1969" s="192"/>
    </row>
    <row r="1970" s="159" customFormat="1" ht="21" customHeight="1" spans="1:14">
      <c r="A1970" s="191"/>
      <c r="B1970" s="234" t="s">
        <v>883</v>
      </c>
      <c r="C1970" s="191" t="s">
        <v>2115</v>
      </c>
      <c r="D1970" s="40" t="s">
        <v>859</v>
      </c>
      <c r="E1970" s="67"/>
      <c r="F1970" s="192">
        <v>1</v>
      </c>
      <c r="G1970" s="194"/>
      <c r="H1970" s="192" t="s">
        <v>1845</v>
      </c>
      <c r="I1970" s="191" t="s">
        <v>2116</v>
      </c>
      <c r="J1970" s="192" t="s">
        <v>2117</v>
      </c>
      <c r="K1970" s="192" t="s">
        <v>2172</v>
      </c>
      <c r="L1970" s="69" t="s">
        <v>1284</v>
      </c>
      <c r="M1970" s="192" t="s">
        <v>2119</v>
      </c>
      <c r="N1970" s="192"/>
    </row>
    <row r="1971" s="159" customFormat="1" ht="21" customHeight="1" spans="1:14">
      <c r="A1971" s="191"/>
      <c r="B1971" s="234" t="s">
        <v>883</v>
      </c>
      <c r="C1971" s="191" t="s">
        <v>2115</v>
      </c>
      <c r="D1971" s="40" t="s">
        <v>859</v>
      </c>
      <c r="E1971" s="67"/>
      <c r="F1971" s="192">
        <v>1</v>
      </c>
      <c r="G1971" s="194"/>
      <c r="H1971" s="192" t="s">
        <v>1845</v>
      </c>
      <c r="I1971" s="191" t="s">
        <v>2116</v>
      </c>
      <c r="J1971" s="192" t="s">
        <v>2117</v>
      </c>
      <c r="K1971" s="192" t="s">
        <v>2173</v>
      </c>
      <c r="L1971" s="69" t="s">
        <v>1279</v>
      </c>
      <c r="M1971" s="192" t="s">
        <v>2119</v>
      </c>
      <c r="N1971" s="192"/>
    </row>
    <row r="1972" s="159" customFormat="1" ht="21" customHeight="1" spans="1:14">
      <c r="A1972" s="191"/>
      <c r="B1972" s="234" t="s">
        <v>883</v>
      </c>
      <c r="C1972" s="191" t="s">
        <v>2115</v>
      </c>
      <c r="D1972" s="40" t="s">
        <v>859</v>
      </c>
      <c r="E1972" s="67"/>
      <c r="F1972" s="192">
        <v>1</v>
      </c>
      <c r="G1972" s="194"/>
      <c r="H1972" s="192" t="s">
        <v>1845</v>
      </c>
      <c r="I1972" s="191" t="s">
        <v>2116</v>
      </c>
      <c r="J1972" s="192" t="s">
        <v>2117</v>
      </c>
      <c r="K1972" s="192" t="s">
        <v>2174</v>
      </c>
      <c r="L1972" s="69" t="s">
        <v>1284</v>
      </c>
      <c r="M1972" s="192" t="s">
        <v>2119</v>
      </c>
      <c r="N1972" s="192"/>
    </row>
    <row r="1973" s="159" customFormat="1" ht="21" customHeight="1" spans="1:14">
      <c r="A1973" s="191"/>
      <c r="B1973" s="234" t="s">
        <v>883</v>
      </c>
      <c r="C1973" s="191" t="s">
        <v>2115</v>
      </c>
      <c r="D1973" s="40" t="s">
        <v>859</v>
      </c>
      <c r="E1973" s="67"/>
      <c r="F1973" s="192">
        <v>1</v>
      </c>
      <c r="G1973" s="194"/>
      <c r="H1973" s="192" t="s">
        <v>1845</v>
      </c>
      <c r="I1973" s="191" t="s">
        <v>2116</v>
      </c>
      <c r="J1973" s="192" t="s">
        <v>2117</v>
      </c>
      <c r="K1973" s="192" t="s">
        <v>2175</v>
      </c>
      <c r="L1973" s="69" t="s">
        <v>1284</v>
      </c>
      <c r="M1973" s="192" t="s">
        <v>2119</v>
      </c>
      <c r="N1973" s="192"/>
    </row>
    <row r="1974" s="159" customFormat="1" ht="21" customHeight="1" spans="1:14">
      <c r="A1974" s="191"/>
      <c r="B1974" s="234" t="s">
        <v>883</v>
      </c>
      <c r="C1974" s="191" t="s">
        <v>2115</v>
      </c>
      <c r="D1974" s="40" t="s">
        <v>859</v>
      </c>
      <c r="E1974" s="67"/>
      <c r="F1974" s="192">
        <v>1</v>
      </c>
      <c r="G1974" s="194"/>
      <c r="H1974" s="192" t="s">
        <v>1845</v>
      </c>
      <c r="I1974" s="191" t="s">
        <v>2116</v>
      </c>
      <c r="J1974" s="192" t="s">
        <v>2117</v>
      </c>
      <c r="K1974" s="192" t="s">
        <v>2176</v>
      </c>
      <c r="L1974" s="69" t="s">
        <v>1284</v>
      </c>
      <c r="M1974" s="192" t="s">
        <v>2119</v>
      </c>
      <c r="N1974" s="192"/>
    </row>
    <row r="1975" s="166" customFormat="1" ht="21" customHeight="1" spans="1:14">
      <c r="A1975" s="195"/>
      <c r="B1975" s="362" t="s">
        <v>138</v>
      </c>
      <c r="C1975" s="299"/>
      <c r="D1975" s="196"/>
      <c r="E1975" s="197"/>
      <c r="F1975" s="188">
        <f>SUM(F1916:F1974)</f>
        <v>59</v>
      </c>
      <c r="G1975" s="199"/>
      <c r="H1975" s="188"/>
      <c r="I1975" s="195"/>
      <c r="J1975" s="188"/>
      <c r="K1975" s="188"/>
      <c r="L1975" s="233"/>
      <c r="M1975" s="188"/>
      <c r="N1975" s="188"/>
    </row>
    <row r="1976" s="159" customFormat="1" ht="21" customHeight="1" spans="1:14">
      <c r="A1976" s="191"/>
      <c r="B1976" s="234" t="s">
        <v>2177</v>
      </c>
      <c r="C1976" s="191" t="s">
        <v>2181</v>
      </c>
      <c r="D1976" s="40" t="s">
        <v>859</v>
      </c>
      <c r="E1976" s="67"/>
      <c r="F1976" s="192">
        <v>1</v>
      </c>
      <c r="G1976" s="194"/>
      <c r="H1976" s="192" t="s">
        <v>1845</v>
      </c>
      <c r="I1976" s="191" t="s">
        <v>2116</v>
      </c>
      <c r="J1976" s="192" t="s">
        <v>2117</v>
      </c>
      <c r="K1976" s="192" t="s">
        <v>2182</v>
      </c>
      <c r="L1976" s="69" t="s">
        <v>1284</v>
      </c>
      <c r="M1976" s="192" t="s">
        <v>2119</v>
      </c>
      <c r="N1976" s="192"/>
    </row>
    <row r="1977" s="159" customFormat="1" ht="21" customHeight="1" spans="1:14">
      <c r="A1977" s="191"/>
      <c r="B1977" s="234" t="s">
        <v>2177</v>
      </c>
      <c r="C1977" s="191" t="s">
        <v>2181</v>
      </c>
      <c r="D1977" s="40" t="s">
        <v>859</v>
      </c>
      <c r="E1977" s="67"/>
      <c r="F1977" s="192">
        <v>1</v>
      </c>
      <c r="G1977" s="194"/>
      <c r="H1977" s="192" t="s">
        <v>1845</v>
      </c>
      <c r="I1977" s="191" t="s">
        <v>2116</v>
      </c>
      <c r="J1977" s="192" t="s">
        <v>2117</v>
      </c>
      <c r="K1977" s="192" t="s">
        <v>2183</v>
      </c>
      <c r="L1977" s="69" t="s">
        <v>1284</v>
      </c>
      <c r="M1977" s="192" t="s">
        <v>2119</v>
      </c>
      <c r="N1977" s="192"/>
    </row>
    <row r="1978" s="166" customFormat="1" ht="21" customHeight="1" spans="1:14">
      <c r="A1978" s="195"/>
      <c r="B1978" s="362" t="s">
        <v>138</v>
      </c>
      <c r="C1978" s="299"/>
      <c r="D1978" s="196"/>
      <c r="E1978" s="197"/>
      <c r="F1978" s="188">
        <f>SUM(F1976:F1977)</f>
        <v>2</v>
      </c>
      <c r="G1978" s="199"/>
      <c r="H1978" s="188"/>
      <c r="I1978" s="195"/>
      <c r="J1978" s="188"/>
      <c r="K1978" s="188"/>
      <c r="L1978" s="233"/>
      <c r="M1978" s="188"/>
      <c r="N1978" s="188"/>
    </row>
    <row r="1979" s="159" customFormat="1" ht="21" customHeight="1" spans="1:14">
      <c r="A1979" s="191"/>
      <c r="B1979" s="234" t="s">
        <v>2855</v>
      </c>
      <c r="C1979" s="191" t="s">
        <v>2190</v>
      </c>
      <c r="D1979" s="40" t="s">
        <v>859</v>
      </c>
      <c r="E1979" s="67"/>
      <c r="F1979" s="192">
        <v>1</v>
      </c>
      <c r="G1979" s="194"/>
      <c r="H1979" s="192" t="s">
        <v>1845</v>
      </c>
      <c r="I1979" s="191" t="s">
        <v>2116</v>
      </c>
      <c r="J1979" s="192" t="s">
        <v>2117</v>
      </c>
      <c r="K1979" s="192" t="s">
        <v>2191</v>
      </c>
      <c r="L1979" s="69" t="s">
        <v>1284</v>
      </c>
      <c r="M1979" s="192" t="s">
        <v>2119</v>
      </c>
      <c r="N1979" s="192"/>
    </row>
    <row r="1980" s="159" customFormat="1" ht="21" customHeight="1" spans="1:14">
      <c r="A1980" s="191"/>
      <c r="B1980" s="234" t="s">
        <v>2855</v>
      </c>
      <c r="C1980" s="191" t="s">
        <v>2190</v>
      </c>
      <c r="D1980" s="40" t="s">
        <v>859</v>
      </c>
      <c r="E1980" s="67"/>
      <c r="F1980" s="192">
        <v>1</v>
      </c>
      <c r="G1980" s="194"/>
      <c r="H1980" s="192" t="s">
        <v>1845</v>
      </c>
      <c r="I1980" s="191" t="s">
        <v>2116</v>
      </c>
      <c r="J1980" s="192" t="s">
        <v>2117</v>
      </c>
      <c r="K1980" s="192" t="s">
        <v>2192</v>
      </c>
      <c r="L1980" s="69" t="s">
        <v>1279</v>
      </c>
      <c r="M1980" s="192" t="s">
        <v>2119</v>
      </c>
      <c r="N1980" s="192"/>
    </row>
    <row r="1981" s="166" customFormat="1" ht="21" customHeight="1" spans="1:14">
      <c r="A1981" s="195"/>
      <c r="B1981" s="362" t="s">
        <v>138</v>
      </c>
      <c r="C1981" s="299"/>
      <c r="D1981" s="196"/>
      <c r="E1981" s="197"/>
      <c r="F1981" s="188">
        <f>SUM(F1979:F1980)</f>
        <v>2</v>
      </c>
      <c r="G1981" s="199"/>
      <c r="H1981" s="188"/>
      <c r="I1981" s="195"/>
      <c r="J1981" s="188"/>
      <c r="K1981" s="188"/>
      <c r="L1981" s="233"/>
      <c r="M1981" s="188"/>
      <c r="N1981" s="188"/>
    </row>
    <row r="1982" s="159" customFormat="1" ht="21" customHeight="1" spans="1:14">
      <c r="A1982" s="191"/>
      <c r="B1982" s="234" t="s">
        <v>2856</v>
      </c>
      <c r="C1982" s="191" t="s">
        <v>2178</v>
      </c>
      <c r="D1982" s="40" t="s">
        <v>859</v>
      </c>
      <c r="E1982" s="67"/>
      <c r="F1982" s="192">
        <v>1</v>
      </c>
      <c r="G1982" s="194"/>
      <c r="H1982" s="192" t="s">
        <v>1845</v>
      </c>
      <c r="I1982" s="191" t="s">
        <v>2116</v>
      </c>
      <c r="J1982" s="192" t="s">
        <v>2117</v>
      </c>
      <c r="K1982" s="192" t="s">
        <v>2179</v>
      </c>
      <c r="L1982" s="69" t="s">
        <v>1279</v>
      </c>
      <c r="M1982" s="192" t="s">
        <v>2119</v>
      </c>
      <c r="N1982" s="192"/>
    </row>
    <row r="1983" s="166" customFormat="1" ht="21" customHeight="1" spans="1:14">
      <c r="A1983" s="195"/>
      <c r="B1983" s="362" t="s">
        <v>138</v>
      </c>
      <c r="C1983" s="299"/>
      <c r="D1983" s="196"/>
      <c r="E1983" s="197"/>
      <c r="F1983" s="188">
        <f>SUM(F1982:F1982)</f>
        <v>1</v>
      </c>
      <c r="G1983" s="199"/>
      <c r="H1983" s="188"/>
      <c r="I1983" s="195"/>
      <c r="J1983" s="188"/>
      <c r="K1983" s="188"/>
      <c r="L1983" s="233"/>
      <c r="M1983" s="188"/>
      <c r="N1983" s="188"/>
    </row>
    <row r="1984" s="159" customFormat="1" ht="21" customHeight="1" spans="1:14">
      <c r="A1984" s="191"/>
      <c r="B1984" s="234" t="s">
        <v>2857</v>
      </c>
      <c r="C1984" s="191" t="s">
        <v>2193</v>
      </c>
      <c r="D1984" s="40" t="s">
        <v>859</v>
      </c>
      <c r="E1984" s="67"/>
      <c r="F1984" s="192">
        <v>1</v>
      </c>
      <c r="G1984" s="194"/>
      <c r="H1984" s="192" t="s">
        <v>1845</v>
      </c>
      <c r="I1984" s="191" t="s">
        <v>2116</v>
      </c>
      <c r="J1984" s="192" t="s">
        <v>2117</v>
      </c>
      <c r="K1984" s="192" t="s">
        <v>2194</v>
      </c>
      <c r="L1984" s="69" t="s">
        <v>1279</v>
      </c>
      <c r="M1984" s="192" t="s">
        <v>2119</v>
      </c>
      <c r="N1984" s="192"/>
    </row>
    <row r="1985" s="159" customFormat="1" ht="21" customHeight="1" spans="1:14">
      <c r="A1985" s="191"/>
      <c r="B1985" s="234" t="s">
        <v>2857</v>
      </c>
      <c r="C1985" s="191" t="s">
        <v>2193</v>
      </c>
      <c r="D1985" s="40" t="s">
        <v>859</v>
      </c>
      <c r="E1985" s="67"/>
      <c r="F1985" s="192">
        <v>1</v>
      </c>
      <c r="G1985" s="194"/>
      <c r="H1985" s="192" t="s">
        <v>1845</v>
      </c>
      <c r="I1985" s="191" t="s">
        <v>2116</v>
      </c>
      <c r="J1985" s="192" t="s">
        <v>2117</v>
      </c>
      <c r="K1985" s="192" t="s">
        <v>2195</v>
      </c>
      <c r="L1985" s="69" t="s">
        <v>1284</v>
      </c>
      <c r="M1985" s="192" t="s">
        <v>2119</v>
      </c>
      <c r="N1985" s="192"/>
    </row>
    <row r="1986" s="159" customFormat="1" ht="21" customHeight="1" spans="1:14">
      <c r="A1986" s="191"/>
      <c r="B1986" s="234" t="s">
        <v>2857</v>
      </c>
      <c r="C1986" s="191" t="s">
        <v>2193</v>
      </c>
      <c r="D1986" s="40" t="s">
        <v>859</v>
      </c>
      <c r="E1986" s="67"/>
      <c r="F1986" s="192">
        <v>1</v>
      </c>
      <c r="G1986" s="194"/>
      <c r="H1986" s="192" t="s">
        <v>1845</v>
      </c>
      <c r="I1986" s="191" t="s">
        <v>2116</v>
      </c>
      <c r="J1986" s="192" t="s">
        <v>2117</v>
      </c>
      <c r="K1986" s="192" t="s">
        <v>2186</v>
      </c>
      <c r="L1986" s="69" t="s">
        <v>1279</v>
      </c>
      <c r="M1986" s="192" t="s">
        <v>2119</v>
      </c>
      <c r="N1986" s="192"/>
    </row>
    <row r="1987" s="159" customFormat="1" ht="21" customHeight="1" spans="1:14">
      <c r="A1987" s="191"/>
      <c r="B1987" s="234" t="s">
        <v>2857</v>
      </c>
      <c r="C1987" s="191" t="s">
        <v>2193</v>
      </c>
      <c r="D1987" s="40" t="s">
        <v>859</v>
      </c>
      <c r="E1987" s="67"/>
      <c r="F1987" s="192">
        <v>1</v>
      </c>
      <c r="G1987" s="194"/>
      <c r="H1987" s="192" t="s">
        <v>1845</v>
      </c>
      <c r="I1987" s="191" t="s">
        <v>2116</v>
      </c>
      <c r="J1987" s="192" t="s">
        <v>2117</v>
      </c>
      <c r="K1987" s="192" t="s">
        <v>2196</v>
      </c>
      <c r="L1987" s="69" t="s">
        <v>1284</v>
      </c>
      <c r="M1987" s="192" t="s">
        <v>2119</v>
      </c>
      <c r="N1987" s="192"/>
    </row>
    <row r="1988" s="159" customFormat="1" ht="21" customHeight="1" spans="1:14">
      <c r="A1988" s="191"/>
      <c r="B1988" s="234" t="s">
        <v>2857</v>
      </c>
      <c r="C1988" s="191" t="s">
        <v>2193</v>
      </c>
      <c r="D1988" s="40" t="s">
        <v>859</v>
      </c>
      <c r="E1988" s="67"/>
      <c r="F1988" s="192">
        <v>1</v>
      </c>
      <c r="G1988" s="194"/>
      <c r="H1988" s="192" t="s">
        <v>1845</v>
      </c>
      <c r="I1988" s="191" t="s">
        <v>2116</v>
      </c>
      <c r="J1988" s="192" t="s">
        <v>2117</v>
      </c>
      <c r="K1988" s="192" t="s">
        <v>2197</v>
      </c>
      <c r="L1988" s="69" t="s">
        <v>1279</v>
      </c>
      <c r="M1988" s="192" t="s">
        <v>2119</v>
      </c>
      <c r="N1988" s="192"/>
    </row>
    <row r="1989" s="159" customFormat="1" ht="21" customHeight="1" spans="1:14">
      <c r="A1989" s="191"/>
      <c r="B1989" s="234" t="s">
        <v>2857</v>
      </c>
      <c r="C1989" s="191" t="s">
        <v>2193</v>
      </c>
      <c r="D1989" s="40" t="s">
        <v>859</v>
      </c>
      <c r="E1989" s="67"/>
      <c r="F1989" s="192">
        <v>1</v>
      </c>
      <c r="G1989" s="194"/>
      <c r="H1989" s="192" t="s">
        <v>1845</v>
      </c>
      <c r="I1989" s="191" t="s">
        <v>2116</v>
      </c>
      <c r="J1989" s="192" t="s">
        <v>2117</v>
      </c>
      <c r="K1989" s="192" t="s">
        <v>2198</v>
      </c>
      <c r="L1989" s="69" t="s">
        <v>1284</v>
      </c>
      <c r="M1989" s="192" t="s">
        <v>2119</v>
      </c>
      <c r="N1989" s="192"/>
    </row>
    <row r="1990" s="159" customFormat="1" ht="21" customHeight="1" spans="1:14">
      <c r="A1990" s="191"/>
      <c r="B1990" s="234" t="s">
        <v>2857</v>
      </c>
      <c r="C1990" s="191" t="s">
        <v>2193</v>
      </c>
      <c r="D1990" s="40" t="s">
        <v>859</v>
      </c>
      <c r="E1990" s="67"/>
      <c r="F1990" s="192">
        <v>1</v>
      </c>
      <c r="G1990" s="194"/>
      <c r="H1990" s="192" t="s">
        <v>1845</v>
      </c>
      <c r="I1990" s="191" t="s">
        <v>2116</v>
      </c>
      <c r="J1990" s="192" t="s">
        <v>2117</v>
      </c>
      <c r="K1990" s="192" t="s">
        <v>2131</v>
      </c>
      <c r="L1990" s="69" t="s">
        <v>1279</v>
      </c>
      <c r="M1990" s="192" t="s">
        <v>2119</v>
      </c>
      <c r="N1990" s="192"/>
    </row>
    <row r="1991" s="159" customFormat="1" ht="21" customHeight="1" spans="1:14">
      <c r="A1991" s="191"/>
      <c r="B1991" s="234" t="s">
        <v>2857</v>
      </c>
      <c r="C1991" s="191" t="s">
        <v>2193</v>
      </c>
      <c r="D1991" s="40" t="s">
        <v>859</v>
      </c>
      <c r="E1991" s="67"/>
      <c r="F1991" s="192">
        <v>1</v>
      </c>
      <c r="G1991" s="194"/>
      <c r="H1991" s="192" t="s">
        <v>1845</v>
      </c>
      <c r="I1991" s="191" t="s">
        <v>2116</v>
      </c>
      <c r="J1991" s="192" t="s">
        <v>2117</v>
      </c>
      <c r="K1991" s="192" t="s">
        <v>2133</v>
      </c>
      <c r="L1991" s="69" t="s">
        <v>1284</v>
      </c>
      <c r="M1991" s="192" t="s">
        <v>2119</v>
      </c>
      <c r="N1991" s="192"/>
    </row>
    <row r="1992" s="159" customFormat="1" ht="21" customHeight="1" spans="1:14">
      <c r="A1992" s="191"/>
      <c r="B1992" s="234" t="s">
        <v>2857</v>
      </c>
      <c r="C1992" s="191" t="s">
        <v>2193</v>
      </c>
      <c r="D1992" s="40" t="s">
        <v>859</v>
      </c>
      <c r="E1992" s="67"/>
      <c r="F1992" s="192">
        <v>1</v>
      </c>
      <c r="G1992" s="194"/>
      <c r="H1992" s="192" t="s">
        <v>1845</v>
      </c>
      <c r="I1992" s="191" t="s">
        <v>2116</v>
      </c>
      <c r="J1992" s="192" t="s">
        <v>2117</v>
      </c>
      <c r="K1992" s="192" t="s">
        <v>2199</v>
      </c>
      <c r="L1992" s="69" t="s">
        <v>1279</v>
      </c>
      <c r="M1992" s="192" t="s">
        <v>2119</v>
      </c>
      <c r="N1992" s="192"/>
    </row>
    <row r="1993" s="159" customFormat="1" ht="21" customHeight="1" spans="1:14">
      <c r="A1993" s="191"/>
      <c r="B1993" s="234" t="s">
        <v>2857</v>
      </c>
      <c r="C1993" s="191" t="s">
        <v>2193</v>
      </c>
      <c r="D1993" s="40" t="s">
        <v>859</v>
      </c>
      <c r="E1993" s="67"/>
      <c r="F1993" s="192">
        <v>1</v>
      </c>
      <c r="G1993" s="194"/>
      <c r="H1993" s="192" t="s">
        <v>1845</v>
      </c>
      <c r="I1993" s="191" t="s">
        <v>2116</v>
      </c>
      <c r="J1993" s="192" t="s">
        <v>2117</v>
      </c>
      <c r="K1993" s="192" t="s">
        <v>2200</v>
      </c>
      <c r="L1993" s="69" t="s">
        <v>1284</v>
      </c>
      <c r="M1993" s="192" t="s">
        <v>2119</v>
      </c>
      <c r="N1993" s="192"/>
    </row>
    <row r="1994" s="159" customFormat="1" ht="21" customHeight="1" spans="1:14">
      <c r="A1994" s="191"/>
      <c r="B1994" s="234" t="s">
        <v>2857</v>
      </c>
      <c r="C1994" s="191" t="s">
        <v>2193</v>
      </c>
      <c r="D1994" s="40" t="s">
        <v>859</v>
      </c>
      <c r="E1994" s="67"/>
      <c r="F1994" s="192">
        <v>1</v>
      </c>
      <c r="G1994" s="194"/>
      <c r="H1994" s="192" t="s">
        <v>1845</v>
      </c>
      <c r="I1994" s="191" t="s">
        <v>2116</v>
      </c>
      <c r="J1994" s="192" t="s">
        <v>2117</v>
      </c>
      <c r="K1994" s="192" t="s">
        <v>2201</v>
      </c>
      <c r="L1994" s="69" t="s">
        <v>1279</v>
      </c>
      <c r="M1994" s="192" t="s">
        <v>2119</v>
      </c>
      <c r="N1994" s="192"/>
    </row>
    <row r="1995" s="159" customFormat="1" ht="21" customHeight="1" spans="1:14">
      <c r="A1995" s="191"/>
      <c r="B1995" s="234" t="s">
        <v>2857</v>
      </c>
      <c r="C1995" s="191" t="s">
        <v>2193</v>
      </c>
      <c r="D1995" s="40" t="s">
        <v>859</v>
      </c>
      <c r="E1995" s="67"/>
      <c r="F1995" s="192">
        <v>1</v>
      </c>
      <c r="G1995" s="194"/>
      <c r="H1995" s="192" t="s">
        <v>1845</v>
      </c>
      <c r="I1995" s="191" t="s">
        <v>2116</v>
      </c>
      <c r="J1995" s="192" t="s">
        <v>2117</v>
      </c>
      <c r="K1995" s="192" t="s">
        <v>2202</v>
      </c>
      <c r="L1995" s="69" t="s">
        <v>1284</v>
      </c>
      <c r="M1995" s="192" t="s">
        <v>2119</v>
      </c>
      <c r="N1995" s="192"/>
    </row>
    <row r="1996" s="159" customFormat="1" ht="21" customHeight="1" spans="1:14">
      <c r="A1996" s="191"/>
      <c r="B1996" s="234" t="s">
        <v>2857</v>
      </c>
      <c r="C1996" s="191" t="s">
        <v>2193</v>
      </c>
      <c r="D1996" s="40" t="s">
        <v>859</v>
      </c>
      <c r="E1996" s="67"/>
      <c r="F1996" s="192">
        <v>1</v>
      </c>
      <c r="G1996" s="194"/>
      <c r="H1996" s="192" t="s">
        <v>1845</v>
      </c>
      <c r="I1996" s="191" t="s">
        <v>2116</v>
      </c>
      <c r="J1996" s="192" t="s">
        <v>2117</v>
      </c>
      <c r="K1996" s="192" t="s">
        <v>2203</v>
      </c>
      <c r="L1996" s="69" t="s">
        <v>1279</v>
      </c>
      <c r="M1996" s="192" t="s">
        <v>2119</v>
      </c>
      <c r="N1996" s="192"/>
    </row>
    <row r="1997" s="159" customFormat="1" ht="21" customHeight="1" spans="1:14">
      <c r="A1997" s="191"/>
      <c r="B1997" s="234" t="s">
        <v>2857</v>
      </c>
      <c r="C1997" s="191" t="s">
        <v>2193</v>
      </c>
      <c r="D1997" s="40" t="s">
        <v>859</v>
      </c>
      <c r="E1997" s="67"/>
      <c r="F1997" s="192">
        <v>1</v>
      </c>
      <c r="G1997" s="194"/>
      <c r="H1997" s="192" t="s">
        <v>1845</v>
      </c>
      <c r="I1997" s="191" t="s">
        <v>2116</v>
      </c>
      <c r="J1997" s="192" t="s">
        <v>2117</v>
      </c>
      <c r="K1997" s="192" t="s">
        <v>2204</v>
      </c>
      <c r="L1997" s="69" t="s">
        <v>1284</v>
      </c>
      <c r="M1997" s="192" t="s">
        <v>2119</v>
      </c>
      <c r="N1997" s="192"/>
    </row>
    <row r="1998" s="159" customFormat="1" ht="21" customHeight="1" spans="1:14">
      <c r="A1998" s="191"/>
      <c r="B1998" s="234" t="s">
        <v>2857</v>
      </c>
      <c r="C1998" s="191" t="s">
        <v>2193</v>
      </c>
      <c r="D1998" s="40" t="s">
        <v>859</v>
      </c>
      <c r="E1998" s="67"/>
      <c r="F1998" s="192">
        <v>1</v>
      </c>
      <c r="G1998" s="194"/>
      <c r="H1998" s="192" t="s">
        <v>1845</v>
      </c>
      <c r="I1998" s="191" t="s">
        <v>2116</v>
      </c>
      <c r="J1998" s="192" t="s">
        <v>2117</v>
      </c>
      <c r="K1998" s="192" t="s">
        <v>2205</v>
      </c>
      <c r="L1998" s="69" t="s">
        <v>1279</v>
      </c>
      <c r="M1998" s="192" t="s">
        <v>2119</v>
      </c>
      <c r="N1998" s="192"/>
    </row>
    <row r="1999" s="159" customFormat="1" ht="21" customHeight="1" spans="1:14">
      <c r="A1999" s="191"/>
      <c r="B1999" s="234" t="s">
        <v>2857</v>
      </c>
      <c r="C1999" s="191" t="s">
        <v>2193</v>
      </c>
      <c r="D1999" s="40" t="s">
        <v>859</v>
      </c>
      <c r="E1999" s="67"/>
      <c r="F1999" s="192">
        <v>1</v>
      </c>
      <c r="G1999" s="194"/>
      <c r="H1999" s="192" t="s">
        <v>1845</v>
      </c>
      <c r="I1999" s="191" t="s">
        <v>2116</v>
      </c>
      <c r="J1999" s="192" t="s">
        <v>2117</v>
      </c>
      <c r="K1999" s="192" t="s">
        <v>2192</v>
      </c>
      <c r="L1999" s="69" t="s">
        <v>1284</v>
      </c>
      <c r="M1999" s="192" t="s">
        <v>2119</v>
      </c>
      <c r="N1999" s="192"/>
    </row>
    <row r="2000" s="159" customFormat="1" ht="21" customHeight="1" spans="1:14">
      <c r="A2000" s="191"/>
      <c r="B2000" s="234" t="s">
        <v>2857</v>
      </c>
      <c r="C2000" s="191" t="s">
        <v>2193</v>
      </c>
      <c r="D2000" s="40" t="s">
        <v>859</v>
      </c>
      <c r="E2000" s="67"/>
      <c r="F2000" s="192">
        <v>1</v>
      </c>
      <c r="G2000" s="194"/>
      <c r="H2000" s="192" t="s">
        <v>1845</v>
      </c>
      <c r="I2000" s="191" t="s">
        <v>2116</v>
      </c>
      <c r="J2000" s="192" t="s">
        <v>2117</v>
      </c>
      <c r="K2000" s="192" t="s">
        <v>2206</v>
      </c>
      <c r="L2000" s="69" t="s">
        <v>1279</v>
      </c>
      <c r="M2000" s="192" t="s">
        <v>2119</v>
      </c>
      <c r="N2000" s="192"/>
    </row>
    <row r="2001" s="159" customFormat="1" ht="21" customHeight="1" spans="1:14">
      <c r="A2001" s="191"/>
      <c r="B2001" s="234" t="s">
        <v>2857</v>
      </c>
      <c r="C2001" s="191" t="s">
        <v>2193</v>
      </c>
      <c r="D2001" s="40" t="s">
        <v>859</v>
      </c>
      <c r="E2001" s="67"/>
      <c r="F2001" s="192">
        <v>1</v>
      </c>
      <c r="G2001" s="194"/>
      <c r="H2001" s="192" t="s">
        <v>1845</v>
      </c>
      <c r="I2001" s="191" t="s">
        <v>2116</v>
      </c>
      <c r="J2001" s="192" t="s">
        <v>2117</v>
      </c>
      <c r="K2001" s="192" t="s">
        <v>2207</v>
      </c>
      <c r="L2001" s="69" t="s">
        <v>1284</v>
      </c>
      <c r="M2001" s="192" t="s">
        <v>2119</v>
      </c>
      <c r="N2001" s="192"/>
    </row>
    <row r="2002" s="159" customFormat="1" ht="21" customHeight="1" spans="1:14">
      <c r="A2002" s="191"/>
      <c r="B2002" s="234" t="s">
        <v>2857</v>
      </c>
      <c r="C2002" s="191" t="s">
        <v>2193</v>
      </c>
      <c r="D2002" s="40" t="s">
        <v>859</v>
      </c>
      <c r="E2002" s="67"/>
      <c r="F2002" s="192">
        <v>1</v>
      </c>
      <c r="G2002" s="194"/>
      <c r="H2002" s="192" t="s">
        <v>1845</v>
      </c>
      <c r="I2002" s="191" t="s">
        <v>2116</v>
      </c>
      <c r="J2002" s="192" t="s">
        <v>2117</v>
      </c>
      <c r="K2002" s="192" t="s">
        <v>2208</v>
      </c>
      <c r="L2002" s="69" t="s">
        <v>1279</v>
      </c>
      <c r="M2002" s="192" t="s">
        <v>2119</v>
      </c>
      <c r="N2002" s="192"/>
    </row>
    <row r="2003" s="159" customFormat="1" ht="21" customHeight="1" spans="1:14">
      <c r="A2003" s="191"/>
      <c r="B2003" s="234" t="s">
        <v>2857</v>
      </c>
      <c r="C2003" s="191" t="s">
        <v>2193</v>
      </c>
      <c r="D2003" s="40" t="s">
        <v>859</v>
      </c>
      <c r="E2003" s="67"/>
      <c r="F2003" s="192">
        <v>1</v>
      </c>
      <c r="G2003" s="194"/>
      <c r="H2003" s="192" t="s">
        <v>1845</v>
      </c>
      <c r="I2003" s="191" t="s">
        <v>2116</v>
      </c>
      <c r="J2003" s="192" t="s">
        <v>2117</v>
      </c>
      <c r="K2003" s="192" t="s">
        <v>2209</v>
      </c>
      <c r="L2003" s="69" t="s">
        <v>1284</v>
      </c>
      <c r="M2003" s="192" t="s">
        <v>2119</v>
      </c>
      <c r="N2003" s="192"/>
    </row>
    <row r="2004" s="159" customFormat="1" ht="21" customHeight="1" spans="1:14">
      <c r="A2004" s="191"/>
      <c r="B2004" s="234" t="s">
        <v>2857</v>
      </c>
      <c r="C2004" s="191" t="s">
        <v>2193</v>
      </c>
      <c r="D2004" s="40" t="s">
        <v>859</v>
      </c>
      <c r="E2004" s="67"/>
      <c r="F2004" s="192">
        <v>1</v>
      </c>
      <c r="G2004" s="194"/>
      <c r="H2004" s="192" t="s">
        <v>1845</v>
      </c>
      <c r="I2004" s="191" t="s">
        <v>2116</v>
      </c>
      <c r="J2004" s="192" t="s">
        <v>2117</v>
      </c>
      <c r="K2004" s="192" t="s">
        <v>2174</v>
      </c>
      <c r="L2004" s="69" t="s">
        <v>1279</v>
      </c>
      <c r="M2004" s="192" t="s">
        <v>2119</v>
      </c>
      <c r="N2004" s="192"/>
    </row>
    <row r="2005" s="166" customFormat="1" ht="21" customHeight="1" spans="1:14">
      <c r="A2005" s="195"/>
      <c r="B2005" s="362" t="s">
        <v>138</v>
      </c>
      <c r="C2005" s="299"/>
      <c r="D2005" s="196"/>
      <c r="E2005" s="197"/>
      <c r="F2005" s="188">
        <f>SUM(F1984:F2004)</f>
        <v>21</v>
      </c>
      <c r="G2005" s="199"/>
      <c r="H2005" s="188"/>
      <c r="I2005" s="195"/>
      <c r="J2005" s="188"/>
      <c r="K2005" s="188"/>
      <c r="L2005" s="233"/>
      <c r="M2005" s="188"/>
      <c r="N2005" s="188"/>
    </row>
    <row r="2006" s="159" customFormat="1" ht="21" customHeight="1" spans="1:14">
      <c r="A2006" s="191"/>
      <c r="B2006" s="234" t="s">
        <v>2858</v>
      </c>
      <c r="C2006" s="191" t="s">
        <v>2185</v>
      </c>
      <c r="D2006" s="40" t="s">
        <v>859</v>
      </c>
      <c r="E2006" s="67"/>
      <c r="F2006" s="192">
        <v>1</v>
      </c>
      <c r="G2006" s="194"/>
      <c r="H2006" s="192" t="s">
        <v>1845</v>
      </c>
      <c r="I2006" s="191" t="s">
        <v>2116</v>
      </c>
      <c r="J2006" s="192" t="s">
        <v>2117</v>
      </c>
      <c r="K2006" s="192" t="s">
        <v>2186</v>
      </c>
      <c r="L2006" s="69" t="s">
        <v>1284</v>
      </c>
      <c r="M2006" s="192" t="s">
        <v>2119</v>
      </c>
      <c r="N2006" s="192"/>
    </row>
    <row r="2007" s="159" customFormat="1" ht="21" customHeight="1" spans="1:14">
      <c r="A2007" s="191"/>
      <c r="B2007" s="234" t="s">
        <v>2858</v>
      </c>
      <c r="C2007" s="191" t="s">
        <v>2185</v>
      </c>
      <c r="D2007" s="40" t="s">
        <v>859</v>
      </c>
      <c r="E2007" s="67"/>
      <c r="F2007" s="192">
        <v>1</v>
      </c>
      <c r="G2007" s="194"/>
      <c r="H2007" s="192" t="s">
        <v>1845</v>
      </c>
      <c r="I2007" s="191" t="s">
        <v>2116</v>
      </c>
      <c r="J2007" s="192" t="s">
        <v>2117</v>
      </c>
      <c r="K2007" s="192" t="s">
        <v>2187</v>
      </c>
      <c r="L2007" s="69" t="s">
        <v>1279</v>
      </c>
      <c r="M2007" s="192" t="s">
        <v>2119</v>
      </c>
      <c r="N2007" s="192"/>
    </row>
    <row r="2008" s="159" customFormat="1" ht="21" customHeight="1" spans="1:14">
      <c r="A2008" s="191"/>
      <c r="B2008" s="234" t="s">
        <v>2858</v>
      </c>
      <c r="C2008" s="191" t="s">
        <v>2185</v>
      </c>
      <c r="D2008" s="40" t="s">
        <v>859</v>
      </c>
      <c r="E2008" s="67"/>
      <c r="F2008" s="192">
        <v>1</v>
      </c>
      <c r="G2008" s="194"/>
      <c r="H2008" s="192" t="s">
        <v>1845</v>
      </c>
      <c r="I2008" s="191" t="s">
        <v>2116</v>
      </c>
      <c r="J2008" s="192" t="s">
        <v>2117</v>
      </c>
      <c r="K2008" s="192" t="s">
        <v>2188</v>
      </c>
      <c r="L2008" s="69" t="s">
        <v>1279</v>
      </c>
      <c r="M2008" s="192" t="s">
        <v>2119</v>
      </c>
      <c r="N2008" s="192"/>
    </row>
    <row r="2009" s="166" customFormat="1" ht="21" customHeight="1" spans="1:14">
      <c r="A2009" s="195"/>
      <c r="B2009" s="362" t="s">
        <v>138</v>
      </c>
      <c r="C2009" s="299"/>
      <c r="D2009" s="196"/>
      <c r="E2009" s="197"/>
      <c r="F2009" s="188">
        <f>SUM(F2006:F2008)</f>
        <v>3</v>
      </c>
      <c r="G2009" s="199"/>
      <c r="H2009" s="188"/>
      <c r="I2009" s="195"/>
      <c r="J2009" s="188"/>
      <c r="K2009" s="188"/>
      <c r="L2009" s="233"/>
      <c r="M2009" s="188"/>
      <c r="N2009" s="188"/>
    </row>
    <row r="2010" s="159" customFormat="1" ht="21" customHeight="1" spans="1:14">
      <c r="A2010" s="191"/>
      <c r="B2010" s="234" t="s">
        <v>2859</v>
      </c>
      <c r="C2010" s="191" t="s">
        <v>2211</v>
      </c>
      <c r="D2010" s="40" t="s">
        <v>859</v>
      </c>
      <c r="E2010" s="67"/>
      <c r="F2010" s="192">
        <v>1</v>
      </c>
      <c r="G2010" s="194"/>
      <c r="H2010" s="192" t="s">
        <v>1845</v>
      </c>
      <c r="I2010" s="191" t="s">
        <v>2116</v>
      </c>
      <c r="J2010" s="192" t="s">
        <v>2117</v>
      </c>
      <c r="K2010" s="192" t="s">
        <v>2212</v>
      </c>
      <c r="L2010" s="69" t="s">
        <v>1284</v>
      </c>
      <c r="M2010" s="192" t="s">
        <v>2119</v>
      </c>
      <c r="N2010" s="192"/>
    </row>
    <row r="2011" s="159" customFormat="1" ht="21" customHeight="1" spans="1:14">
      <c r="A2011" s="191"/>
      <c r="B2011" s="234" t="s">
        <v>2859</v>
      </c>
      <c r="C2011" s="191" t="s">
        <v>2211</v>
      </c>
      <c r="D2011" s="40" t="s">
        <v>859</v>
      </c>
      <c r="E2011" s="67"/>
      <c r="F2011" s="192">
        <v>1</v>
      </c>
      <c r="G2011" s="194"/>
      <c r="H2011" s="192" t="s">
        <v>1845</v>
      </c>
      <c r="I2011" s="191" t="s">
        <v>2116</v>
      </c>
      <c r="J2011" s="192" t="s">
        <v>2117</v>
      </c>
      <c r="K2011" s="192" t="s">
        <v>2213</v>
      </c>
      <c r="L2011" s="69" t="s">
        <v>1279</v>
      </c>
      <c r="M2011" s="192" t="s">
        <v>2119</v>
      </c>
      <c r="N2011" s="192"/>
    </row>
    <row r="2012" s="166" customFormat="1" ht="21" customHeight="1" spans="1:14">
      <c r="A2012" s="195"/>
      <c r="B2012" s="362" t="s">
        <v>138</v>
      </c>
      <c r="C2012" s="299"/>
      <c r="D2012" s="196"/>
      <c r="E2012" s="197"/>
      <c r="F2012" s="188">
        <f>SUM(F2010:F2011)</f>
        <v>2</v>
      </c>
      <c r="G2012" s="199"/>
      <c r="H2012" s="188"/>
      <c r="I2012" s="195"/>
      <c r="J2012" s="188"/>
      <c r="K2012" s="188"/>
      <c r="L2012" s="233"/>
      <c r="M2012" s="188"/>
      <c r="N2012" s="188"/>
    </row>
    <row r="2013" s="159" customFormat="1" ht="21" customHeight="1" spans="1:14">
      <c r="A2013" s="191"/>
      <c r="B2013" s="389" t="s">
        <v>899</v>
      </c>
      <c r="C2013" s="390" t="s">
        <v>900</v>
      </c>
      <c r="D2013" s="40"/>
      <c r="E2013" s="67"/>
      <c r="F2013" s="192"/>
      <c r="G2013" s="194"/>
      <c r="H2013" s="192"/>
      <c r="I2013" s="191"/>
      <c r="J2013" s="192"/>
      <c r="K2013" s="192"/>
      <c r="L2013" s="69"/>
      <c r="M2013" s="192"/>
      <c r="N2013" s="192"/>
    </row>
    <row r="2014" s="159" customFormat="1" ht="21" customHeight="1" spans="1:14">
      <c r="A2014" s="191"/>
      <c r="B2014" s="234" t="s">
        <v>901</v>
      </c>
      <c r="C2014" s="191" t="s">
        <v>2215</v>
      </c>
      <c r="D2014" s="40" t="s">
        <v>859</v>
      </c>
      <c r="E2014" s="67"/>
      <c r="F2014" s="192">
        <v>1</v>
      </c>
      <c r="G2014" s="194"/>
      <c r="H2014" s="192" t="s">
        <v>1845</v>
      </c>
      <c r="I2014" s="191" t="s">
        <v>2116</v>
      </c>
      <c r="J2014" s="192" t="s">
        <v>2216</v>
      </c>
      <c r="K2014" s="192" t="s">
        <v>2217</v>
      </c>
      <c r="L2014" s="69" t="s">
        <v>1279</v>
      </c>
      <c r="M2014" s="192" t="s">
        <v>2119</v>
      </c>
      <c r="N2014" s="192"/>
    </row>
    <row r="2015" s="159" customFormat="1" ht="21" customHeight="1" spans="1:14">
      <c r="A2015" s="191"/>
      <c r="B2015" s="234" t="s">
        <v>901</v>
      </c>
      <c r="C2015" s="191" t="s">
        <v>2215</v>
      </c>
      <c r="D2015" s="40" t="s">
        <v>859</v>
      </c>
      <c r="E2015" s="67"/>
      <c r="F2015" s="192">
        <v>1</v>
      </c>
      <c r="G2015" s="194"/>
      <c r="H2015" s="192" t="s">
        <v>1845</v>
      </c>
      <c r="I2015" s="191" t="s">
        <v>2116</v>
      </c>
      <c r="J2015" s="192" t="s">
        <v>2216</v>
      </c>
      <c r="K2015" s="192" t="s">
        <v>2218</v>
      </c>
      <c r="L2015" s="69" t="s">
        <v>1284</v>
      </c>
      <c r="M2015" s="192" t="s">
        <v>2119</v>
      </c>
      <c r="N2015" s="192"/>
    </row>
    <row r="2016" s="166" customFormat="1" ht="21" customHeight="1" spans="1:14">
      <c r="A2016" s="195"/>
      <c r="B2016" s="362" t="s">
        <v>138</v>
      </c>
      <c r="C2016" s="299"/>
      <c r="D2016" s="196"/>
      <c r="E2016" s="197"/>
      <c r="F2016" s="188">
        <f>SUM(F2014:F2015)</f>
        <v>2</v>
      </c>
      <c r="G2016" s="199"/>
      <c r="H2016" s="188"/>
      <c r="I2016" s="195"/>
      <c r="J2016" s="188"/>
      <c r="K2016" s="188"/>
      <c r="L2016" s="233"/>
      <c r="M2016" s="188"/>
      <c r="N2016" s="188"/>
    </row>
    <row r="2017" s="159" customFormat="1" ht="21" customHeight="1" spans="1:14">
      <c r="A2017" s="191"/>
      <c r="B2017" s="234" t="s">
        <v>2860</v>
      </c>
      <c r="C2017" s="191" t="s">
        <v>2220</v>
      </c>
      <c r="D2017" s="40" t="s">
        <v>859</v>
      </c>
      <c r="E2017" s="67"/>
      <c r="F2017" s="192">
        <v>1</v>
      </c>
      <c r="G2017" s="194"/>
      <c r="H2017" s="192" t="s">
        <v>1845</v>
      </c>
      <c r="I2017" s="191" t="s">
        <v>2116</v>
      </c>
      <c r="J2017" s="192" t="s">
        <v>2216</v>
      </c>
      <c r="K2017" s="192" t="s">
        <v>2221</v>
      </c>
      <c r="L2017" s="69" t="s">
        <v>1284</v>
      </c>
      <c r="M2017" s="192" t="s">
        <v>2119</v>
      </c>
      <c r="N2017" s="192"/>
    </row>
    <row r="2018" s="159" customFormat="1" ht="21" customHeight="1" spans="1:14">
      <c r="A2018" s="191"/>
      <c r="B2018" s="234" t="s">
        <v>2860</v>
      </c>
      <c r="C2018" s="191" t="s">
        <v>2220</v>
      </c>
      <c r="D2018" s="40" t="s">
        <v>859</v>
      </c>
      <c r="E2018" s="67"/>
      <c r="F2018" s="192">
        <v>1</v>
      </c>
      <c r="G2018" s="194"/>
      <c r="H2018" s="192" t="s">
        <v>1845</v>
      </c>
      <c r="I2018" s="191" t="s">
        <v>2116</v>
      </c>
      <c r="J2018" s="192" t="s">
        <v>2216</v>
      </c>
      <c r="K2018" s="192" t="s">
        <v>2222</v>
      </c>
      <c r="L2018" s="69" t="s">
        <v>1279</v>
      </c>
      <c r="M2018" s="192" t="s">
        <v>2119</v>
      </c>
      <c r="N2018" s="192"/>
    </row>
    <row r="2019" s="166" customFormat="1" ht="21" customHeight="1" spans="1:14">
      <c r="A2019" s="195"/>
      <c r="B2019" s="362" t="s">
        <v>138</v>
      </c>
      <c r="C2019" s="299"/>
      <c r="D2019" s="196"/>
      <c r="E2019" s="197"/>
      <c r="F2019" s="188">
        <f>SUM(F2017:F2018)</f>
        <v>2</v>
      </c>
      <c r="G2019" s="199"/>
      <c r="H2019" s="188"/>
      <c r="I2019" s="195"/>
      <c r="J2019" s="188"/>
      <c r="K2019" s="188"/>
      <c r="L2019" s="233"/>
      <c r="M2019" s="188"/>
      <c r="N2019" s="188"/>
    </row>
    <row r="2020" s="159" customFormat="1" ht="21" customHeight="1" spans="1:14">
      <c r="A2020" s="191"/>
      <c r="B2020" s="234" t="s">
        <v>2861</v>
      </c>
      <c r="C2020" s="191" t="s">
        <v>2224</v>
      </c>
      <c r="D2020" s="40" t="s">
        <v>859</v>
      </c>
      <c r="E2020" s="67"/>
      <c r="F2020" s="192">
        <v>1</v>
      </c>
      <c r="G2020" s="194"/>
      <c r="H2020" s="192" t="s">
        <v>1845</v>
      </c>
      <c r="I2020" s="191" t="s">
        <v>2116</v>
      </c>
      <c r="J2020" s="192" t="s">
        <v>2216</v>
      </c>
      <c r="K2020" s="192" t="s">
        <v>2225</v>
      </c>
      <c r="L2020" s="69" t="s">
        <v>1284</v>
      </c>
      <c r="M2020" s="192" t="s">
        <v>2119</v>
      </c>
      <c r="N2020" s="192"/>
    </row>
    <row r="2021" s="159" customFormat="1" ht="21" customHeight="1" spans="1:14">
      <c r="A2021" s="191"/>
      <c r="B2021" s="234" t="s">
        <v>2861</v>
      </c>
      <c r="C2021" s="191" t="s">
        <v>2224</v>
      </c>
      <c r="D2021" s="40" t="s">
        <v>859</v>
      </c>
      <c r="E2021" s="67"/>
      <c r="F2021" s="192">
        <v>1</v>
      </c>
      <c r="G2021" s="194"/>
      <c r="H2021" s="192" t="s">
        <v>1845</v>
      </c>
      <c r="I2021" s="191" t="s">
        <v>2116</v>
      </c>
      <c r="J2021" s="192" t="s">
        <v>2216</v>
      </c>
      <c r="K2021" s="192" t="s">
        <v>2226</v>
      </c>
      <c r="L2021" s="69" t="s">
        <v>1279</v>
      </c>
      <c r="M2021" s="192" t="s">
        <v>2119</v>
      </c>
      <c r="N2021" s="192"/>
    </row>
    <row r="2022" s="166" customFormat="1" ht="21" customHeight="1" spans="1:14">
      <c r="A2022" s="195"/>
      <c r="B2022" s="362" t="s">
        <v>138</v>
      </c>
      <c r="C2022" s="299"/>
      <c r="D2022" s="196"/>
      <c r="E2022" s="197"/>
      <c r="F2022" s="188">
        <f>SUM(F2020:F2021)</f>
        <v>2</v>
      </c>
      <c r="G2022" s="199"/>
      <c r="H2022" s="188"/>
      <c r="I2022" s="195"/>
      <c r="J2022" s="188"/>
      <c r="K2022" s="188"/>
      <c r="L2022" s="233"/>
      <c r="M2022" s="188"/>
      <c r="N2022" s="188"/>
    </row>
    <row r="2023" s="159" customFormat="1" ht="21" customHeight="1" spans="1:14">
      <c r="A2023" s="191"/>
      <c r="B2023" s="234" t="s">
        <v>2862</v>
      </c>
      <c r="C2023" s="191" t="s">
        <v>2228</v>
      </c>
      <c r="D2023" s="40" t="s">
        <v>859</v>
      </c>
      <c r="E2023" s="67"/>
      <c r="F2023" s="192">
        <v>1</v>
      </c>
      <c r="G2023" s="194"/>
      <c r="H2023" s="192" t="s">
        <v>1845</v>
      </c>
      <c r="I2023" s="191" t="s">
        <v>2116</v>
      </c>
      <c r="J2023" s="192" t="s">
        <v>2216</v>
      </c>
      <c r="K2023" s="192" t="s">
        <v>2229</v>
      </c>
      <c r="L2023" s="69" t="s">
        <v>1284</v>
      </c>
      <c r="M2023" s="192" t="s">
        <v>2119</v>
      </c>
      <c r="N2023" s="192"/>
    </row>
    <row r="2024" s="159" customFormat="1" ht="21" customHeight="1" spans="1:14">
      <c r="A2024" s="191"/>
      <c r="B2024" s="234" t="s">
        <v>2862</v>
      </c>
      <c r="C2024" s="191" t="s">
        <v>2228</v>
      </c>
      <c r="D2024" s="40" t="s">
        <v>859</v>
      </c>
      <c r="E2024" s="67"/>
      <c r="F2024" s="192">
        <v>1</v>
      </c>
      <c r="G2024" s="194"/>
      <c r="H2024" s="192" t="s">
        <v>1845</v>
      </c>
      <c r="I2024" s="191" t="s">
        <v>2116</v>
      </c>
      <c r="J2024" s="192" t="s">
        <v>2216</v>
      </c>
      <c r="K2024" s="192" t="s">
        <v>2179</v>
      </c>
      <c r="L2024" s="69" t="s">
        <v>1284</v>
      </c>
      <c r="M2024" s="192" t="s">
        <v>2119</v>
      </c>
      <c r="N2024" s="192"/>
    </row>
    <row r="2025" s="166" customFormat="1" ht="21" customHeight="1" spans="1:14">
      <c r="A2025" s="195"/>
      <c r="B2025" s="362" t="s">
        <v>138</v>
      </c>
      <c r="C2025" s="299"/>
      <c r="D2025" s="196"/>
      <c r="E2025" s="197"/>
      <c r="F2025" s="188">
        <f>SUM(F2023:F2024)</f>
        <v>2</v>
      </c>
      <c r="G2025" s="199"/>
      <c r="H2025" s="188"/>
      <c r="I2025" s="195"/>
      <c r="J2025" s="188"/>
      <c r="K2025" s="188"/>
      <c r="L2025" s="233"/>
      <c r="M2025" s="188"/>
      <c r="N2025" s="188"/>
    </row>
    <row r="2026" s="167" customFormat="1" ht="21" customHeight="1" spans="1:14">
      <c r="A2026" s="322"/>
      <c r="B2026" s="204"/>
      <c r="C2026" s="204"/>
      <c r="D2026" s="206"/>
      <c r="E2026" s="207"/>
      <c r="F2026" s="371"/>
      <c r="G2026" s="209"/>
      <c r="H2026" s="371"/>
      <c r="I2026" s="204"/>
      <c r="J2026" s="371"/>
      <c r="K2026" s="371"/>
      <c r="L2026" s="247"/>
      <c r="M2026" s="371"/>
      <c r="N2026" s="371"/>
    </row>
    <row r="2027" s="167" customFormat="1" ht="21" customHeight="1" spans="1:14">
      <c r="A2027" s="322"/>
      <c r="B2027" s="391" t="s">
        <v>911</v>
      </c>
      <c r="C2027" s="204" t="s">
        <v>912</v>
      </c>
      <c r="D2027" s="206" t="s">
        <v>859</v>
      </c>
      <c r="E2027" s="207"/>
      <c r="F2027" s="367">
        <v>16</v>
      </c>
      <c r="G2027" s="209"/>
      <c r="H2027" s="371" t="s">
        <v>1845</v>
      </c>
      <c r="I2027" s="204" t="s">
        <v>2116</v>
      </c>
      <c r="J2027" s="204" t="s">
        <v>912</v>
      </c>
      <c r="K2027" s="371" t="s">
        <v>2231</v>
      </c>
      <c r="L2027" s="247"/>
      <c r="M2027" s="371" t="s">
        <v>2232</v>
      </c>
      <c r="N2027" s="371"/>
    </row>
    <row r="2028" s="167" customFormat="1" ht="21" customHeight="1" spans="1:14">
      <c r="A2028" s="322"/>
      <c r="B2028" s="391"/>
      <c r="C2028" s="204"/>
      <c r="D2028" s="206"/>
      <c r="E2028" s="207"/>
      <c r="F2028" s="371"/>
      <c r="G2028" s="209"/>
      <c r="H2028" s="371"/>
      <c r="I2028" s="204"/>
      <c r="J2028" s="204"/>
      <c r="K2028" s="371"/>
      <c r="L2028" s="247"/>
      <c r="M2028" s="371"/>
      <c r="N2028" s="371"/>
    </row>
    <row r="2029" s="167" customFormat="1" ht="21" customHeight="1" spans="1:14">
      <c r="A2029" s="322"/>
      <c r="B2029" s="391" t="s">
        <v>915</v>
      </c>
      <c r="C2029" s="204" t="s">
        <v>916</v>
      </c>
      <c r="D2029" s="206" t="s">
        <v>859</v>
      </c>
      <c r="E2029" s="207"/>
      <c r="F2029" s="367">
        <v>562</v>
      </c>
      <c r="G2029" s="209"/>
      <c r="H2029" s="371" t="s">
        <v>1845</v>
      </c>
      <c r="I2029" s="204" t="s">
        <v>2116</v>
      </c>
      <c r="J2029" s="204" t="s">
        <v>916</v>
      </c>
      <c r="K2029" s="371" t="s">
        <v>2231</v>
      </c>
      <c r="L2029" s="247"/>
      <c r="M2029" s="371" t="s">
        <v>2232</v>
      </c>
      <c r="N2029" s="371"/>
    </row>
    <row r="2030" s="167" customFormat="1" ht="21" customHeight="1" spans="1:14">
      <c r="A2030" s="322"/>
      <c r="B2030" s="391"/>
      <c r="C2030" s="204"/>
      <c r="D2030" s="206"/>
      <c r="E2030" s="207"/>
      <c r="F2030" s="371"/>
      <c r="G2030" s="209"/>
      <c r="H2030" s="371"/>
      <c r="I2030" s="204"/>
      <c r="J2030" s="204"/>
      <c r="K2030" s="371"/>
      <c r="L2030" s="247"/>
      <c r="M2030" s="371"/>
      <c r="N2030" s="371"/>
    </row>
    <row r="2031" s="167" customFormat="1" ht="21" customHeight="1" spans="1:14">
      <c r="A2031" s="322"/>
      <c r="B2031" s="391" t="s">
        <v>919</v>
      </c>
      <c r="C2031" s="204" t="s">
        <v>920</v>
      </c>
      <c r="D2031" s="206" t="s">
        <v>859</v>
      </c>
      <c r="E2031" s="207"/>
      <c r="F2031" s="367">
        <v>129</v>
      </c>
      <c r="G2031" s="209"/>
      <c r="H2031" s="371" t="s">
        <v>1845</v>
      </c>
      <c r="I2031" s="204" t="s">
        <v>2116</v>
      </c>
      <c r="J2031" s="204" t="s">
        <v>920</v>
      </c>
      <c r="K2031" s="371" t="s">
        <v>2231</v>
      </c>
      <c r="L2031" s="247"/>
      <c r="M2031" s="371" t="s">
        <v>2232</v>
      </c>
      <c r="N2031" s="371"/>
    </row>
    <row r="2032" s="167" customFormat="1" ht="21" customHeight="1" spans="1:14">
      <c r="A2032" s="322"/>
      <c r="B2032" s="392"/>
      <c r="C2032" s="204"/>
      <c r="D2032" s="206"/>
      <c r="E2032" s="207"/>
      <c r="F2032" s="371"/>
      <c r="G2032" s="209"/>
      <c r="H2032" s="371"/>
      <c r="I2032" s="204"/>
      <c r="J2032" s="371"/>
      <c r="K2032" s="371"/>
      <c r="L2032" s="247"/>
      <c r="M2032" s="371"/>
      <c r="N2032" s="371"/>
    </row>
    <row r="2033" s="159" customFormat="1" ht="21" customHeight="1" spans="1:14">
      <c r="A2033" s="191"/>
      <c r="B2033" s="218" t="s">
        <v>923</v>
      </c>
      <c r="C2033" s="191" t="s">
        <v>924</v>
      </c>
      <c r="D2033" s="40" t="s">
        <v>834</v>
      </c>
      <c r="E2033" s="67"/>
      <c r="F2033" s="192">
        <v>114</v>
      </c>
      <c r="G2033" s="194"/>
      <c r="H2033" s="192" t="s">
        <v>1845</v>
      </c>
      <c r="I2033" s="191" t="s">
        <v>2116</v>
      </c>
      <c r="J2033" s="192" t="s">
        <v>924</v>
      </c>
      <c r="K2033" s="192" t="s">
        <v>2234</v>
      </c>
      <c r="L2033" s="69" t="s">
        <v>1279</v>
      </c>
      <c r="M2033" s="192" t="s">
        <v>2235</v>
      </c>
      <c r="N2033" s="192"/>
    </row>
    <row r="2034" s="159" customFormat="1" ht="21" customHeight="1" spans="1:14">
      <c r="A2034" s="191"/>
      <c r="B2034" s="218" t="s">
        <v>923</v>
      </c>
      <c r="C2034" s="191" t="s">
        <v>924</v>
      </c>
      <c r="D2034" s="40" t="s">
        <v>834</v>
      </c>
      <c r="E2034" s="67"/>
      <c r="F2034" s="192">
        <v>243</v>
      </c>
      <c r="G2034" s="194"/>
      <c r="H2034" s="192" t="s">
        <v>1845</v>
      </c>
      <c r="I2034" s="191" t="s">
        <v>2116</v>
      </c>
      <c r="J2034" s="192" t="s">
        <v>924</v>
      </c>
      <c r="K2034" s="192" t="s">
        <v>2236</v>
      </c>
      <c r="L2034" s="69" t="s">
        <v>1279</v>
      </c>
      <c r="M2034" s="192" t="s">
        <v>2235</v>
      </c>
      <c r="N2034" s="192"/>
    </row>
    <row r="2035" s="159" customFormat="1" ht="21" customHeight="1" spans="1:14">
      <c r="A2035" s="191"/>
      <c r="B2035" s="218" t="s">
        <v>923</v>
      </c>
      <c r="C2035" s="191" t="s">
        <v>924</v>
      </c>
      <c r="D2035" s="40" t="s">
        <v>834</v>
      </c>
      <c r="E2035" s="67"/>
      <c r="F2035" s="192">
        <v>129</v>
      </c>
      <c r="G2035" s="194"/>
      <c r="H2035" s="192" t="s">
        <v>1845</v>
      </c>
      <c r="I2035" s="191" t="s">
        <v>2116</v>
      </c>
      <c r="J2035" s="192" t="s">
        <v>924</v>
      </c>
      <c r="K2035" s="192" t="s">
        <v>2237</v>
      </c>
      <c r="L2035" s="69" t="s">
        <v>1279</v>
      </c>
      <c r="M2035" s="192" t="s">
        <v>2235</v>
      </c>
      <c r="N2035" s="192"/>
    </row>
    <row r="2036" s="159" customFormat="1" ht="21" customHeight="1" spans="1:14">
      <c r="A2036" s="191"/>
      <c r="B2036" s="218" t="s">
        <v>923</v>
      </c>
      <c r="C2036" s="191" t="s">
        <v>924</v>
      </c>
      <c r="D2036" s="40" t="s">
        <v>834</v>
      </c>
      <c r="E2036" s="67"/>
      <c r="F2036" s="192">
        <v>143</v>
      </c>
      <c r="G2036" s="194"/>
      <c r="H2036" s="192" t="s">
        <v>1845</v>
      </c>
      <c r="I2036" s="191" t="s">
        <v>2116</v>
      </c>
      <c r="J2036" s="192" t="s">
        <v>924</v>
      </c>
      <c r="K2036" s="192" t="s">
        <v>2238</v>
      </c>
      <c r="L2036" s="69" t="s">
        <v>1279</v>
      </c>
      <c r="M2036" s="192" t="s">
        <v>2235</v>
      </c>
      <c r="N2036" s="192"/>
    </row>
    <row r="2037" s="159" customFormat="1" ht="21" customHeight="1" spans="1:14">
      <c r="A2037" s="191"/>
      <c r="B2037" s="218" t="s">
        <v>923</v>
      </c>
      <c r="C2037" s="191" t="s">
        <v>924</v>
      </c>
      <c r="D2037" s="40" t="s">
        <v>834</v>
      </c>
      <c r="E2037" s="67"/>
      <c r="F2037" s="192">
        <v>43</v>
      </c>
      <c r="G2037" s="194"/>
      <c r="H2037" s="192" t="s">
        <v>1845</v>
      </c>
      <c r="I2037" s="191" t="s">
        <v>2116</v>
      </c>
      <c r="J2037" s="192" t="s">
        <v>924</v>
      </c>
      <c r="K2037" s="192" t="s">
        <v>1100</v>
      </c>
      <c r="L2037" s="69" t="s">
        <v>1284</v>
      </c>
      <c r="M2037" s="192" t="s">
        <v>2235</v>
      </c>
      <c r="N2037" s="192"/>
    </row>
    <row r="2038" s="159" customFormat="1" ht="21" customHeight="1" spans="1:14">
      <c r="A2038" s="191"/>
      <c r="B2038" s="218" t="s">
        <v>923</v>
      </c>
      <c r="C2038" s="191" t="s">
        <v>924</v>
      </c>
      <c r="D2038" s="40" t="s">
        <v>834</v>
      </c>
      <c r="E2038" s="67"/>
      <c r="F2038" s="192">
        <v>86</v>
      </c>
      <c r="G2038" s="194"/>
      <c r="H2038" s="192" t="s">
        <v>1845</v>
      </c>
      <c r="I2038" s="191" t="s">
        <v>2116</v>
      </c>
      <c r="J2038" s="192" t="s">
        <v>924</v>
      </c>
      <c r="K2038" s="192" t="s">
        <v>2239</v>
      </c>
      <c r="L2038" s="69" t="s">
        <v>1284</v>
      </c>
      <c r="M2038" s="192" t="s">
        <v>2235</v>
      </c>
      <c r="N2038" s="192"/>
    </row>
    <row r="2039" s="159" customFormat="1" ht="21" customHeight="1" spans="1:14">
      <c r="A2039" s="191"/>
      <c r="B2039" s="218" t="s">
        <v>923</v>
      </c>
      <c r="C2039" s="191" t="s">
        <v>924</v>
      </c>
      <c r="D2039" s="40" t="s">
        <v>834</v>
      </c>
      <c r="E2039" s="67"/>
      <c r="F2039" s="192">
        <v>129</v>
      </c>
      <c r="G2039" s="194"/>
      <c r="H2039" s="192" t="s">
        <v>1845</v>
      </c>
      <c r="I2039" s="191" t="s">
        <v>2116</v>
      </c>
      <c r="J2039" s="192" t="s">
        <v>924</v>
      </c>
      <c r="K2039" s="192" t="s">
        <v>2240</v>
      </c>
      <c r="L2039" s="69" t="s">
        <v>1284</v>
      </c>
      <c r="M2039" s="192" t="s">
        <v>2235</v>
      </c>
      <c r="N2039" s="192"/>
    </row>
    <row r="2040" s="159" customFormat="1" ht="21" customHeight="1" spans="1:14">
      <c r="A2040" s="191"/>
      <c r="B2040" s="218" t="s">
        <v>923</v>
      </c>
      <c r="C2040" s="191" t="s">
        <v>924</v>
      </c>
      <c r="D2040" s="40" t="s">
        <v>834</v>
      </c>
      <c r="E2040" s="67"/>
      <c r="F2040" s="192">
        <v>143</v>
      </c>
      <c r="G2040" s="194"/>
      <c r="H2040" s="192" t="s">
        <v>1845</v>
      </c>
      <c r="I2040" s="191" t="s">
        <v>2116</v>
      </c>
      <c r="J2040" s="192" t="s">
        <v>924</v>
      </c>
      <c r="K2040" s="192" t="s">
        <v>2241</v>
      </c>
      <c r="L2040" s="69" t="s">
        <v>1284</v>
      </c>
      <c r="M2040" s="192" t="s">
        <v>2235</v>
      </c>
      <c r="N2040" s="192"/>
    </row>
    <row r="2041" s="159" customFormat="1" ht="21" customHeight="1" spans="1:14">
      <c r="A2041" s="191"/>
      <c r="B2041" s="218" t="s">
        <v>923</v>
      </c>
      <c r="C2041" s="191" t="s">
        <v>924</v>
      </c>
      <c r="D2041" s="40" t="s">
        <v>834</v>
      </c>
      <c r="E2041" s="67"/>
      <c r="F2041" s="192">
        <v>86</v>
      </c>
      <c r="G2041" s="194"/>
      <c r="H2041" s="192" t="s">
        <v>1845</v>
      </c>
      <c r="I2041" s="191" t="s">
        <v>2116</v>
      </c>
      <c r="J2041" s="192" t="s">
        <v>924</v>
      </c>
      <c r="K2041" s="192" t="s">
        <v>2242</v>
      </c>
      <c r="L2041" s="69" t="s">
        <v>1284</v>
      </c>
      <c r="M2041" s="192" t="s">
        <v>2235</v>
      </c>
      <c r="N2041" s="192"/>
    </row>
    <row r="2042" s="159" customFormat="1" ht="21" customHeight="1" spans="1:14">
      <c r="A2042" s="191"/>
      <c r="B2042" s="218" t="s">
        <v>923</v>
      </c>
      <c r="C2042" s="191" t="s">
        <v>924</v>
      </c>
      <c r="D2042" s="40" t="s">
        <v>834</v>
      </c>
      <c r="E2042" s="67"/>
      <c r="F2042" s="192">
        <v>100</v>
      </c>
      <c r="G2042" s="194"/>
      <c r="H2042" s="192" t="s">
        <v>1845</v>
      </c>
      <c r="I2042" s="191" t="s">
        <v>2116</v>
      </c>
      <c r="J2042" s="192" t="s">
        <v>924</v>
      </c>
      <c r="K2042" s="192" t="s">
        <v>2243</v>
      </c>
      <c r="L2042" s="69" t="s">
        <v>1284</v>
      </c>
      <c r="M2042" s="192" t="s">
        <v>2235</v>
      </c>
      <c r="N2042" s="192"/>
    </row>
    <row r="2043" s="159" customFormat="1" ht="21" customHeight="1" spans="1:14">
      <c r="A2043" s="191"/>
      <c r="B2043" s="218" t="s">
        <v>923</v>
      </c>
      <c r="C2043" s="191" t="s">
        <v>924</v>
      </c>
      <c r="D2043" s="40" t="s">
        <v>834</v>
      </c>
      <c r="E2043" s="67"/>
      <c r="F2043" s="192">
        <v>71</v>
      </c>
      <c r="G2043" s="194"/>
      <c r="H2043" s="192" t="s">
        <v>1845</v>
      </c>
      <c r="I2043" s="191" t="s">
        <v>2116</v>
      </c>
      <c r="J2043" s="192" t="s">
        <v>924</v>
      </c>
      <c r="K2043" s="192" t="s">
        <v>2244</v>
      </c>
      <c r="L2043" s="69" t="s">
        <v>1284</v>
      </c>
      <c r="M2043" s="192" t="s">
        <v>2235</v>
      </c>
      <c r="N2043" s="192"/>
    </row>
    <row r="2044" s="159" customFormat="1" ht="21" customHeight="1" spans="1:14">
      <c r="A2044" s="191"/>
      <c r="B2044" s="218" t="s">
        <v>923</v>
      </c>
      <c r="C2044" s="191" t="s">
        <v>924</v>
      </c>
      <c r="D2044" s="40" t="s">
        <v>834</v>
      </c>
      <c r="E2044" s="67"/>
      <c r="F2044" s="192">
        <v>57</v>
      </c>
      <c r="G2044" s="194"/>
      <c r="H2044" s="192" t="s">
        <v>1845</v>
      </c>
      <c r="I2044" s="191" t="s">
        <v>2116</v>
      </c>
      <c r="J2044" s="192" t="s">
        <v>924</v>
      </c>
      <c r="K2044" s="192" t="s">
        <v>2245</v>
      </c>
      <c r="L2044" s="69" t="s">
        <v>1284</v>
      </c>
      <c r="M2044" s="192" t="s">
        <v>2235</v>
      </c>
      <c r="N2044" s="192"/>
    </row>
    <row r="2045" s="159" customFormat="1" ht="21" customHeight="1" spans="1:14">
      <c r="A2045" s="191"/>
      <c r="B2045" s="218" t="s">
        <v>923</v>
      </c>
      <c r="C2045" s="191" t="s">
        <v>924</v>
      </c>
      <c r="D2045" s="40" t="s">
        <v>834</v>
      </c>
      <c r="E2045" s="67"/>
      <c r="F2045" s="192">
        <v>143</v>
      </c>
      <c r="G2045" s="194"/>
      <c r="H2045" s="192" t="s">
        <v>1845</v>
      </c>
      <c r="I2045" s="191" t="s">
        <v>2116</v>
      </c>
      <c r="J2045" s="192" t="s">
        <v>924</v>
      </c>
      <c r="K2045" s="192" t="s">
        <v>2246</v>
      </c>
      <c r="L2045" s="69" t="s">
        <v>1284</v>
      </c>
      <c r="M2045" s="192" t="s">
        <v>2235</v>
      </c>
      <c r="N2045" s="192"/>
    </row>
    <row r="2046" s="159" customFormat="1" ht="21" customHeight="1" spans="1:14">
      <c r="A2046" s="191"/>
      <c r="B2046" s="218" t="s">
        <v>923</v>
      </c>
      <c r="C2046" s="191" t="s">
        <v>924</v>
      </c>
      <c r="D2046" s="40" t="s">
        <v>834</v>
      </c>
      <c r="E2046" s="67"/>
      <c r="F2046" s="192">
        <v>71</v>
      </c>
      <c r="G2046" s="194"/>
      <c r="H2046" s="192" t="s">
        <v>1845</v>
      </c>
      <c r="I2046" s="191" t="s">
        <v>2116</v>
      </c>
      <c r="J2046" s="192" t="s">
        <v>924</v>
      </c>
      <c r="K2046" s="192" t="s">
        <v>2247</v>
      </c>
      <c r="L2046" s="69" t="s">
        <v>1284</v>
      </c>
      <c r="M2046" s="192" t="s">
        <v>2235</v>
      </c>
      <c r="N2046" s="192"/>
    </row>
    <row r="2047" s="159" customFormat="1" ht="21" customHeight="1" spans="1:14">
      <c r="A2047" s="191"/>
      <c r="B2047" s="218" t="s">
        <v>923</v>
      </c>
      <c r="C2047" s="191" t="s">
        <v>924</v>
      </c>
      <c r="D2047" s="40" t="s">
        <v>834</v>
      </c>
      <c r="E2047" s="67"/>
      <c r="F2047" s="192">
        <v>86</v>
      </c>
      <c r="G2047" s="194"/>
      <c r="H2047" s="192" t="s">
        <v>1845</v>
      </c>
      <c r="I2047" s="191" t="s">
        <v>2116</v>
      </c>
      <c r="J2047" s="192" t="s">
        <v>924</v>
      </c>
      <c r="K2047" s="192" t="s">
        <v>2248</v>
      </c>
      <c r="L2047" s="69" t="s">
        <v>1284</v>
      </c>
      <c r="M2047" s="192" t="s">
        <v>2235</v>
      </c>
      <c r="N2047" s="192"/>
    </row>
    <row r="2048" s="159" customFormat="1" ht="21" customHeight="1" spans="1:14">
      <c r="A2048" s="191"/>
      <c r="B2048" s="218" t="s">
        <v>923</v>
      </c>
      <c r="C2048" s="191" t="s">
        <v>924</v>
      </c>
      <c r="D2048" s="40" t="s">
        <v>834</v>
      </c>
      <c r="E2048" s="67"/>
      <c r="F2048" s="192">
        <v>129</v>
      </c>
      <c r="G2048" s="194"/>
      <c r="H2048" s="192" t="s">
        <v>1845</v>
      </c>
      <c r="I2048" s="191" t="s">
        <v>2116</v>
      </c>
      <c r="J2048" s="192" t="s">
        <v>924</v>
      </c>
      <c r="K2048" s="192" t="s">
        <v>2249</v>
      </c>
      <c r="L2048" s="69" t="s">
        <v>1284</v>
      </c>
      <c r="M2048" s="192" t="s">
        <v>2235</v>
      </c>
      <c r="N2048" s="192"/>
    </row>
    <row r="2049" s="159" customFormat="1" ht="21" customHeight="1" spans="1:14">
      <c r="A2049" s="191"/>
      <c r="B2049" s="218" t="s">
        <v>923</v>
      </c>
      <c r="C2049" s="191" t="s">
        <v>924</v>
      </c>
      <c r="D2049" s="40" t="s">
        <v>834</v>
      </c>
      <c r="E2049" s="67"/>
      <c r="F2049" s="192">
        <v>100</v>
      </c>
      <c r="G2049" s="194"/>
      <c r="H2049" s="192" t="s">
        <v>1845</v>
      </c>
      <c r="I2049" s="191" t="s">
        <v>2116</v>
      </c>
      <c r="J2049" s="192" t="s">
        <v>924</v>
      </c>
      <c r="K2049" s="192" t="s">
        <v>2250</v>
      </c>
      <c r="L2049" s="69" t="s">
        <v>1284</v>
      </c>
      <c r="M2049" s="192" t="s">
        <v>2235</v>
      </c>
      <c r="N2049" s="192"/>
    </row>
    <row r="2050" s="159" customFormat="1" ht="21" customHeight="1" spans="1:14">
      <c r="A2050" s="191"/>
      <c r="B2050" s="218" t="s">
        <v>923</v>
      </c>
      <c r="C2050" s="191" t="s">
        <v>924</v>
      </c>
      <c r="D2050" s="40" t="s">
        <v>834</v>
      </c>
      <c r="E2050" s="67"/>
      <c r="F2050" s="192">
        <v>86</v>
      </c>
      <c r="G2050" s="194"/>
      <c r="H2050" s="192" t="s">
        <v>1845</v>
      </c>
      <c r="I2050" s="191" t="s">
        <v>2116</v>
      </c>
      <c r="J2050" s="192" t="s">
        <v>924</v>
      </c>
      <c r="K2050" s="192" t="s">
        <v>2251</v>
      </c>
      <c r="L2050" s="69" t="s">
        <v>1284</v>
      </c>
      <c r="M2050" s="192" t="s">
        <v>2235</v>
      </c>
      <c r="N2050" s="192"/>
    </row>
    <row r="2051" s="159" customFormat="1" ht="21" customHeight="1" spans="1:14">
      <c r="A2051" s="191"/>
      <c r="B2051" s="218" t="s">
        <v>923</v>
      </c>
      <c r="C2051" s="191" t="s">
        <v>924</v>
      </c>
      <c r="D2051" s="40" t="s">
        <v>834</v>
      </c>
      <c r="E2051" s="67"/>
      <c r="F2051" s="192">
        <v>57</v>
      </c>
      <c r="G2051" s="194"/>
      <c r="H2051" s="192" t="s">
        <v>1845</v>
      </c>
      <c r="I2051" s="191" t="s">
        <v>2116</v>
      </c>
      <c r="J2051" s="192" t="s">
        <v>924</v>
      </c>
      <c r="K2051" s="192" t="s">
        <v>2252</v>
      </c>
      <c r="L2051" s="69" t="s">
        <v>1284</v>
      </c>
      <c r="M2051" s="192" t="s">
        <v>2235</v>
      </c>
      <c r="N2051" s="192"/>
    </row>
    <row r="2052" s="159" customFormat="1" ht="21" customHeight="1" spans="1:14">
      <c r="A2052" s="191"/>
      <c r="B2052" s="218" t="s">
        <v>923</v>
      </c>
      <c r="C2052" s="191" t="s">
        <v>924</v>
      </c>
      <c r="D2052" s="40" t="s">
        <v>834</v>
      </c>
      <c r="E2052" s="67"/>
      <c r="F2052" s="192">
        <v>129</v>
      </c>
      <c r="G2052" s="194"/>
      <c r="H2052" s="192" t="s">
        <v>1845</v>
      </c>
      <c r="I2052" s="191" t="s">
        <v>2116</v>
      </c>
      <c r="J2052" s="192" t="s">
        <v>924</v>
      </c>
      <c r="K2052" s="192" t="s">
        <v>2253</v>
      </c>
      <c r="L2052" s="69" t="s">
        <v>1284</v>
      </c>
      <c r="M2052" s="192" t="s">
        <v>2235</v>
      </c>
      <c r="N2052" s="192"/>
    </row>
    <row r="2053" s="159" customFormat="1" ht="21" customHeight="1" spans="1:14">
      <c r="A2053" s="191"/>
      <c r="B2053" s="218" t="s">
        <v>923</v>
      </c>
      <c r="C2053" s="191" t="s">
        <v>924</v>
      </c>
      <c r="D2053" s="40" t="s">
        <v>834</v>
      </c>
      <c r="E2053" s="67"/>
      <c r="F2053" s="192">
        <v>143</v>
      </c>
      <c r="G2053" s="194"/>
      <c r="H2053" s="192" t="s">
        <v>1845</v>
      </c>
      <c r="I2053" s="191" t="s">
        <v>2116</v>
      </c>
      <c r="J2053" s="192" t="s">
        <v>924</v>
      </c>
      <c r="K2053" s="192" t="s">
        <v>2254</v>
      </c>
      <c r="L2053" s="69" t="s">
        <v>1284</v>
      </c>
      <c r="M2053" s="192" t="s">
        <v>2235</v>
      </c>
      <c r="N2053" s="192"/>
    </row>
    <row r="2054" s="166" customFormat="1" ht="21" customHeight="1" spans="1:14">
      <c r="A2054" s="195"/>
      <c r="B2054" s="362" t="s">
        <v>138</v>
      </c>
      <c r="C2054" s="299"/>
      <c r="D2054" s="196"/>
      <c r="E2054" s="197"/>
      <c r="F2054" s="188">
        <f>SUM(F2033:F2053)</f>
        <v>2288</v>
      </c>
      <c r="G2054" s="199"/>
      <c r="H2054" s="188"/>
      <c r="I2054" s="195"/>
      <c r="J2054" s="188"/>
      <c r="K2054" s="188"/>
      <c r="L2054" s="233"/>
      <c r="M2054" s="188"/>
      <c r="N2054" s="188"/>
    </row>
    <row r="2055" s="159" customFormat="1" ht="21" customHeight="1" spans="1:14">
      <c r="A2055" s="191"/>
      <c r="B2055" s="300"/>
      <c r="C2055" s="191"/>
      <c r="D2055" s="40"/>
      <c r="E2055" s="67"/>
      <c r="F2055" s="192"/>
      <c r="G2055" s="194"/>
      <c r="H2055" s="192"/>
      <c r="I2055" s="191"/>
      <c r="J2055" s="192"/>
      <c r="K2055" s="192"/>
      <c r="L2055" s="69"/>
      <c r="M2055" s="192"/>
      <c r="N2055" s="192"/>
    </row>
    <row r="2056" s="168" customFormat="1" ht="21" customHeight="1" spans="1:14">
      <c r="A2056" s="204"/>
      <c r="B2056" s="248">
        <v>605</v>
      </c>
      <c r="C2056" s="249" t="s">
        <v>927</v>
      </c>
      <c r="D2056" s="206"/>
      <c r="E2056" s="207"/>
      <c r="F2056" s="371"/>
      <c r="G2056" s="209"/>
      <c r="H2056" s="371"/>
      <c r="I2056" s="204"/>
      <c r="J2056" s="371"/>
      <c r="K2056" s="371"/>
      <c r="L2056" s="247"/>
      <c r="M2056" s="371"/>
      <c r="N2056" s="371"/>
    </row>
    <row r="2057" s="168" customFormat="1" ht="21" customHeight="1" spans="1:14">
      <c r="A2057" s="204"/>
      <c r="B2057" s="248" t="s">
        <v>928</v>
      </c>
      <c r="C2057" s="249" t="s">
        <v>2255</v>
      </c>
      <c r="D2057" s="206"/>
      <c r="E2057" s="207"/>
      <c r="F2057" s="371"/>
      <c r="G2057" s="209"/>
      <c r="H2057" s="371"/>
      <c r="I2057" s="204"/>
      <c r="J2057" s="371"/>
      <c r="K2057" s="371"/>
      <c r="L2057" s="247"/>
      <c r="M2057" s="371"/>
      <c r="N2057" s="371"/>
    </row>
    <row r="2058" s="168" customFormat="1" ht="21" customHeight="1" spans="1:14">
      <c r="A2058" s="204"/>
      <c r="B2058" s="217" t="s">
        <v>930</v>
      </c>
      <c r="C2058" s="240" t="s">
        <v>2256</v>
      </c>
      <c r="D2058" s="206" t="s">
        <v>224</v>
      </c>
      <c r="E2058" s="291">
        <v>39.47</v>
      </c>
      <c r="F2058" s="371">
        <v>94</v>
      </c>
      <c r="G2058" s="209"/>
      <c r="H2058" s="371" t="s">
        <v>1845</v>
      </c>
      <c r="I2058" s="204" t="s">
        <v>2256</v>
      </c>
      <c r="J2058" s="204" t="s">
        <v>2256</v>
      </c>
      <c r="K2058" s="371" t="s">
        <v>2257</v>
      </c>
      <c r="L2058" s="247" t="s">
        <v>2258</v>
      </c>
      <c r="M2058" s="371" t="s">
        <v>2259</v>
      </c>
      <c r="N2058" s="371" t="s">
        <v>2260</v>
      </c>
    </row>
    <row r="2059" s="168" customFormat="1" ht="21" customHeight="1" spans="1:14">
      <c r="A2059" s="204"/>
      <c r="B2059" s="217" t="s">
        <v>930</v>
      </c>
      <c r="C2059" s="240" t="s">
        <v>2256</v>
      </c>
      <c r="D2059" s="206" t="s">
        <v>224</v>
      </c>
      <c r="E2059" s="291">
        <v>39.47</v>
      </c>
      <c r="F2059" s="371">
        <v>29</v>
      </c>
      <c r="G2059" s="209"/>
      <c r="H2059" s="371" t="s">
        <v>1845</v>
      </c>
      <c r="I2059" s="204" t="s">
        <v>2256</v>
      </c>
      <c r="J2059" s="204" t="s">
        <v>2256</v>
      </c>
      <c r="K2059" s="371" t="s">
        <v>2261</v>
      </c>
      <c r="L2059" s="247" t="s">
        <v>2258</v>
      </c>
      <c r="M2059" s="371" t="s">
        <v>2259</v>
      </c>
      <c r="N2059" s="371" t="s">
        <v>2262</v>
      </c>
    </row>
    <row r="2060" s="168" customFormat="1" ht="21" customHeight="1" spans="1:14">
      <c r="A2060" s="204"/>
      <c r="B2060" s="217" t="s">
        <v>930</v>
      </c>
      <c r="C2060" s="240" t="s">
        <v>2256</v>
      </c>
      <c r="D2060" s="206" t="s">
        <v>224</v>
      </c>
      <c r="E2060" s="291">
        <v>39.47</v>
      </c>
      <c r="F2060" s="371">
        <v>20</v>
      </c>
      <c r="G2060" s="209"/>
      <c r="H2060" s="371" t="s">
        <v>1845</v>
      </c>
      <c r="I2060" s="204" t="s">
        <v>2256</v>
      </c>
      <c r="J2060" s="204" t="s">
        <v>2256</v>
      </c>
      <c r="K2060" s="371" t="s">
        <v>2263</v>
      </c>
      <c r="L2060" s="247" t="s">
        <v>2258</v>
      </c>
      <c r="M2060" s="371" t="s">
        <v>2259</v>
      </c>
      <c r="N2060" s="371" t="s">
        <v>2264</v>
      </c>
    </row>
    <row r="2061" s="168" customFormat="1" ht="21" customHeight="1" spans="1:14">
      <c r="A2061" s="204"/>
      <c r="B2061" s="217" t="s">
        <v>930</v>
      </c>
      <c r="C2061" s="240" t="s">
        <v>2256</v>
      </c>
      <c r="D2061" s="206" t="s">
        <v>224</v>
      </c>
      <c r="E2061" s="291">
        <v>39.47</v>
      </c>
      <c r="F2061" s="371">
        <v>90</v>
      </c>
      <c r="G2061" s="209"/>
      <c r="H2061" s="371" t="s">
        <v>1845</v>
      </c>
      <c r="I2061" s="204" t="s">
        <v>2256</v>
      </c>
      <c r="J2061" s="204" t="s">
        <v>2256</v>
      </c>
      <c r="K2061" s="371" t="s">
        <v>2265</v>
      </c>
      <c r="L2061" s="247" t="s">
        <v>2258</v>
      </c>
      <c r="M2061" s="371" t="s">
        <v>2259</v>
      </c>
      <c r="N2061" s="371" t="s">
        <v>2264</v>
      </c>
    </row>
    <row r="2062" s="168" customFormat="1" ht="21" customHeight="1" spans="1:14">
      <c r="A2062" s="204"/>
      <c r="B2062" s="217" t="s">
        <v>930</v>
      </c>
      <c r="C2062" s="240" t="s">
        <v>2256</v>
      </c>
      <c r="D2062" s="206" t="s">
        <v>224</v>
      </c>
      <c r="E2062" s="291">
        <v>39.47</v>
      </c>
      <c r="F2062" s="371">
        <v>12</v>
      </c>
      <c r="G2062" s="209"/>
      <c r="H2062" s="371" t="s">
        <v>1845</v>
      </c>
      <c r="I2062" s="204" t="s">
        <v>2256</v>
      </c>
      <c r="J2062" s="204" t="s">
        <v>2256</v>
      </c>
      <c r="K2062" s="371" t="s">
        <v>2266</v>
      </c>
      <c r="L2062" s="247" t="s">
        <v>2258</v>
      </c>
      <c r="M2062" s="371" t="s">
        <v>2259</v>
      </c>
      <c r="N2062" s="371" t="s">
        <v>2262</v>
      </c>
    </row>
    <row r="2063" s="168" customFormat="1" ht="21" customHeight="1" spans="1:14">
      <c r="A2063" s="204"/>
      <c r="B2063" s="217" t="s">
        <v>930</v>
      </c>
      <c r="C2063" s="240" t="s">
        <v>2256</v>
      </c>
      <c r="D2063" s="206" t="s">
        <v>224</v>
      </c>
      <c r="E2063" s="291">
        <v>39.47</v>
      </c>
      <c r="F2063" s="371">
        <v>34</v>
      </c>
      <c r="G2063" s="209"/>
      <c r="H2063" s="371" t="s">
        <v>1845</v>
      </c>
      <c r="I2063" s="204" t="s">
        <v>2256</v>
      </c>
      <c r="J2063" s="204" t="s">
        <v>2256</v>
      </c>
      <c r="K2063" s="371" t="s">
        <v>2267</v>
      </c>
      <c r="L2063" s="247" t="s">
        <v>2258</v>
      </c>
      <c r="M2063" s="371" t="s">
        <v>2259</v>
      </c>
      <c r="N2063" s="371" t="s">
        <v>2268</v>
      </c>
    </row>
    <row r="2064" s="168" customFormat="1" ht="21" customHeight="1" spans="1:14">
      <c r="A2064" s="204"/>
      <c r="B2064" s="217" t="s">
        <v>930</v>
      </c>
      <c r="C2064" s="240" t="s">
        <v>2256</v>
      </c>
      <c r="D2064" s="206" t="s">
        <v>224</v>
      </c>
      <c r="E2064" s="291">
        <v>39.47</v>
      </c>
      <c r="F2064" s="371">
        <v>65</v>
      </c>
      <c r="G2064" s="209"/>
      <c r="H2064" s="371" t="s">
        <v>1845</v>
      </c>
      <c r="I2064" s="204" t="s">
        <v>2256</v>
      </c>
      <c r="J2064" s="204" t="s">
        <v>2256</v>
      </c>
      <c r="K2064" s="371" t="s">
        <v>2269</v>
      </c>
      <c r="L2064" s="247" t="s">
        <v>2258</v>
      </c>
      <c r="M2064" s="371" t="s">
        <v>2259</v>
      </c>
      <c r="N2064" s="371" t="s">
        <v>2260</v>
      </c>
    </row>
    <row r="2065" s="168" customFormat="1" ht="21" customHeight="1" spans="1:14">
      <c r="A2065" s="204"/>
      <c r="B2065" s="217" t="s">
        <v>930</v>
      </c>
      <c r="C2065" s="240" t="s">
        <v>2256</v>
      </c>
      <c r="D2065" s="206" t="s">
        <v>224</v>
      </c>
      <c r="E2065" s="291">
        <v>39.47</v>
      </c>
      <c r="F2065" s="371">
        <v>34</v>
      </c>
      <c r="G2065" s="209"/>
      <c r="H2065" s="371" t="s">
        <v>1845</v>
      </c>
      <c r="I2065" s="204" t="s">
        <v>2256</v>
      </c>
      <c r="J2065" s="204" t="s">
        <v>2256</v>
      </c>
      <c r="K2065" s="371" t="s">
        <v>2270</v>
      </c>
      <c r="L2065" s="247" t="s">
        <v>2258</v>
      </c>
      <c r="M2065" s="371" t="s">
        <v>2259</v>
      </c>
      <c r="N2065" s="371" t="s">
        <v>2268</v>
      </c>
    </row>
    <row r="2066" s="168" customFormat="1" ht="21" customHeight="1" spans="1:14">
      <c r="A2066" s="204"/>
      <c r="B2066" s="217" t="s">
        <v>930</v>
      </c>
      <c r="C2066" s="240" t="s">
        <v>2256</v>
      </c>
      <c r="D2066" s="206" t="s">
        <v>224</v>
      </c>
      <c r="E2066" s="291">
        <v>39.47</v>
      </c>
      <c r="F2066" s="371">
        <v>41</v>
      </c>
      <c r="G2066" s="209"/>
      <c r="H2066" s="371" t="s">
        <v>1845</v>
      </c>
      <c r="I2066" s="204" t="s">
        <v>2256</v>
      </c>
      <c r="J2066" s="204" t="s">
        <v>2256</v>
      </c>
      <c r="K2066" s="371" t="s">
        <v>2271</v>
      </c>
      <c r="L2066" s="247" t="s">
        <v>2258</v>
      </c>
      <c r="M2066" s="371" t="s">
        <v>2259</v>
      </c>
      <c r="N2066" s="371" t="s">
        <v>2264</v>
      </c>
    </row>
    <row r="2067" s="168" customFormat="1" ht="21" customHeight="1" spans="1:14">
      <c r="A2067" s="204"/>
      <c r="B2067" s="217" t="s">
        <v>930</v>
      </c>
      <c r="C2067" s="240" t="s">
        <v>2256</v>
      </c>
      <c r="D2067" s="206" t="s">
        <v>224</v>
      </c>
      <c r="E2067" s="291">
        <v>39.47</v>
      </c>
      <c r="F2067" s="371">
        <v>56</v>
      </c>
      <c r="G2067" s="209"/>
      <c r="H2067" s="371" t="s">
        <v>1845</v>
      </c>
      <c r="I2067" s="204" t="s">
        <v>2256</v>
      </c>
      <c r="J2067" s="204" t="s">
        <v>2256</v>
      </c>
      <c r="K2067" s="371" t="s">
        <v>2272</v>
      </c>
      <c r="L2067" s="247" t="s">
        <v>2258</v>
      </c>
      <c r="M2067" s="371" t="s">
        <v>2259</v>
      </c>
      <c r="N2067" s="371" t="s">
        <v>2260</v>
      </c>
    </row>
    <row r="2068" s="168" customFormat="1" ht="21" customHeight="1" spans="1:14">
      <c r="A2068" s="204"/>
      <c r="B2068" s="217" t="s">
        <v>930</v>
      </c>
      <c r="C2068" s="240" t="s">
        <v>2256</v>
      </c>
      <c r="D2068" s="206" t="s">
        <v>224</v>
      </c>
      <c r="E2068" s="291">
        <v>39.47</v>
      </c>
      <c r="F2068" s="371">
        <v>34</v>
      </c>
      <c r="G2068" s="209"/>
      <c r="H2068" s="371" t="s">
        <v>1845</v>
      </c>
      <c r="I2068" s="204" t="s">
        <v>2256</v>
      </c>
      <c r="J2068" s="204" t="s">
        <v>2256</v>
      </c>
      <c r="K2068" s="371" t="s">
        <v>2273</v>
      </c>
      <c r="L2068" s="247" t="s">
        <v>2258</v>
      </c>
      <c r="M2068" s="371" t="s">
        <v>2259</v>
      </c>
      <c r="N2068" s="371" t="s">
        <v>2268</v>
      </c>
    </row>
    <row r="2069" s="168" customFormat="1" ht="21" customHeight="1" spans="1:14">
      <c r="A2069" s="204"/>
      <c r="B2069" s="217" t="s">
        <v>930</v>
      </c>
      <c r="C2069" s="240" t="s">
        <v>2256</v>
      </c>
      <c r="D2069" s="206" t="s">
        <v>224</v>
      </c>
      <c r="E2069" s="291">
        <v>39.47</v>
      </c>
      <c r="F2069" s="371">
        <v>34</v>
      </c>
      <c r="G2069" s="209"/>
      <c r="H2069" s="371" t="s">
        <v>1845</v>
      </c>
      <c r="I2069" s="204" t="s">
        <v>2256</v>
      </c>
      <c r="J2069" s="204" t="s">
        <v>2256</v>
      </c>
      <c r="K2069" s="371" t="s">
        <v>2274</v>
      </c>
      <c r="L2069" s="247" t="s">
        <v>2258</v>
      </c>
      <c r="M2069" s="371" t="s">
        <v>2259</v>
      </c>
      <c r="N2069" s="371" t="s">
        <v>2262</v>
      </c>
    </row>
    <row r="2070" s="168" customFormat="1" ht="21" customHeight="1" spans="1:14">
      <c r="A2070" s="204"/>
      <c r="B2070" s="217" t="s">
        <v>930</v>
      </c>
      <c r="C2070" s="240" t="s">
        <v>2256</v>
      </c>
      <c r="D2070" s="206" t="s">
        <v>224</v>
      </c>
      <c r="E2070" s="291">
        <v>39.47</v>
      </c>
      <c r="F2070" s="371">
        <v>8</v>
      </c>
      <c r="G2070" s="209"/>
      <c r="H2070" s="371" t="s">
        <v>1845</v>
      </c>
      <c r="I2070" s="204" t="s">
        <v>2256</v>
      </c>
      <c r="J2070" s="204" t="s">
        <v>2256</v>
      </c>
      <c r="K2070" s="371" t="s">
        <v>2275</v>
      </c>
      <c r="L2070" s="247" t="s">
        <v>2258</v>
      </c>
      <c r="M2070" s="371" t="s">
        <v>2259</v>
      </c>
      <c r="N2070" s="371" t="s">
        <v>2264</v>
      </c>
    </row>
    <row r="2071" s="168" customFormat="1" ht="21" customHeight="1" spans="1:14">
      <c r="A2071" s="204"/>
      <c r="B2071" s="217" t="s">
        <v>930</v>
      </c>
      <c r="C2071" s="240" t="s">
        <v>2256</v>
      </c>
      <c r="D2071" s="206" t="s">
        <v>224</v>
      </c>
      <c r="E2071" s="291">
        <v>39.47</v>
      </c>
      <c r="F2071" s="371">
        <v>106</v>
      </c>
      <c r="G2071" s="209"/>
      <c r="H2071" s="371" t="s">
        <v>1845</v>
      </c>
      <c r="I2071" s="204" t="s">
        <v>2256</v>
      </c>
      <c r="J2071" s="204" t="s">
        <v>2256</v>
      </c>
      <c r="K2071" s="371" t="s">
        <v>2276</v>
      </c>
      <c r="L2071" s="247" t="s">
        <v>2258</v>
      </c>
      <c r="M2071" s="371" t="s">
        <v>2259</v>
      </c>
      <c r="N2071" s="371" t="s">
        <v>2260</v>
      </c>
    </row>
    <row r="2072" s="168" customFormat="1" ht="21" customHeight="1" spans="1:14">
      <c r="A2072" s="204"/>
      <c r="B2072" s="217" t="s">
        <v>930</v>
      </c>
      <c r="C2072" s="240" t="s">
        <v>2256</v>
      </c>
      <c r="D2072" s="206" t="s">
        <v>224</v>
      </c>
      <c r="E2072" s="291">
        <v>39.47</v>
      </c>
      <c r="F2072" s="371">
        <v>2</v>
      </c>
      <c r="G2072" s="209"/>
      <c r="H2072" s="371" t="s">
        <v>1845</v>
      </c>
      <c r="I2072" s="204" t="s">
        <v>2256</v>
      </c>
      <c r="J2072" s="204" t="s">
        <v>2256</v>
      </c>
      <c r="K2072" s="371" t="s">
        <v>2277</v>
      </c>
      <c r="L2072" s="247" t="s">
        <v>2258</v>
      </c>
      <c r="M2072" s="371" t="s">
        <v>2259</v>
      </c>
      <c r="N2072" s="371" t="s">
        <v>2264</v>
      </c>
    </row>
    <row r="2073" s="168" customFormat="1" ht="21" customHeight="1" spans="1:14">
      <c r="A2073" s="204"/>
      <c r="B2073" s="217" t="s">
        <v>930</v>
      </c>
      <c r="C2073" s="240" t="s">
        <v>2256</v>
      </c>
      <c r="D2073" s="206" t="s">
        <v>224</v>
      </c>
      <c r="E2073" s="291">
        <v>39.47</v>
      </c>
      <c r="F2073" s="371">
        <v>134</v>
      </c>
      <c r="G2073" s="209"/>
      <c r="H2073" s="371" t="s">
        <v>1845</v>
      </c>
      <c r="I2073" s="204" t="s">
        <v>2256</v>
      </c>
      <c r="J2073" s="204" t="s">
        <v>2256</v>
      </c>
      <c r="K2073" s="371" t="s">
        <v>2278</v>
      </c>
      <c r="L2073" s="247" t="s">
        <v>2258</v>
      </c>
      <c r="M2073" s="371" t="s">
        <v>2259</v>
      </c>
      <c r="N2073" s="371" t="s">
        <v>2264</v>
      </c>
    </row>
    <row r="2074" s="168" customFormat="1" ht="21" customHeight="1" spans="1:14">
      <c r="A2074" s="204"/>
      <c r="B2074" s="217" t="s">
        <v>930</v>
      </c>
      <c r="C2074" s="240" t="s">
        <v>2256</v>
      </c>
      <c r="D2074" s="206" t="s">
        <v>224</v>
      </c>
      <c r="E2074" s="291">
        <v>39.47</v>
      </c>
      <c r="F2074" s="371">
        <v>40</v>
      </c>
      <c r="G2074" s="209"/>
      <c r="H2074" s="371" t="s">
        <v>1845</v>
      </c>
      <c r="I2074" s="204" t="s">
        <v>2256</v>
      </c>
      <c r="J2074" s="204" t="s">
        <v>2256</v>
      </c>
      <c r="K2074" s="371" t="s">
        <v>2279</v>
      </c>
      <c r="L2074" s="247" t="s">
        <v>2258</v>
      </c>
      <c r="M2074" s="371" t="s">
        <v>2259</v>
      </c>
      <c r="N2074" s="371" t="s">
        <v>2264</v>
      </c>
    </row>
    <row r="2075" s="168" customFormat="1" ht="21" customHeight="1" spans="1:14">
      <c r="A2075" s="204"/>
      <c r="B2075" s="217" t="s">
        <v>930</v>
      </c>
      <c r="C2075" s="240" t="s">
        <v>2256</v>
      </c>
      <c r="D2075" s="206" t="s">
        <v>224</v>
      </c>
      <c r="E2075" s="291">
        <v>39.47</v>
      </c>
      <c r="F2075" s="371">
        <v>87</v>
      </c>
      <c r="G2075" s="209"/>
      <c r="H2075" s="371" t="s">
        <v>1845</v>
      </c>
      <c r="I2075" s="204" t="s">
        <v>2256</v>
      </c>
      <c r="J2075" s="204" t="s">
        <v>2256</v>
      </c>
      <c r="K2075" s="371" t="s">
        <v>2280</v>
      </c>
      <c r="L2075" s="247" t="s">
        <v>2258</v>
      </c>
      <c r="M2075" s="371" t="s">
        <v>2259</v>
      </c>
      <c r="N2075" s="371" t="s">
        <v>2260</v>
      </c>
    </row>
    <row r="2076" s="168" customFormat="1" ht="21" customHeight="1" spans="1:14">
      <c r="A2076" s="204"/>
      <c r="B2076" s="217" t="s">
        <v>930</v>
      </c>
      <c r="C2076" s="240" t="s">
        <v>2256</v>
      </c>
      <c r="D2076" s="206" t="s">
        <v>224</v>
      </c>
      <c r="E2076" s="291">
        <v>39.47</v>
      </c>
      <c r="F2076" s="371">
        <v>44</v>
      </c>
      <c r="G2076" s="209"/>
      <c r="H2076" s="371" t="s">
        <v>1845</v>
      </c>
      <c r="I2076" s="204" t="s">
        <v>2256</v>
      </c>
      <c r="J2076" s="204" t="s">
        <v>2256</v>
      </c>
      <c r="K2076" s="371" t="s">
        <v>2281</v>
      </c>
      <c r="L2076" s="247" t="s">
        <v>2258</v>
      </c>
      <c r="M2076" s="371" t="s">
        <v>2259</v>
      </c>
      <c r="N2076" s="371" t="s">
        <v>2264</v>
      </c>
    </row>
    <row r="2077" s="168" customFormat="1" ht="21" customHeight="1" spans="1:14">
      <c r="A2077" s="204"/>
      <c r="B2077" s="217" t="s">
        <v>930</v>
      </c>
      <c r="C2077" s="240" t="s">
        <v>2256</v>
      </c>
      <c r="D2077" s="206" t="s">
        <v>224</v>
      </c>
      <c r="E2077" s="291">
        <v>39.47</v>
      </c>
      <c r="F2077" s="371">
        <v>232</v>
      </c>
      <c r="G2077" s="209"/>
      <c r="H2077" s="371" t="s">
        <v>1845</v>
      </c>
      <c r="I2077" s="204" t="s">
        <v>2256</v>
      </c>
      <c r="J2077" s="204" t="s">
        <v>2256</v>
      </c>
      <c r="K2077" s="371" t="s">
        <v>2282</v>
      </c>
      <c r="L2077" s="247" t="s">
        <v>2258</v>
      </c>
      <c r="M2077" s="371" t="s">
        <v>2259</v>
      </c>
      <c r="N2077" s="371" t="s">
        <v>2264</v>
      </c>
    </row>
    <row r="2078" s="168" customFormat="1" ht="21" customHeight="1" spans="1:14">
      <c r="A2078" s="204"/>
      <c r="B2078" s="217" t="s">
        <v>930</v>
      </c>
      <c r="C2078" s="240" t="s">
        <v>2256</v>
      </c>
      <c r="D2078" s="206" t="s">
        <v>224</v>
      </c>
      <c r="E2078" s="291">
        <v>39.47</v>
      </c>
      <c r="F2078" s="371">
        <v>28</v>
      </c>
      <c r="G2078" s="209"/>
      <c r="H2078" s="371" t="s">
        <v>1845</v>
      </c>
      <c r="I2078" s="204" t="s">
        <v>2256</v>
      </c>
      <c r="J2078" s="204" t="s">
        <v>2256</v>
      </c>
      <c r="K2078" s="371" t="s">
        <v>2283</v>
      </c>
      <c r="L2078" s="247" t="s">
        <v>2258</v>
      </c>
      <c r="M2078" s="371" t="s">
        <v>2259</v>
      </c>
      <c r="N2078" s="371" t="s">
        <v>2264</v>
      </c>
    </row>
    <row r="2079" s="168" customFormat="1" ht="21" customHeight="1" spans="1:14">
      <c r="A2079" s="204"/>
      <c r="B2079" s="217" t="s">
        <v>930</v>
      </c>
      <c r="C2079" s="240" t="s">
        <v>2256</v>
      </c>
      <c r="D2079" s="206" t="s">
        <v>224</v>
      </c>
      <c r="E2079" s="291">
        <v>39.47</v>
      </c>
      <c r="F2079" s="371">
        <v>19</v>
      </c>
      <c r="G2079" s="209"/>
      <c r="H2079" s="371" t="s">
        <v>1845</v>
      </c>
      <c r="I2079" s="204" t="s">
        <v>2256</v>
      </c>
      <c r="J2079" s="204" t="s">
        <v>2256</v>
      </c>
      <c r="K2079" s="371" t="s">
        <v>2284</v>
      </c>
      <c r="L2079" s="247" t="s">
        <v>2258</v>
      </c>
      <c r="M2079" s="371" t="s">
        <v>2259</v>
      </c>
      <c r="N2079" s="371" t="s">
        <v>2262</v>
      </c>
    </row>
    <row r="2080" s="168" customFormat="1" ht="21" customHeight="1" spans="1:14">
      <c r="A2080" s="204"/>
      <c r="B2080" s="217" t="s">
        <v>930</v>
      </c>
      <c r="C2080" s="240" t="s">
        <v>2256</v>
      </c>
      <c r="D2080" s="206" t="s">
        <v>224</v>
      </c>
      <c r="E2080" s="291">
        <v>39.47</v>
      </c>
      <c r="F2080" s="371">
        <v>28</v>
      </c>
      <c r="G2080" s="209"/>
      <c r="H2080" s="371" t="s">
        <v>1845</v>
      </c>
      <c r="I2080" s="204" t="s">
        <v>2256</v>
      </c>
      <c r="J2080" s="204" t="s">
        <v>2256</v>
      </c>
      <c r="K2080" s="371" t="s">
        <v>2285</v>
      </c>
      <c r="L2080" s="247" t="s">
        <v>2258</v>
      </c>
      <c r="M2080" s="371" t="s">
        <v>2259</v>
      </c>
      <c r="N2080" s="371" t="s">
        <v>2264</v>
      </c>
    </row>
    <row r="2081" s="168" customFormat="1" ht="21" customHeight="1" spans="1:14">
      <c r="A2081" s="204"/>
      <c r="B2081" s="217" t="s">
        <v>930</v>
      </c>
      <c r="C2081" s="240" t="s">
        <v>2256</v>
      </c>
      <c r="D2081" s="206" t="s">
        <v>224</v>
      </c>
      <c r="E2081" s="291">
        <v>39.47</v>
      </c>
      <c r="F2081" s="371">
        <v>85</v>
      </c>
      <c r="G2081" s="209"/>
      <c r="H2081" s="371" t="s">
        <v>1845</v>
      </c>
      <c r="I2081" s="204" t="s">
        <v>2256</v>
      </c>
      <c r="J2081" s="204" t="s">
        <v>2256</v>
      </c>
      <c r="K2081" s="371" t="s">
        <v>2286</v>
      </c>
      <c r="L2081" s="247" t="s">
        <v>2258</v>
      </c>
      <c r="M2081" s="371" t="s">
        <v>2259</v>
      </c>
      <c r="N2081" s="371" t="s">
        <v>2260</v>
      </c>
    </row>
    <row r="2082" s="168" customFormat="1" ht="21" customHeight="1" spans="1:14">
      <c r="A2082" s="204"/>
      <c r="B2082" s="217" t="s">
        <v>930</v>
      </c>
      <c r="C2082" s="240" t="s">
        <v>2256</v>
      </c>
      <c r="D2082" s="206" t="s">
        <v>224</v>
      </c>
      <c r="E2082" s="291">
        <v>39.47</v>
      </c>
      <c r="F2082" s="371">
        <v>20</v>
      </c>
      <c r="G2082" s="209"/>
      <c r="H2082" s="371" t="s">
        <v>1845</v>
      </c>
      <c r="I2082" s="204" t="s">
        <v>2256</v>
      </c>
      <c r="J2082" s="204" t="s">
        <v>2256</v>
      </c>
      <c r="K2082" s="371" t="s">
        <v>2287</v>
      </c>
      <c r="L2082" s="247" t="s">
        <v>2258</v>
      </c>
      <c r="M2082" s="371" t="s">
        <v>2259</v>
      </c>
      <c r="N2082" s="371" t="s">
        <v>2264</v>
      </c>
    </row>
    <row r="2083" s="168" customFormat="1" ht="21" customHeight="1" spans="1:14">
      <c r="A2083" s="204"/>
      <c r="B2083" s="217" t="s">
        <v>930</v>
      </c>
      <c r="C2083" s="240" t="s">
        <v>2256</v>
      </c>
      <c r="D2083" s="206" t="s">
        <v>224</v>
      </c>
      <c r="E2083" s="291">
        <v>39.47</v>
      </c>
      <c r="F2083" s="371">
        <v>12</v>
      </c>
      <c r="G2083" s="209"/>
      <c r="H2083" s="371" t="s">
        <v>1845</v>
      </c>
      <c r="I2083" s="204" t="s">
        <v>2256</v>
      </c>
      <c r="J2083" s="204" t="s">
        <v>2256</v>
      </c>
      <c r="K2083" s="371" t="s">
        <v>2288</v>
      </c>
      <c r="L2083" s="247" t="s">
        <v>2258</v>
      </c>
      <c r="M2083" s="371" t="s">
        <v>2259</v>
      </c>
      <c r="N2083" s="371" t="s">
        <v>2262</v>
      </c>
    </row>
    <row r="2084" s="168" customFormat="1" ht="21" customHeight="1" spans="1:14">
      <c r="A2084" s="204"/>
      <c r="B2084" s="217" t="s">
        <v>930</v>
      </c>
      <c r="C2084" s="240" t="s">
        <v>2256</v>
      </c>
      <c r="D2084" s="206" t="s">
        <v>224</v>
      </c>
      <c r="E2084" s="291">
        <v>39.47</v>
      </c>
      <c r="F2084" s="371">
        <v>66</v>
      </c>
      <c r="G2084" s="209"/>
      <c r="H2084" s="371" t="s">
        <v>1845</v>
      </c>
      <c r="I2084" s="204" t="s">
        <v>2256</v>
      </c>
      <c r="J2084" s="204" t="s">
        <v>2256</v>
      </c>
      <c r="K2084" s="371" t="s">
        <v>2289</v>
      </c>
      <c r="L2084" s="247" t="s">
        <v>2258</v>
      </c>
      <c r="M2084" s="371" t="s">
        <v>2259</v>
      </c>
      <c r="N2084" s="371" t="s">
        <v>2264</v>
      </c>
    </row>
    <row r="2085" s="168" customFormat="1" ht="21" customHeight="1" spans="1:14">
      <c r="A2085" s="204"/>
      <c r="B2085" s="217" t="s">
        <v>930</v>
      </c>
      <c r="C2085" s="240" t="s">
        <v>2256</v>
      </c>
      <c r="D2085" s="206" t="s">
        <v>224</v>
      </c>
      <c r="E2085" s="291">
        <v>39.47</v>
      </c>
      <c r="F2085" s="371">
        <v>29</v>
      </c>
      <c r="G2085" s="209"/>
      <c r="H2085" s="371" t="s">
        <v>1845</v>
      </c>
      <c r="I2085" s="204" t="s">
        <v>2256</v>
      </c>
      <c r="J2085" s="204" t="s">
        <v>2256</v>
      </c>
      <c r="K2085" s="371" t="s">
        <v>2290</v>
      </c>
      <c r="L2085" s="247" t="s">
        <v>2258</v>
      </c>
      <c r="M2085" s="371" t="s">
        <v>2259</v>
      </c>
      <c r="N2085" s="371" t="s">
        <v>2260</v>
      </c>
    </row>
    <row r="2086" s="168" customFormat="1" ht="21" customHeight="1" spans="1:14">
      <c r="A2086" s="204"/>
      <c r="B2086" s="217" t="s">
        <v>930</v>
      </c>
      <c r="C2086" s="240" t="s">
        <v>2256</v>
      </c>
      <c r="D2086" s="206" t="s">
        <v>224</v>
      </c>
      <c r="E2086" s="291">
        <v>39.47</v>
      </c>
      <c r="F2086" s="371">
        <v>34</v>
      </c>
      <c r="G2086" s="209"/>
      <c r="H2086" s="371" t="s">
        <v>1845</v>
      </c>
      <c r="I2086" s="204" t="s">
        <v>2256</v>
      </c>
      <c r="J2086" s="204" t="s">
        <v>2256</v>
      </c>
      <c r="K2086" s="371" t="s">
        <v>2291</v>
      </c>
      <c r="L2086" s="247" t="s">
        <v>2258</v>
      </c>
      <c r="M2086" s="371" t="s">
        <v>2259</v>
      </c>
      <c r="N2086" s="371" t="s">
        <v>2268</v>
      </c>
    </row>
    <row r="2087" s="168" customFormat="1" ht="21" customHeight="1" spans="1:14">
      <c r="A2087" s="204"/>
      <c r="B2087" s="217" t="s">
        <v>930</v>
      </c>
      <c r="C2087" s="240" t="s">
        <v>2256</v>
      </c>
      <c r="D2087" s="206" t="s">
        <v>224</v>
      </c>
      <c r="E2087" s="291">
        <v>39.47</v>
      </c>
      <c r="F2087" s="371">
        <v>144</v>
      </c>
      <c r="G2087" s="209"/>
      <c r="H2087" s="371" t="s">
        <v>1845</v>
      </c>
      <c r="I2087" s="204" t="s">
        <v>2256</v>
      </c>
      <c r="J2087" s="204" t="s">
        <v>2256</v>
      </c>
      <c r="K2087" s="371" t="s">
        <v>2292</v>
      </c>
      <c r="L2087" s="247" t="s">
        <v>2258</v>
      </c>
      <c r="M2087" s="371" t="s">
        <v>2259</v>
      </c>
      <c r="N2087" s="371" t="s">
        <v>2264</v>
      </c>
    </row>
    <row r="2088" s="168" customFormat="1" ht="21" customHeight="1" spans="1:14">
      <c r="A2088" s="204"/>
      <c r="B2088" s="217" t="s">
        <v>930</v>
      </c>
      <c r="C2088" s="240" t="s">
        <v>2256</v>
      </c>
      <c r="D2088" s="206" t="s">
        <v>224</v>
      </c>
      <c r="E2088" s="291">
        <v>39.47</v>
      </c>
      <c r="F2088" s="371">
        <v>74</v>
      </c>
      <c r="G2088" s="209"/>
      <c r="H2088" s="371" t="s">
        <v>1845</v>
      </c>
      <c r="I2088" s="204" t="s">
        <v>2256</v>
      </c>
      <c r="J2088" s="204" t="s">
        <v>2256</v>
      </c>
      <c r="K2088" s="371" t="s">
        <v>2293</v>
      </c>
      <c r="L2088" s="247" t="s">
        <v>2258</v>
      </c>
      <c r="M2088" s="371" t="s">
        <v>2259</v>
      </c>
      <c r="N2088" s="371" t="s">
        <v>2260</v>
      </c>
    </row>
    <row r="2089" s="168" customFormat="1" ht="21" customHeight="1" spans="1:14">
      <c r="A2089" s="204"/>
      <c r="B2089" s="217" t="s">
        <v>930</v>
      </c>
      <c r="C2089" s="240" t="s">
        <v>2256</v>
      </c>
      <c r="D2089" s="206" t="s">
        <v>224</v>
      </c>
      <c r="E2089" s="291">
        <v>39.47</v>
      </c>
      <c r="F2089" s="371">
        <v>32</v>
      </c>
      <c r="G2089" s="209"/>
      <c r="H2089" s="371" t="s">
        <v>1845</v>
      </c>
      <c r="I2089" s="204" t="s">
        <v>2256</v>
      </c>
      <c r="J2089" s="204" t="s">
        <v>2256</v>
      </c>
      <c r="K2089" s="371" t="s">
        <v>2294</v>
      </c>
      <c r="L2089" s="247" t="s">
        <v>2258</v>
      </c>
      <c r="M2089" s="371" t="s">
        <v>2259</v>
      </c>
      <c r="N2089" s="371" t="s">
        <v>2268</v>
      </c>
    </row>
    <row r="2090" s="168" customFormat="1" ht="21" customHeight="1" spans="1:14">
      <c r="A2090" s="204"/>
      <c r="B2090" s="217" t="s">
        <v>930</v>
      </c>
      <c r="C2090" s="240" t="s">
        <v>2256</v>
      </c>
      <c r="D2090" s="206" t="s">
        <v>224</v>
      </c>
      <c r="E2090" s="291">
        <v>39.47</v>
      </c>
      <c r="F2090" s="371">
        <v>98</v>
      </c>
      <c r="G2090" s="209"/>
      <c r="H2090" s="371" t="s">
        <v>1845</v>
      </c>
      <c r="I2090" s="204" t="s">
        <v>2256</v>
      </c>
      <c r="J2090" s="204" t="s">
        <v>2256</v>
      </c>
      <c r="K2090" s="371" t="s">
        <v>2295</v>
      </c>
      <c r="L2090" s="247" t="s">
        <v>2258</v>
      </c>
      <c r="M2090" s="371" t="s">
        <v>2259</v>
      </c>
      <c r="N2090" s="371" t="s">
        <v>2264</v>
      </c>
    </row>
    <row r="2091" s="168" customFormat="1" ht="21" customHeight="1" spans="1:14">
      <c r="A2091" s="204"/>
      <c r="B2091" s="217" t="s">
        <v>930</v>
      </c>
      <c r="C2091" s="240" t="s">
        <v>2256</v>
      </c>
      <c r="D2091" s="206" t="s">
        <v>224</v>
      </c>
      <c r="E2091" s="291">
        <v>39.47</v>
      </c>
      <c r="F2091" s="371">
        <v>9</v>
      </c>
      <c r="G2091" s="209"/>
      <c r="H2091" s="371" t="s">
        <v>1845</v>
      </c>
      <c r="I2091" s="204" t="s">
        <v>2256</v>
      </c>
      <c r="J2091" s="204" t="s">
        <v>2256</v>
      </c>
      <c r="K2091" s="371" t="s">
        <v>2296</v>
      </c>
      <c r="L2091" s="247" t="s">
        <v>2258</v>
      </c>
      <c r="M2091" s="371" t="s">
        <v>2259</v>
      </c>
      <c r="N2091" s="371" t="s">
        <v>2262</v>
      </c>
    </row>
    <row r="2092" s="168" customFormat="1" ht="21" customHeight="1" spans="1:14">
      <c r="A2092" s="204"/>
      <c r="B2092" s="217" t="s">
        <v>930</v>
      </c>
      <c r="C2092" s="240" t="s">
        <v>2256</v>
      </c>
      <c r="D2092" s="206" t="s">
        <v>224</v>
      </c>
      <c r="E2092" s="291">
        <v>39.47</v>
      </c>
      <c r="F2092" s="371">
        <v>50</v>
      </c>
      <c r="G2092" s="209"/>
      <c r="H2092" s="371" t="s">
        <v>1845</v>
      </c>
      <c r="I2092" s="204" t="s">
        <v>2256</v>
      </c>
      <c r="J2092" s="204" t="s">
        <v>2256</v>
      </c>
      <c r="K2092" s="371" t="s">
        <v>2297</v>
      </c>
      <c r="L2092" s="247" t="s">
        <v>2258</v>
      </c>
      <c r="M2092" s="371" t="s">
        <v>2259</v>
      </c>
      <c r="N2092" s="371" t="s">
        <v>2264</v>
      </c>
    </row>
    <row r="2093" s="168" customFormat="1" ht="21" customHeight="1" spans="1:14">
      <c r="A2093" s="204"/>
      <c r="B2093" s="217" t="s">
        <v>930</v>
      </c>
      <c r="C2093" s="240" t="s">
        <v>2256</v>
      </c>
      <c r="D2093" s="206" t="s">
        <v>224</v>
      </c>
      <c r="E2093" s="291">
        <v>39.47</v>
      </c>
      <c r="F2093" s="371">
        <v>2</v>
      </c>
      <c r="G2093" s="209"/>
      <c r="H2093" s="371" t="s">
        <v>1845</v>
      </c>
      <c r="I2093" s="204" t="s">
        <v>2256</v>
      </c>
      <c r="J2093" s="204" t="s">
        <v>2256</v>
      </c>
      <c r="K2093" s="371" t="s">
        <v>2298</v>
      </c>
      <c r="L2093" s="247" t="s">
        <v>2258</v>
      </c>
      <c r="M2093" s="371" t="s">
        <v>2259</v>
      </c>
      <c r="N2093" s="371" t="s">
        <v>2262</v>
      </c>
    </row>
    <row r="2094" s="168" customFormat="1" ht="21" customHeight="1" spans="1:14">
      <c r="A2094" s="204"/>
      <c r="B2094" s="217" t="s">
        <v>930</v>
      </c>
      <c r="C2094" s="240" t="s">
        <v>2256</v>
      </c>
      <c r="D2094" s="206" t="s">
        <v>224</v>
      </c>
      <c r="E2094" s="291">
        <v>39.47</v>
      </c>
      <c r="F2094" s="371">
        <v>230</v>
      </c>
      <c r="G2094" s="209"/>
      <c r="H2094" s="371" t="s">
        <v>1845</v>
      </c>
      <c r="I2094" s="204" t="s">
        <v>2256</v>
      </c>
      <c r="J2094" s="204" t="s">
        <v>2256</v>
      </c>
      <c r="K2094" s="371" t="s">
        <v>2299</v>
      </c>
      <c r="L2094" s="247" t="s">
        <v>2258</v>
      </c>
      <c r="M2094" s="371" t="s">
        <v>2259</v>
      </c>
      <c r="N2094" s="371" t="s">
        <v>2264</v>
      </c>
    </row>
    <row r="2095" s="168" customFormat="1" ht="21" customHeight="1" spans="1:14">
      <c r="A2095" s="204"/>
      <c r="B2095" s="217" t="s">
        <v>930</v>
      </c>
      <c r="C2095" s="240" t="s">
        <v>2256</v>
      </c>
      <c r="D2095" s="206" t="s">
        <v>224</v>
      </c>
      <c r="E2095" s="291">
        <v>39.47</v>
      </c>
      <c r="F2095" s="371">
        <v>30</v>
      </c>
      <c r="G2095" s="209"/>
      <c r="H2095" s="371" t="s">
        <v>1845</v>
      </c>
      <c r="I2095" s="204" t="s">
        <v>2256</v>
      </c>
      <c r="J2095" s="204" t="s">
        <v>2256</v>
      </c>
      <c r="K2095" s="371" t="s">
        <v>2300</v>
      </c>
      <c r="L2095" s="247" t="s">
        <v>2258</v>
      </c>
      <c r="M2095" s="371" t="s">
        <v>2259</v>
      </c>
      <c r="N2095" s="371" t="s">
        <v>2262</v>
      </c>
    </row>
    <row r="2096" s="168" customFormat="1" ht="21" customHeight="1" spans="1:14">
      <c r="A2096" s="204"/>
      <c r="B2096" s="217" t="s">
        <v>930</v>
      </c>
      <c r="C2096" s="240" t="s">
        <v>2256</v>
      </c>
      <c r="D2096" s="206" t="s">
        <v>224</v>
      </c>
      <c r="E2096" s="291">
        <v>39.47</v>
      </c>
      <c r="F2096" s="371">
        <v>39</v>
      </c>
      <c r="G2096" s="209"/>
      <c r="H2096" s="371" t="s">
        <v>1845</v>
      </c>
      <c r="I2096" s="204" t="s">
        <v>2256</v>
      </c>
      <c r="J2096" s="204" t="s">
        <v>2256</v>
      </c>
      <c r="K2096" s="371" t="s">
        <v>2301</v>
      </c>
      <c r="L2096" s="247" t="s">
        <v>2258</v>
      </c>
      <c r="M2096" s="371" t="s">
        <v>2259</v>
      </c>
      <c r="N2096" s="371" t="s">
        <v>2264</v>
      </c>
    </row>
    <row r="2097" s="168" customFormat="1" ht="21" customHeight="1" spans="1:14">
      <c r="A2097" s="204"/>
      <c r="B2097" s="217" t="s">
        <v>930</v>
      </c>
      <c r="C2097" s="240" t="s">
        <v>2256</v>
      </c>
      <c r="D2097" s="206" t="s">
        <v>224</v>
      </c>
      <c r="E2097" s="291">
        <v>39.47</v>
      </c>
      <c r="F2097" s="371">
        <v>51</v>
      </c>
      <c r="G2097" s="209"/>
      <c r="H2097" s="371" t="s">
        <v>1845</v>
      </c>
      <c r="I2097" s="204" t="s">
        <v>2256</v>
      </c>
      <c r="J2097" s="204" t="s">
        <v>2256</v>
      </c>
      <c r="K2097" s="371" t="s">
        <v>2302</v>
      </c>
      <c r="L2097" s="247" t="s">
        <v>2258</v>
      </c>
      <c r="M2097" s="371" t="s">
        <v>2259</v>
      </c>
      <c r="N2097" s="371" t="s">
        <v>2262</v>
      </c>
    </row>
    <row r="2098" s="168" customFormat="1" ht="21" customHeight="1" spans="1:14">
      <c r="A2098" s="204"/>
      <c r="B2098" s="217" t="s">
        <v>930</v>
      </c>
      <c r="C2098" s="240" t="s">
        <v>2256</v>
      </c>
      <c r="D2098" s="206" t="s">
        <v>224</v>
      </c>
      <c r="E2098" s="291">
        <v>39.47</v>
      </c>
      <c r="F2098" s="371">
        <v>34</v>
      </c>
      <c r="G2098" s="209"/>
      <c r="H2098" s="371" t="s">
        <v>1845</v>
      </c>
      <c r="I2098" s="204" t="s">
        <v>2256</v>
      </c>
      <c r="J2098" s="204" t="s">
        <v>2256</v>
      </c>
      <c r="K2098" s="371" t="s">
        <v>2303</v>
      </c>
      <c r="L2098" s="247" t="s">
        <v>2258</v>
      </c>
      <c r="M2098" s="371" t="s">
        <v>2259</v>
      </c>
      <c r="N2098" s="371" t="s">
        <v>2268</v>
      </c>
    </row>
    <row r="2099" s="168" customFormat="1" ht="21" customHeight="1" spans="1:14">
      <c r="A2099" s="204"/>
      <c r="B2099" s="217" t="s">
        <v>930</v>
      </c>
      <c r="C2099" s="240" t="s">
        <v>2256</v>
      </c>
      <c r="D2099" s="206" t="s">
        <v>224</v>
      </c>
      <c r="E2099" s="291">
        <v>39.47</v>
      </c>
      <c r="F2099" s="371">
        <v>86</v>
      </c>
      <c r="G2099" s="209"/>
      <c r="H2099" s="371" t="s">
        <v>1845</v>
      </c>
      <c r="I2099" s="204" t="s">
        <v>2256</v>
      </c>
      <c r="J2099" s="204" t="s">
        <v>2256</v>
      </c>
      <c r="K2099" s="371" t="s">
        <v>2304</v>
      </c>
      <c r="L2099" s="247" t="s">
        <v>2258</v>
      </c>
      <c r="M2099" s="371" t="s">
        <v>2259</v>
      </c>
      <c r="N2099" s="371" t="s">
        <v>2260</v>
      </c>
    </row>
    <row r="2100" s="168" customFormat="1" ht="21" customHeight="1" spans="1:14">
      <c r="A2100" s="204"/>
      <c r="B2100" s="217" t="s">
        <v>930</v>
      </c>
      <c r="C2100" s="240" t="s">
        <v>2256</v>
      </c>
      <c r="D2100" s="206" t="s">
        <v>224</v>
      </c>
      <c r="E2100" s="291">
        <v>39.47</v>
      </c>
      <c r="F2100" s="371">
        <v>120</v>
      </c>
      <c r="G2100" s="209"/>
      <c r="H2100" s="371" t="s">
        <v>1845</v>
      </c>
      <c r="I2100" s="204" t="s">
        <v>2256</v>
      </c>
      <c r="J2100" s="204" t="s">
        <v>2256</v>
      </c>
      <c r="K2100" s="371" t="s">
        <v>2305</v>
      </c>
      <c r="L2100" s="247" t="s">
        <v>2258</v>
      </c>
      <c r="M2100" s="371" t="s">
        <v>2259</v>
      </c>
      <c r="N2100" s="371" t="s">
        <v>2264</v>
      </c>
    </row>
    <row r="2101" s="168" customFormat="1" ht="21" customHeight="1" spans="1:14">
      <c r="A2101" s="204"/>
      <c r="B2101" s="217" t="s">
        <v>930</v>
      </c>
      <c r="C2101" s="240" t="s">
        <v>2256</v>
      </c>
      <c r="D2101" s="206" t="s">
        <v>224</v>
      </c>
      <c r="E2101" s="291">
        <v>39.47</v>
      </c>
      <c r="F2101" s="371">
        <v>128</v>
      </c>
      <c r="G2101" s="209"/>
      <c r="H2101" s="371" t="s">
        <v>1845</v>
      </c>
      <c r="I2101" s="204" t="s">
        <v>2256</v>
      </c>
      <c r="J2101" s="204" t="s">
        <v>2256</v>
      </c>
      <c r="K2101" s="371" t="s">
        <v>2306</v>
      </c>
      <c r="L2101" s="247" t="s">
        <v>2258</v>
      </c>
      <c r="M2101" s="371" t="s">
        <v>2259</v>
      </c>
      <c r="N2101" s="371" t="s">
        <v>2264</v>
      </c>
    </row>
    <row r="2102" s="168" customFormat="1" ht="21" customHeight="1" spans="1:14">
      <c r="A2102" s="204"/>
      <c r="B2102" s="217" t="s">
        <v>930</v>
      </c>
      <c r="C2102" s="240" t="s">
        <v>2256</v>
      </c>
      <c r="D2102" s="206" t="s">
        <v>224</v>
      </c>
      <c r="E2102" s="291">
        <v>39.47</v>
      </c>
      <c r="F2102" s="371">
        <v>29</v>
      </c>
      <c r="G2102" s="209"/>
      <c r="H2102" s="371" t="s">
        <v>1845</v>
      </c>
      <c r="I2102" s="204" t="s">
        <v>2256</v>
      </c>
      <c r="J2102" s="204" t="s">
        <v>2256</v>
      </c>
      <c r="K2102" s="371" t="s">
        <v>2307</v>
      </c>
      <c r="L2102" s="247" t="s">
        <v>2258</v>
      </c>
      <c r="M2102" s="371" t="s">
        <v>2259</v>
      </c>
      <c r="N2102" s="371" t="s">
        <v>2264</v>
      </c>
    </row>
    <row r="2103" s="168" customFormat="1" ht="21" customHeight="1" spans="1:14">
      <c r="A2103" s="204"/>
      <c r="B2103" s="217" t="s">
        <v>930</v>
      </c>
      <c r="C2103" s="240" t="s">
        <v>2256</v>
      </c>
      <c r="D2103" s="206" t="s">
        <v>224</v>
      </c>
      <c r="E2103" s="291">
        <v>39.47</v>
      </c>
      <c r="F2103" s="371">
        <v>14</v>
      </c>
      <c r="G2103" s="209"/>
      <c r="H2103" s="371" t="s">
        <v>1845</v>
      </c>
      <c r="I2103" s="204" t="s">
        <v>2256</v>
      </c>
      <c r="J2103" s="204" t="s">
        <v>2256</v>
      </c>
      <c r="K2103" s="371" t="s">
        <v>2308</v>
      </c>
      <c r="L2103" s="247" t="s">
        <v>2258</v>
      </c>
      <c r="M2103" s="371" t="s">
        <v>2259</v>
      </c>
      <c r="N2103" s="371" t="s">
        <v>2262</v>
      </c>
    </row>
    <row r="2104" s="168" customFormat="1" ht="21" customHeight="1" spans="1:14">
      <c r="A2104" s="204"/>
      <c r="B2104" s="217" t="s">
        <v>930</v>
      </c>
      <c r="C2104" s="240" t="s">
        <v>2256</v>
      </c>
      <c r="D2104" s="206" t="s">
        <v>224</v>
      </c>
      <c r="E2104" s="291">
        <v>39.47</v>
      </c>
      <c r="F2104" s="371">
        <v>3</v>
      </c>
      <c r="G2104" s="209"/>
      <c r="H2104" s="371" t="s">
        <v>1845</v>
      </c>
      <c r="I2104" s="204" t="s">
        <v>2256</v>
      </c>
      <c r="J2104" s="204" t="s">
        <v>2256</v>
      </c>
      <c r="K2104" s="371" t="s">
        <v>2309</v>
      </c>
      <c r="L2104" s="247" t="s">
        <v>2258</v>
      </c>
      <c r="M2104" s="371" t="s">
        <v>2259</v>
      </c>
      <c r="N2104" s="371" t="s">
        <v>2264</v>
      </c>
    </row>
    <row r="2105" s="168" customFormat="1" ht="21" customHeight="1" spans="1:14">
      <c r="A2105" s="204"/>
      <c r="B2105" s="217" t="s">
        <v>930</v>
      </c>
      <c r="C2105" s="240" t="s">
        <v>2256</v>
      </c>
      <c r="D2105" s="206" t="s">
        <v>224</v>
      </c>
      <c r="E2105" s="291">
        <v>39.47</v>
      </c>
      <c r="F2105" s="371">
        <v>166</v>
      </c>
      <c r="G2105" s="209"/>
      <c r="H2105" s="371" t="s">
        <v>1845</v>
      </c>
      <c r="I2105" s="204" t="s">
        <v>2256</v>
      </c>
      <c r="J2105" s="204" t="s">
        <v>2256</v>
      </c>
      <c r="K2105" s="371" t="s">
        <v>2310</v>
      </c>
      <c r="L2105" s="247" t="s">
        <v>2258</v>
      </c>
      <c r="M2105" s="371" t="s">
        <v>2259</v>
      </c>
      <c r="N2105" s="371" t="s">
        <v>2264</v>
      </c>
    </row>
    <row r="2106" s="168" customFormat="1" ht="21" customHeight="1" spans="1:14">
      <c r="A2106" s="204"/>
      <c r="B2106" s="217" t="s">
        <v>930</v>
      </c>
      <c r="C2106" s="240" t="s">
        <v>2256</v>
      </c>
      <c r="D2106" s="206" t="s">
        <v>224</v>
      </c>
      <c r="E2106" s="291">
        <v>39.47</v>
      </c>
      <c r="F2106" s="371">
        <v>69</v>
      </c>
      <c r="G2106" s="209"/>
      <c r="H2106" s="371" t="s">
        <v>1845</v>
      </c>
      <c r="I2106" s="204" t="s">
        <v>2256</v>
      </c>
      <c r="J2106" s="204" t="s">
        <v>2256</v>
      </c>
      <c r="K2106" s="371" t="s">
        <v>2311</v>
      </c>
      <c r="L2106" s="247" t="s">
        <v>2258</v>
      </c>
      <c r="M2106" s="371" t="s">
        <v>2259</v>
      </c>
      <c r="N2106" s="371" t="s">
        <v>2264</v>
      </c>
    </row>
    <row r="2107" s="168" customFormat="1" ht="21" customHeight="1" spans="1:14">
      <c r="A2107" s="204"/>
      <c r="B2107" s="217" t="s">
        <v>930</v>
      </c>
      <c r="C2107" s="240" t="s">
        <v>2256</v>
      </c>
      <c r="D2107" s="206" t="s">
        <v>224</v>
      </c>
      <c r="E2107" s="291">
        <v>39.47</v>
      </c>
      <c r="F2107" s="371">
        <v>86</v>
      </c>
      <c r="G2107" s="209"/>
      <c r="H2107" s="371" t="s">
        <v>1845</v>
      </c>
      <c r="I2107" s="204" t="s">
        <v>2256</v>
      </c>
      <c r="J2107" s="204" t="s">
        <v>2256</v>
      </c>
      <c r="K2107" s="371" t="s">
        <v>2312</v>
      </c>
      <c r="L2107" s="247" t="s">
        <v>2258</v>
      </c>
      <c r="M2107" s="371" t="s">
        <v>2259</v>
      </c>
      <c r="N2107" s="371" t="s">
        <v>2260</v>
      </c>
    </row>
    <row r="2108" s="168" customFormat="1" ht="21" customHeight="1" spans="1:14">
      <c r="A2108" s="204"/>
      <c r="B2108" s="217" t="s">
        <v>930</v>
      </c>
      <c r="C2108" s="240" t="s">
        <v>2256</v>
      </c>
      <c r="D2108" s="206" t="s">
        <v>224</v>
      </c>
      <c r="E2108" s="291">
        <v>39.47</v>
      </c>
      <c r="F2108" s="371">
        <v>10</v>
      </c>
      <c r="G2108" s="209"/>
      <c r="H2108" s="371" t="s">
        <v>1845</v>
      </c>
      <c r="I2108" s="204" t="s">
        <v>2256</v>
      </c>
      <c r="J2108" s="204" t="s">
        <v>2256</v>
      </c>
      <c r="K2108" s="371" t="s">
        <v>2313</v>
      </c>
      <c r="L2108" s="247" t="s">
        <v>2258</v>
      </c>
      <c r="M2108" s="371" t="s">
        <v>2259</v>
      </c>
      <c r="N2108" s="371" t="s">
        <v>2262</v>
      </c>
    </row>
    <row r="2109" s="168" customFormat="1" ht="21" customHeight="1" spans="1:14">
      <c r="A2109" s="204"/>
      <c r="B2109" s="217" t="s">
        <v>930</v>
      </c>
      <c r="C2109" s="240" t="s">
        <v>2256</v>
      </c>
      <c r="D2109" s="206" t="s">
        <v>224</v>
      </c>
      <c r="E2109" s="291">
        <v>39.47</v>
      </c>
      <c r="F2109" s="371">
        <v>4</v>
      </c>
      <c r="G2109" s="209"/>
      <c r="H2109" s="371" t="s">
        <v>1845</v>
      </c>
      <c r="I2109" s="204" t="s">
        <v>2256</v>
      </c>
      <c r="J2109" s="204" t="s">
        <v>2256</v>
      </c>
      <c r="K2109" s="371" t="s">
        <v>2314</v>
      </c>
      <c r="L2109" s="247" t="s">
        <v>2258</v>
      </c>
      <c r="M2109" s="371" t="s">
        <v>2259</v>
      </c>
      <c r="N2109" s="371" t="s">
        <v>2264</v>
      </c>
    </row>
    <row r="2110" s="168" customFormat="1" ht="21" customHeight="1" spans="1:14">
      <c r="A2110" s="204"/>
      <c r="B2110" s="217" t="s">
        <v>930</v>
      </c>
      <c r="C2110" s="240" t="s">
        <v>2256</v>
      </c>
      <c r="D2110" s="206" t="s">
        <v>224</v>
      </c>
      <c r="E2110" s="291">
        <v>39.47</v>
      </c>
      <c r="F2110" s="371">
        <v>209</v>
      </c>
      <c r="G2110" s="209"/>
      <c r="H2110" s="371" t="s">
        <v>1845</v>
      </c>
      <c r="I2110" s="204" t="s">
        <v>2256</v>
      </c>
      <c r="J2110" s="204" t="s">
        <v>2256</v>
      </c>
      <c r="K2110" s="371" t="s">
        <v>2315</v>
      </c>
      <c r="L2110" s="247" t="s">
        <v>2258</v>
      </c>
      <c r="M2110" s="371" t="s">
        <v>2259</v>
      </c>
      <c r="N2110" s="371" t="s">
        <v>2264</v>
      </c>
    </row>
    <row r="2111" s="168" customFormat="1" ht="21" customHeight="1" spans="1:14">
      <c r="A2111" s="204"/>
      <c r="B2111" s="217" t="s">
        <v>930</v>
      </c>
      <c r="C2111" s="240" t="s">
        <v>2256</v>
      </c>
      <c r="D2111" s="206" t="s">
        <v>224</v>
      </c>
      <c r="E2111" s="291">
        <v>39.47</v>
      </c>
      <c r="F2111" s="371">
        <v>30</v>
      </c>
      <c r="G2111" s="209"/>
      <c r="H2111" s="371" t="s">
        <v>1845</v>
      </c>
      <c r="I2111" s="204" t="s">
        <v>2256</v>
      </c>
      <c r="J2111" s="204" t="s">
        <v>2256</v>
      </c>
      <c r="K2111" s="371" t="s">
        <v>2316</v>
      </c>
      <c r="L2111" s="247" t="s">
        <v>2258</v>
      </c>
      <c r="M2111" s="371" t="s">
        <v>2259</v>
      </c>
      <c r="N2111" s="371" t="s">
        <v>2264</v>
      </c>
    </row>
    <row r="2112" s="168" customFormat="1" ht="21" customHeight="1" spans="1:14">
      <c r="A2112" s="204"/>
      <c r="B2112" s="217" t="s">
        <v>930</v>
      </c>
      <c r="C2112" s="240" t="s">
        <v>2256</v>
      </c>
      <c r="D2112" s="206" t="s">
        <v>224</v>
      </c>
      <c r="E2112" s="291">
        <v>39.47</v>
      </c>
      <c r="F2112" s="371">
        <v>154</v>
      </c>
      <c r="G2112" s="209"/>
      <c r="H2112" s="371" t="s">
        <v>1845</v>
      </c>
      <c r="I2112" s="204" t="s">
        <v>2256</v>
      </c>
      <c r="J2112" s="204" t="s">
        <v>2256</v>
      </c>
      <c r="K2112" s="371" t="s">
        <v>2317</v>
      </c>
      <c r="L2112" s="247" t="s">
        <v>2258</v>
      </c>
      <c r="M2112" s="371" t="s">
        <v>2259</v>
      </c>
      <c r="N2112" s="371" t="s">
        <v>2264</v>
      </c>
    </row>
    <row r="2113" s="168" customFormat="1" ht="21" customHeight="1" spans="1:14">
      <c r="A2113" s="204"/>
      <c r="B2113" s="217" t="s">
        <v>930</v>
      </c>
      <c r="C2113" s="240" t="s">
        <v>2256</v>
      </c>
      <c r="D2113" s="206" t="s">
        <v>224</v>
      </c>
      <c r="E2113" s="291">
        <v>39.47</v>
      </c>
      <c r="F2113" s="371">
        <v>7</v>
      </c>
      <c r="G2113" s="209"/>
      <c r="H2113" s="371" t="s">
        <v>1845</v>
      </c>
      <c r="I2113" s="204" t="s">
        <v>2256</v>
      </c>
      <c r="J2113" s="204" t="s">
        <v>2256</v>
      </c>
      <c r="K2113" s="371" t="s">
        <v>2318</v>
      </c>
      <c r="L2113" s="247" t="s">
        <v>2258</v>
      </c>
      <c r="M2113" s="371" t="s">
        <v>2259</v>
      </c>
      <c r="N2113" s="371" t="s">
        <v>2264</v>
      </c>
    </row>
    <row r="2114" s="168" customFormat="1" ht="21" customHeight="1" spans="1:14">
      <c r="A2114" s="204"/>
      <c r="B2114" s="217" t="s">
        <v>930</v>
      </c>
      <c r="C2114" s="240" t="s">
        <v>2256</v>
      </c>
      <c r="D2114" s="206" t="s">
        <v>224</v>
      </c>
      <c r="E2114" s="291">
        <v>39.47</v>
      </c>
      <c r="F2114" s="371">
        <v>163</v>
      </c>
      <c r="G2114" s="209"/>
      <c r="H2114" s="371" t="s">
        <v>1845</v>
      </c>
      <c r="I2114" s="204" t="s">
        <v>2256</v>
      </c>
      <c r="J2114" s="204" t="s">
        <v>2256</v>
      </c>
      <c r="K2114" s="371" t="s">
        <v>2319</v>
      </c>
      <c r="L2114" s="247" t="s">
        <v>2258</v>
      </c>
      <c r="M2114" s="371" t="s">
        <v>2259</v>
      </c>
      <c r="N2114" s="371" t="s">
        <v>2264</v>
      </c>
    </row>
    <row r="2115" s="168" customFormat="1" ht="21" customHeight="1" spans="1:14">
      <c r="A2115" s="204"/>
      <c r="B2115" s="217" t="s">
        <v>930</v>
      </c>
      <c r="C2115" s="240" t="s">
        <v>2256</v>
      </c>
      <c r="D2115" s="206" t="s">
        <v>224</v>
      </c>
      <c r="E2115" s="291">
        <v>39.47</v>
      </c>
      <c r="F2115" s="371">
        <v>29</v>
      </c>
      <c r="G2115" s="209"/>
      <c r="H2115" s="371" t="s">
        <v>1845</v>
      </c>
      <c r="I2115" s="204" t="s">
        <v>2256</v>
      </c>
      <c r="J2115" s="204" t="s">
        <v>2256</v>
      </c>
      <c r="K2115" s="371" t="s">
        <v>2320</v>
      </c>
      <c r="L2115" s="247" t="s">
        <v>2258</v>
      </c>
      <c r="M2115" s="371" t="s">
        <v>2259</v>
      </c>
      <c r="N2115" s="371" t="s">
        <v>2264</v>
      </c>
    </row>
    <row r="2116" s="168" customFormat="1" ht="21" customHeight="1" spans="1:14">
      <c r="A2116" s="204"/>
      <c r="B2116" s="217" t="s">
        <v>930</v>
      </c>
      <c r="C2116" s="240" t="s">
        <v>2256</v>
      </c>
      <c r="D2116" s="206" t="s">
        <v>224</v>
      </c>
      <c r="E2116" s="291">
        <v>39.47</v>
      </c>
      <c r="F2116" s="371">
        <v>19</v>
      </c>
      <c r="G2116" s="209"/>
      <c r="H2116" s="371" t="s">
        <v>1845</v>
      </c>
      <c r="I2116" s="204" t="s">
        <v>2256</v>
      </c>
      <c r="J2116" s="204" t="s">
        <v>2256</v>
      </c>
      <c r="K2116" s="371" t="s">
        <v>2321</v>
      </c>
      <c r="L2116" s="247" t="s">
        <v>2258</v>
      </c>
      <c r="M2116" s="371" t="s">
        <v>2259</v>
      </c>
      <c r="N2116" s="371" t="s">
        <v>2262</v>
      </c>
    </row>
    <row r="2117" s="168" customFormat="1" ht="21" customHeight="1" spans="1:14">
      <c r="A2117" s="204"/>
      <c r="B2117" s="217" t="s">
        <v>930</v>
      </c>
      <c r="C2117" s="240" t="s">
        <v>2256</v>
      </c>
      <c r="D2117" s="206" t="s">
        <v>224</v>
      </c>
      <c r="E2117" s="291">
        <v>39.47</v>
      </c>
      <c r="F2117" s="371">
        <v>12</v>
      </c>
      <c r="G2117" s="209"/>
      <c r="H2117" s="371" t="s">
        <v>1845</v>
      </c>
      <c r="I2117" s="204" t="s">
        <v>2256</v>
      </c>
      <c r="J2117" s="204" t="s">
        <v>2256</v>
      </c>
      <c r="K2117" s="371" t="s">
        <v>2322</v>
      </c>
      <c r="L2117" s="247" t="s">
        <v>2258</v>
      </c>
      <c r="M2117" s="371" t="s">
        <v>2259</v>
      </c>
      <c r="N2117" s="371" t="s">
        <v>2264</v>
      </c>
    </row>
    <row r="2118" s="168" customFormat="1" ht="21" customHeight="1" spans="1:14">
      <c r="A2118" s="204"/>
      <c r="B2118" s="217" t="s">
        <v>930</v>
      </c>
      <c r="C2118" s="240" t="s">
        <v>2256</v>
      </c>
      <c r="D2118" s="206" t="s">
        <v>224</v>
      </c>
      <c r="E2118" s="291">
        <v>39.47</v>
      </c>
      <c r="F2118" s="371">
        <v>13</v>
      </c>
      <c r="G2118" s="209"/>
      <c r="H2118" s="371" t="s">
        <v>1845</v>
      </c>
      <c r="I2118" s="204" t="s">
        <v>2256</v>
      </c>
      <c r="J2118" s="204" t="s">
        <v>2256</v>
      </c>
      <c r="K2118" s="371" t="s">
        <v>2323</v>
      </c>
      <c r="L2118" s="247" t="s">
        <v>2258</v>
      </c>
      <c r="M2118" s="371" t="s">
        <v>2259</v>
      </c>
      <c r="N2118" s="371" t="s">
        <v>2262</v>
      </c>
    </row>
    <row r="2119" s="168" customFormat="1" ht="21" customHeight="1" spans="1:14">
      <c r="A2119" s="204"/>
      <c r="B2119" s="217" t="s">
        <v>930</v>
      </c>
      <c r="C2119" s="240" t="s">
        <v>2256</v>
      </c>
      <c r="D2119" s="206" t="s">
        <v>224</v>
      </c>
      <c r="E2119" s="291">
        <v>39.47</v>
      </c>
      <c r="F2119" s="371">
        <v>17</v>
      </c>
      <c r="G2119" s="209"/>
      <c r="H2119" s="371" t="s">
        <v>1845</v>
      </c>
      <c r="I2119" s="204" t="s">
        <v>2256</v>
      </c>
      <c r="J2119" s="204" t="s">
        <v>2256</v>
      </c>
      <c r="K2119" s="371" t="s">
        <v>2324</v>
      </c>
      <c r="L2119" s="247" t="s">
        <v>2258</v>
      </c>
      <c r="M2119" s="371" t="s">
        <v>2259</v>
      </c>
      <c r="N2119" s="371" t="s">
        <v>2264</v>
      </c>
    </row>
    <row r="2120" s="168" customFormat="1" ht="21" customHeight="1" spans="1:14">
      <c r="A2120" s="204"/>
      <c r="B2120" s="217" t="s">
        <v>930</v>
      </c>
      <c r="C2120" s="240" t="s">
        <v>2256</v>
      </c>
      <c r="D2120" s="206" t="s">
        <v>224</v>
      </c>
      <c r="E2120" s="291">
        <v>39.47</v>
      </c>
      <c r="F2120" s="371">
        <v>26</v>
      </c>
      <c r="G2120" s="209"/>
      <c r="H2120" s="371" t="s">
        <v>1845</v>
      </c>
      <c r="I2120" s="204" t="s">
        <v>2256</v>
      </c>
      <c r="J2120" s="204" t="s">
        <v>2256</v>
      </c>
      <c r="K2120" s="371" t="s">
        <v>2325</v>
      </c>
      <c r="L2120" s="247" t="s">
        <v>2258</v>
      </c>
      <c r="M2120" s="371" t="s">
        <v>2259</v>
      </c>
      <c r="N2120" s="371" t="s">
        <v>2260</v>
      </c>
    </row>
    <row r="2121" s="168" customFormat="1" ht="21" customHeight="1" spans="1:14">
      <c r="A2121" s="204"/>
      <c r="B2121" s="217" t="s">
        <v>930</v>
      </c>
      <c r="C2121" s="240" t="s">
        <v>2256</v>
      </c>
      <c r="D2121" s="206" t="s">
        <v>224</v>
      </c>
      <c r="E2121" s="291">
        <v>39.47</v>
      </c>
      <c r="F2121" s="371">
        <v>41</v>
      </c>
      <c r="G2121" s="209"/>
      <c r="H2121" s="371" t="s">
        <v>1845</v>
      </c>
      <c r="I2121" s="204" t="s">
        <v>2256</v>
      </c>
      <c r="J2121" s="204" t="s">
        <v>2256</v>
      </c>
      <c r="K2121" s="371" t="s">
        <v>2326</v>
      </c>
      <c r="L2121" s="247" t="s">
        <v>2258</v>
      </c>
      <c r="M2121" s="371" t="s">
        <v>2259</v>
      </c>
      <c r="N2121" s="371" t="s">
        <v>2262</v>
      </c>
    </row>
    <row r="2122" s="168" customFormat="1" ht="21" customHeight="1" spans="1:14">
      <c r="A2122" s="204"/>
      <c r="B2122" s="217" t="s">
        <v>930</v>
      </c>
      <c r="C2122" s="240" t="s">
        <v>2256</v>
      </c>
      <c r="D2122" s="206" t="s">
        <v>224</v>
      </c>
      <c r="E2122" s="291">
        <v>39.47</v>
      </c>
      <c r="F2122" s="371">
        <v>30</v>
      </c>
      <c r="G2122" s="209"/>
      <c r="H2122" s="371" t="s">
        <v>1845</v>
      </c>
      <c r="I2122" s="204" t="s">
        <v>2256</v>
      </c>
      <c r="J2122" s="204" t="s">
        <v>2256</v>
      </c>
      <c r="K2122" s="371" t="s">
        <v>2327</v>
      </c>
      <c r="L2122" s="247" t="s">
        <v>2258</v>
      </c>
      <c r="M2122" s="371" t="s">
        <v>2259</v>
      </c>
      <c r="N2122" s="371" t="s">
        <v>2264</v>
      </c>
    </row>
    <row r="2123" s="168" customFormat="1" ht="21" customHeight="1" spans="1:14">
      <c r="A2123" s="204"/>
      <c r="B2123" s="217" t="s">
        <v>930</v>
      </c>
      <c r="C2123" s="240" t="s">
        <v>2256</v>
      </c>
      <c r="D2123" s="206" t="s">
        <v>224</v>
      </c>
      <c r="E2123" s="291">
        <v>39.47</v>
      </c>
      <c r="F2123" s="371">
        <v>23</v>
      </c>
      <c r="G2123" s="209"/>
      <c r="H2123" s="371" t="s">
        <v>1845</v>
      </c>
      <c r="I2123" s="204" t="s">
        <v>2256</v>
      </c>
      <c r="J2123" s="204" t="s">
        <v>2256</v>
      </c>
      <c r="K2123" s="371" t="s">
        <v>2328</v>
      </c>
      <c r="L2123" s="247" t="s">
        <v>2258</v>
      </c>
      <c r="M2123" s="371" t="s">
        <v>2259</v>
      </c>
      <c r="N2123" s="371" t="s">
        <v>2260</v>
      </c>
    </row>
    <row r="2124" s="168" customFormat="1" ht="21" customHeight="1" spans="1:14">
      <c r="A2124" s="204"/>
      <c r="B2124" s="217" t="s">
        <v>930</v>
      </c>
      <c r="C2124" s="240" t="s">
        <v>2256</v>
      </c>
      <c r="D2124" s="206" t="s">
        <v>224</v>
      </c>
      <c r="E2124" s="291">
        <v>39.47</v>
      </c>
      <c r="F2124" s="371">
        <v>39</v>
      </c>
      <c r="G2124" s="209"/>
      <c r="H2124" s="371" t="s">
        <v>1845</v>
      </c>
      <c r="I2124" s="204" t="s">
        <v>2256</v>
      </c>
      <c r="J2124" s="204" t="s">
        <v>2256</v>
      </c>
      <c r="K2124" s="371" t="s">
        <v>2329</v>
      </c>
      <c r="L2124" s="247" t="s">
        <v>2258</v>
      </c>
      <c r="M2124" s="371" t="s">
        <v>2259</v>
      </c>
      <c r="N2124" s="371" t="s">
        <v>2260</v>
      </c>
    </row>
    <row r="2125" s="168" customFormat="1" ht="21" customHeight="1" spans="1:14">
      <c r="A2125" s="204"/>
      <c r="B2125" s="217" t="s">
        <v>930</v>
      </c>
      <c r="C2125" s="240" t="s">
        <v>2256</v>
      </c>
      <c r="D2125" s="206" t="s">
        <v>224</v>
      </c>
      <c r="E2125" s="291">
        <v>39.47</v>
      </c>
      <c r="F2125" s="371">
        <v>21</v>
      </c>
      <c r="G2125" s="209"/>
      <c r="H2125" s="371" t="s">
        <v>1845</v>
      </c>
      <c r="I2125" s="204" t="s">
        <v>2256</v>
      </c>
      <c r="J2125" s="204" t="s">
        <v>2256</v>
      </c>
      <c r="K2125" s="371" t="s">
        <v>2330</v>
      </c>
      <c r="L2125" s="247" t="s">
        <v>2258</v>
      </c>
      <c r="M2125" s="371" t="s">
        <v>2259</v>
      </c>
      <c r="N2125" s="371" t="s">
        <v>2268</v>
      </c>
    </row>
    <row r="2126" s="168" customFormat="1" ht="21" customHeight="1" spans="1:14">
      <c r="A2126" s="204"/>
      <c r="B2126" s="217" t="s">
        <v>930</v>
      </c>
      <c r="C2126" s="240" t="s">
        <v>2256</v>
      </c>
      <c r="D2126" s="206" t="s">
        <v>224</v>
      </c>
      <c r="E2126" s="291">
        <v>39.47</v>
      </c>
      <c r="F2126" s="371">
        <v>428</v>
      </c>
      <c r="G2126" s="209"/>
      <c r="H2126" s="371" t="s">
        <v>1845</v>
      </c>
      <c r="I2126" s="204" t="s">
        <v>2256</v>
      </c>
      <c r="J2126" s="204" t="s">
        <v>2256</v>
      </c>
      <c r="K2126" s="371" t="s">
        <v>2331</v>
      </c>
      <c r="L2126" s="247" t="s">
        <v>2332</v>
      </c>
      <c r="M2126" s="371" t="s">
        <v>2259</v>
      </c>
      <c r="N2126" s="371" t="s">
        <v>2333</v>
      </c>
    </row>
    <row r="2127" s="168" customFormat="1" ht="21" customHeight="1" spans="1:14">
      <c r="A2127" s="204"/>
      <c r="B2127" s="217" t="s">
        <v>930</v>
      </c>
      <c r="C2127" s="240" t="s">
        <v>2256</v>
      </c>
      <c r="D2127" s="206" t="s">
        <v>224</v>
      </c>
      <c r="E2127" s="291">
        <v>39.47</v>
      </c>
      <c r="F2127" s="371">
        <v>12</v>
      </c>
      <c r="G2127" s="209"/>
      <c r="H2127" s="371" t="s">
        <v>1845</v>
      </c>
      <c r="I2127" s="204" t="s">
        <v>2256</v>
      </c>
      <c r="J2127" s="204" t="s">
        <v>2256</v>
      </c>
      <c r="K2127" s="371" t="s">
        <v>2334</v>
      </c>
      <c r="L2127" s="247" t="s">
        <v>2335</v>
      </c>
      <c r="M2127" s="371" t="s">
        <v>2259</v>
      </c>
      <c r="N2127" s="371" t="s">
        <v>2336</v>
      </c>
    </row>
    <row r="2128" s="168" customFormat="1" ht="21" customHeight="1" spans="1:14">
      <c r="A2128" s="204"/>
      <c r="B2128" s="217" t="s">
        <v>930</v>
      </c>
      <c r="C2128" s="240" t="s">
        <v>2256</v>
      </c>
      <c r="D2128" s="206" t="s">
        <v>224</v>
      </c>
      <c r="E2128" s="291">
        <v>39.47</v>
      </c>
      <c r="F2128" s="244">
        <v>6.5</v>
      </c>
      <c r="G2128" s="209"/>
      <c r="H2128" s="371" t="s">
        <v>1845</v>
      </c>
      <c r="I2128" s="204" t="s">
        <v>2256</v>
      </c>
      <c r="J2128" s="204" t="s">
        <v>2256</v>
      </c>
      <c r="K2128" s="244" t="s">
        <v>1293</v>
      </c>
      <c r="L2128" s="244" t="s">
        <v>1284</v>
      </c>
      <c r="M2128" s="205" t="s">
        <v>1280</v>
      </c>
      <c r="N2128" s="205" t="s">
        <v>1277</v>
      </c>
    </row>
    <row r="2129" s="168" customFormat="1" ht="21" customHeight="1" spans="1:14">
      <c r="A2129" s="204"/>
      <c r="B2129" s="217" t="s">
        <v>930</v>
      </c>
      <c r="C2129" s="240" t="s">
        <v>2256</v>
      </c>
      <c r="D2129" s="206" t="s">
        <v>224</v>
      </c>
      <c r="E2129" s="291">
        <v>39.47</v>
      </c>
      <c r="F2129" s="244">
        <v>14.1</v>
      </c>
      <c r="G2129" s="209"/>
      <c r="H2129" s="371" t="s">
        <v>1845</v>
      </c>
      <c r="I2129" s="204" t="s">
        <v>2256</v>
      </c>
      <c r="J2129" s="204" t="s">
        <v>2256</v>
      </c>
      <c r="K2129" s="244" t="s">
        <v>1294</v>
      </c>
      <c r="L2129" s="244" t="s">
        <v>1284</v>
      </c>
      <c r="M2129" s="205" t="s">
        <v>1280</v>
      </c>
      <c r="N2129" s="205" t="s">
        <v>1277</v>
      </c>
    </row>
    <row r="2130" s="168" customFormat="1" ht="21" customHeight="1" spans="1:14">
      <c r="A2130" s="204"/>
      <c r="B2130" s="217" t="s">
        <v>930</v>
      </c>
      <c r="C2130" s="240" t="s">
        <v>2256</v>
      </c>
      <c r="D2130" s="206" t="s">
        <v>224</v>
      </c>
      <c r="E2130" s="291">
        <v>39.47</v>
      </c>
      <c r="F2130" s="244">
        <v>6.6</v>
      </c>
      <c r="G2130" s="209"/>
      <c r="H2130" s="371" t="s">
        <v>1845</v>
      </c>
      <c r="I2130" s="204" t="s">
        <v>2256</v>
      </c>
      <c r="J2130" s="204" t="s">
        <v>2256</v>
      </c>
      <c r="K2130" s="244" t="s">
        <v>1278</v>
      </c>
      <c r="L2130" s="247" t="s">
        <v>1279</v>
      </c>
      <c r="M2130" s="205" t="s">
        <v>1280</v>
      </c>
      <c r="N2130" s="205" t="s">
        <v>1277</v>
      </c>
    </row>
    <row r="2131" s="168" customFormat="1" ht="21" customHeight="1" spans="1:14">
      <c r="A2131" s="204"/>
      <c r="B2131" s="217" t="s">
        <v>930</v>
      </c>
      <c r="C2131" s="240" t="s">
        <v>2256</v>
      </c>
      <c r="D2131" s="206" t="s">
        <v>224</v>
      </c>
      <c r="E2131" s="291">
        <v>39.47</v>
      </c>
      <c r="F2131" s="244">
        <v>20.2</v>
      </c>
      <c r="G2131" s="209"/>
      <c r="H2131" s="371" t="s">
        <v>1845</v>
      </c>
      <c r="I2131" s="204" t="s">
        <v>2256</v>
      </c>
      <c r="J2131" s="204" t="s">
        <v>2256</v>
      </c>
      <c r="K2131" s="244" t="s">
        <v>1281</v>
      </c>
      <c r="L2131" s="247" t="s">
        <v>1279</v>
      </c>
      <c r="M2131" s="205" t="s">
        <v>1280</v>
      </c>
      <c r="N2131" s="205" t="s">
        <v>1277</v>
      </c>
    </row>
    <row r="2132" s="168" customFormat="1" ht="21" customHeight="1" spans="1:14">
      <c r="A2132" s="204"/>
      <c r="B2132" s="217" t="s">
        <v>930</v>
      </c>
      <c r="C2132" s="240" t="s">
        <v>2256</v>
      </c>
      <c r="D2132" s="206" t="s">
        <v>224</v>
      </c>
      <c r="E2132" s="291">
        <v>39.47</v>
      </c>
      <c r="F2132" s="244">
        <v>9.4</v>
      </c>
      <c r="G2132" s="209"/>
      <c r="H2132" s="371" t="s">
        <v>1845</v>
      </c>
      <c r="I2132" s="204" t="s">
        <v>2256</v>
      </c>
      <c r="J2132" s="204" t="s">
        <v>2256</v>
      </c>
      <c r="K2132" s="244" t="s">
        <v>1871</v>
      </c>
      <c r="L2132" s="247" t="s">
        <v>1279</v>
      </c>
      <c r="M2132" s="205" t="s">
        <v>1280</v>
      </c>
      <c r="N2132" s="205" t="s">
        <v>1277</v>
      </c>
    </row>
    <row r="2133" s="168" customFormat="1" ht="21" customHeight="1" spans="1:14">
      <c r="A2133" s="204"/>
      <c r="B2133" s="217" t="s">
        <v>930</v>
      </c>
      <c r="C2133" s="240" t="s">
        <v>2256</v>
      </c>
      <c r="D2133" s="206" t="s">
        <v>224</v>
      </c>
      <c r="E2133" s="291">
        <v>39.47</v>
      </c>
      <c r="F2133" s="244">
        <v>5.4</v>
      </c>
      <c r="G2133" s="209"/>
      <c r="H2133" s="371" t="s">
        <v>1845</v>
      </c>
      <c r="I2133" s="204" t="s">
        <v>2256</v>
      </c>
      <c r="J2133" s="204" t="s">
        <v>2256</v>
      </c>
      <c r="K2133" s="244" t="s">
        <v>1282</v>
      </c>
      <c r="L2133" s="247" t="s">
        <v>1279</v>
      </c>
      <c r="M2133" s="205" t="s">
        <v>1280</v>
      </c>
      <c r="N2133" s="205" t="s">
        <v>1277</v>
      </c>
    </row>
    <row r="2134" s="168" customFormat="1" ht="21" customHeight="1" spans="1:14">
      <c r="A2134" s="204"/>
      <c r="B2134" s="217" t="s">
        <v>930</v>
      </c>
      <c r="C2134" s="240" t="s">
        <v>2256</v>
      </c>
      <c r="D2134" s="206" t="s">
        <v>224</v>
      </c>
      <c r="E2134" s="291">
        <v>39.47</v>
      </c>
      <c r="F2134" s="244">
        <v>19.7</v>
      </c>
      <c r="G2134" s="209"/>
      <c r="H2134" s="371" t="s">
        <v>1845</v>
      </c>
      <c r="I2134" s="204" t="s">
        <v>2256</v>
      </c>
      <c r="J2134" s="204" t="s">
        <v>2256</v>
      </c>
      <c r="K2134" s="244" t="s">
        <v>1283</v>
      </c>
      <c r="L2134" s="244" t="s">
        <v>1284</v>
      </c>
      <c r="M2134" s="205" t="s">
        <v>1280</v>
      </c>
      <c r="N2134" s="205" t="s">
        <v>1277</v>
      </c>
    </row>
    <row r="2135" s="168" customFormat="1" ht="21" customHeight="1" spans="1:14">
      <c r="A2135" s="204"/>
      <c r="B2135" s="217" t="s">
        <v>930</v>
      </c>
      <c r="C2135" s="240" t="s">
        <v>2256</v>
      </c>
      <c r="D2135" s="206" t="s">
        <v>224</v>
      </c>
      <c r="E2135" s="291">
        <v>39.47</v>
      </c>
      <c r="F2135" s="244">
        <v>7.6</v>
      </c>
      <c r="G2135" s="209"/>
      <c r="H2135" s="371" t="s">
        <v>1845</v>
      </c>
      <c r="I2135" s="204" t="s">
        <v>2256</v>
      </c>
      <c r="J2135" s="204" t="s">
        <v>2256</v>
      </c>
      <c r="K2135" s="244" t="s">
        <v>1285</v>
      </c>
      <c r="L2135" s="247" t="s">
        <v>1279</v>
      </c>
      <c r="M2135" s="205" t="s">
        <v>1280</v>
      </c>
      <c r="N2135" s="205" t="s">
        <v>1277</v>
      </c>
    </row>
    <row r="2136" s="168" customFormat="1" ht="21" customHeight="1" spans="1:14">
      <c r="A2136" s="204"/>
      <c r="B2136" s="217" t="s">
        <v>930</v>
      </c>
      <c r="C2136" s="240" t="s">
        <v>2256</v>
      </c>
      <c r="D2136" s="206" t="s">
        <v>224</v>
      </c>
      <c r="E2136" s="291">
        <v>39.47</v>
      </c>
      <c r="F2136" s="244">
        <v>10.8</v>
      </c>
      <c r="G2136" s="209"/>
      <c r="H2136" s="371" t="s">
        <v>1845</v>
      </c>
      <c r="I2136" s="204" t="s">
        <v>2256</v>
      </c>
      <c r="J2136" s="204" t="s">
        <v>2256</v>
      </c>
      <c r="K2136" s="244" t="s">
        <v>1286</v>
      </c>
      <c r="L2136" s="247" t="s">
        <v>1279</v>
      </c>
      <c r="M2136" s="205" t="s">
        <v>1280</v>
      </c>
      <c r="N2136" s="205" t="s">
        <v>1277</v>
      </c>
    </row>
    <row r="2137" s="168" customFormat="1" ht="21" customHeight="1" spans="1:14">
      <c r="A2137" s="204"/>
      <c r="B2137" s="217" t="s">
        <v>930</v>
      </c>
      <c r="C2137" s="240" t="s">
        <v>2256</v>
      </c>
      <c r="D2137" s="206" t="s">
        <v>224</v>
      </c>
      <c r="E2137" s="291">
        <v>39.47</v>
      </c>
      <c r="F2137" s="244">
        <v>6.7</v>
      </c>
      <c r="G2137" s="209"/>
      <c r="H2137" s="371" t="s">
        <v>1845</v>
      </c>
      <c r="I2137" s="204" t="s">
        <v>2256</v>
      </c>
      <c r="J2137" s="204" t="s">
        <v>2256</v>
      </c>
      <c r="K2137" s="244" t="s">
        <v>1287</v>
      </c>
      <c r="L2137" s="247" t="s">
        <v>1279</v>
      </c>
      <c r="M2137" s="205" t="s">
        <v>1280</v>
      </c>
      <c r="N2137" s="205" t="s">
        <v>1277</v>
      </c>
    </row>
    <row r="2138" s="168" customFormat="1" ht="21" customHeight="1" spans="1:14">
      <c r="A2138" s="204"/>
      <c r="B2138" s="217" t="s">
        <v>930</v>
      </c>
      <c r="C2138" s="240" t="s">
        <v>2256</v>
      </c>
      <c r="D2138" s="206" t="s">
        <v>224</v>
      </c>
      <c r="E2138" s="291">
        <v>39.47</v>
      </c>
      <c r="F2138" s="244">
        <v>14.1</v>
      </c>
      <c r="G2138" s="209"/>
      <c r="H2138" s="371" t="s">
        <v>1845</v>
      </c>
      <c r="I2138" s="204" t="s">
        <v>2256</v>
      </c>
      <c r="J2138" s="204" t="s">
        <v>2256</v>
      </c>
      <c r="K2138" s="244" t="s">
        <v>1295</v>
      </c>
      <c r="L2138" s="244" t="s">
        <v>1284</v>
      </c>
      <c r="M2138" s="205" t="s">
        <v>1280</v>
      </c>
      <c r="N2138" s="205" t="s">
        <v>1277</v>
      </c>
    </row>
    <row r="2139" s="168" customFormat="1" ht="21" customHeight="1" spans="1:14">
      <c r="A2139" s="204"/>
      <c r="B2139" s="217" t="s">
        <v>930</v>
      </c>
      <c r="C2139" s="240" t="s">
        <v>2256</v>
      </c>
      <c r="D2139" s="206" t="s">
        <v>224</v>
      </c>
      <c r="E2139" s="291">
        <v>39.47</v>
      </c>
      <c r="F2139" s="244">
        <v>20.6</v>
      </c>
      <c r="G2139" s="209"/>
      <c r="H2139" s="371" t="s">
        <v>1845</v>
      </c>
      <c r="I2139" s="204" t="s">
        <v>2256</v>
      </c>
      <c r="J2139" s="204" t="s">
        <v>2256</v>
      </c>
      <c r="K2139" s="244" t="s">
        <v>1296</v>
      </c>
      <c r="L2139" s="247" t="s">
        <v>1279</v>
      </c>
      <c r="M2139" s="205" t="s">
        <v>1280</v>
      </c>
      <c r="N2139" s="205" t="s">
        <v>1277</v>
      </c>
    </row>
    <row r="2140" s="168" customFormat="1" ht="21" customHeight="1" spans="1:14">
      <c r="A2140" s="204"/>
      <c r="B2140" s="217" t="s">
        <v>930</v>
      </c>
      <c r="C2140" s="240" t="s">
        <v>2256</v>
      </c>
      <c r="D2140" s="206" t="s">
        <v>224</v>
      </c>
      <c r="E2140" s="291">
        <v>39.47</v>
      </c>
      <c r="F2140" s="244">
        <v>19.7</v>
      </c>
      <c r="G2140" s="209"/>
      <c r="H2140" s="371" t="s">
        <v>1845</v>
      </c>
      <c r="I2140" s="204" t="s">
        <v>2256</v>
      </c>
      <c r="J2140" s="204" t="s">
        <v>2256</v>
      </c>
      <c r="K2140" s="244" t="s">
        <v>1297</v>
      </c>
      <c r="L2140" s="247" t="s">
        <v>1279</v>
      </c>
      <c r="M2140" s="205" t="s">
        <v>1280</v>
      </c>
      <c r="N2140" s="205" t="s">
        <v>1277</v>
      </c>
    </row>
    <row r="2141" s="168" customFormat="1" ht="21" customHeight="1" spans="1:14">
      <c r="A2141" s="204"/>
      <c r="B2141" s="217" t="s">
        <v>930</v>
      </c>
      <c r="C2141" s="240" t="s">
        <v>2256</v>
      </c>
      <c r="D2141" s="206" t="s">
        <v>224</v>
      </c>
      <c r="E2141" s="291">
        <v>39.47</v>
      </c>
      <c r="F2141" s="244">
        <v>8.6</v>
      </c>
      <c r="G2141" s="209"/>
      <c r="H2141" s="371" t="s">
        <v>1845</v>
      </c>
      <c r="I2141" s="204" t="s">
        <v>2256</v>
      </c>
      <c r="J2141" s="204" t="s">
        <v>2256</v>
      </c>
      <c r="K2141" s="244" t="s">
        <v>1288</v>
      </c>
      <c r="L2141" s="247" t="s">
        <v>1279</v>
      </c>
      <c r="M2141" s="205" t="s">
        <v>1280</v>
      </c>
      <c r="N2141" s="205" t="s">
        <v>1277</v>
      </c>
    </row>
    <row r="2142" s="166" customFormat="1" ht="21" customHeight="1" spans="1:14">
      <c r="A2142" s="195"/>
      <c r="B2142" s="372" t="s">
        <v>138</v>
      </c>
      <c r="C2142" s="373"/>
      <c r="D2142" s="212"/>
      <c r="E2142" s="213"/>
      <c r="F2142" s="374">
        <f>SUM(F2058:F2141)</f>
        <v>4468</v>
      </c>
      <c r="G2142" s="241"/>
      <c r="H2142" s="374"/>
      <c r="I2142" s="387"/>
      <c r="J2142" s="374"/>
      <c r="K2142" s="374"/>
      <c r="L2142" s="388"/>
      <c r="M2142" s="374"/>
      <c r="N2142" s="188"/>
    </row>
    <row r="2143" s="168" customFormat="1" ht="21" customHeight="1" spans="1:14">
      <c r="A2143" s="204"/>
      <c r="B2143" s="217" t="s">
        <v>2863</v>
      </c>
      <c r="C2143" s="204" t="s">
        <v>2338</v>
      </c>
      <c r="D2143" s="206" t="s">
        <v>224</v>
      </c>
      <c r="E2143" s="291">
        <v>97.16</v>
      </c>
      <c r="F2143" s="371">
        <v>17.8</v>
      </c>
      <c r="G2143" s="209"/>
      <c r="H2143" s="371" t="s">
        <v>1845</v>
      </c>
      <c r="I2143" s="204" t="s">
        <v>2256</v>
      </c>
      <c r="J2143" s="204" t="s">
        <v>2338</v>
      </c>
      <c r="K2143" s="371" t="s">
        <v>2339</v>
      </c>
      <c r="L2143" s="247" t="s">
        <v>1101</v>
      </c>
      <c r="M2143" s="371" t="s">
        <v>2340</v>
      </c>
      <c r="N2143" s="371"/>
    </row>
    <row r="2144" s="168" customFormat="1" ht="21" customHeight="1" spans="1:14">
      <c r="A2144" s="204"/>
      <c r="B2144" s="217" t="s">
        <v>2863</v>
      </c>
      <c r="C2144" s="204" t="s">
        <v>2338</v>
      </c>
      <c r="D2144" s="206" t="s">
        <v>224</v>
      </c>
      <c r="E2144" s="291">
        <v>97.16</v>
      </c>
      <c r="F2144" s="371">
        <v>17.8</v>
      </c>
      <c r="G2144" s="209"/>
      <c r="H2144" s="371" t="s">
        <v>1845</v>
      </c>
      <c r="I2144" s="204" t="s">
        <v>2256</v>
      </c>
      <c r="J2144" s="204" t="s">
        <v>2338</v>
      </c>
      <c r="K2144" s="371" t="s">
        <v>2341</v>
      </c>
      <c r="L2144" s="247" t="s">
        <v>1097</v>
      </c>
      <c r="M2144" s="371" t="s">
        <v>2340</v>
      </c>
      <c r="N2144" s="371"/>
    </row>
    <row r="2145" s="168" customFormat="1" ht="21" customHeight="1" spans="1:14">
      <c r="A2145" s="204"/>
      <c r="B2145" s="217" t="s">
        <v>2863</v>
      </c>
      <c r="C2145" s="204" t="s">
        <v>2338</v>
      </c>
      <c r="D2145" s="206" t="s">
        <v>224</v>
      </c>
      <c r="E2145" s="291">
        <v>97.16</v>
      </c>
      <c r="F2145" s="371">
        <v>17.8</v>
      </c>
      <c r="G2145" s="209"/>
      <c r="H2145" s="371" t="s">
        <v>1845</v>
      </c>
      <c r="I2145" s="204" t="s">
        <v>2256</v>
      </c>
      <c r="J2145" s="204" t="s">
        <v>2338</v>
      </c>
      <c r="K2145" s="371" t="s">
        <v>2342</v>
      </c>
      <c r="L2145" s="247" t="s">
        <v>1101</v>
      </c>
      <c r="M2145" s="371" t="s">
        <v>2340</v>
      </c>
      <c r="N2145" s="371"/>
    </row>
    <row r="2146" s="168" customFormat="1" ht="21" customHeight="1" spans="1:14">
      <c r="A2146" s="204"/>
      <c r="B2146" s="217" t="s">
        <v>2863</v>
      </c>
      <c r="C2146" s="204" t="s">
        <v>2338</v>
      </c>
      <c r="D2146" s="206" t="s">
        <v>224</v>
      </c>
      <c r="E2146" s="291">
        <v>97.16</v>
      </c>
      <c r="F2146" s="371">
        <v>17.8</v>
      </c>
      <c r="G2146" s="209"/>
      <c r="H2146" s="371" t="s">
        <v>1845</v>
      </c>
      <c r="I2146" s="204" t="s">
        <v>2256</v>
      </c>
      <c r="J2146" s="204" t="s">
        <v>2338</v>
      </c>
      <c r="K2146" s="371" t="s">
        <v>2343</v>
      </c>
      <c r="L2146" s="247" t="s">
        <v>1097</v>
      </c>
      <c r="M2146" s="371" t="s">
        <v>2340</v>
      </c>
      <c r="N2146" s="371"/>
    </row>
    <row r="2147" s="168" customFormat="1" ht="21" customHeight="1" spans="1:14">
      <c r="A2147" s="204"/>
      <c r="B2147" s="217" t="s">
        <v>2863</v>
      </c>
      <c r="C2147" s="204" t="s">
        <v>2338</v>
      </c>
      <c r="D2147" s="206" t="s">
        <v>224</v>
      </c>
      <c r="E2147" s="291">
        <v>97.16</v>
      </c>
      <c r="F2147" s="371">
        <v>17.8</v>
      </c>
      <c r="G2147" s="209"/>
      <c r="H2147" s="371" t="s">
        <v>1845</v>
      </c>
      <c r="I2147" s="204" t="s">
        <v>2256</v>
      </c>
      <c r="J2147" s="204" t="s">
        <v>2338</v>
      </c>
      <c r="K2147" s="371" t="s">
        <v>2344</v>
      </c>
      <c r="L2147" s="247" t="s">
        <v>1101</v>
      </c>
      <c r="M2147" s="371" t="s">
        <v>2340</v>
      </c>
      <c r="N2147" s="371"/>
    </row>
    <row r="2148" s="168" customFormat="1" ht="21" customHeight="1" spans="1:14">
      <c r="A2148" s="204"/>
      <c r="B2148" s="217" t="s">
        <v>2863</v>
      </c>
      <c r="C2148" s="204" t="s">
        <v>2338</v>
      </c>
      <c r="D2148" s="206" t="s">
        <v>224</v>
      </c>
      <c r="E2148" s="291">
        <v>97.16</v>
      </c>
      <c r="F2148" s="371">
        <v>17.8</v>
      </c>
      <c r="G2148" s="209"/>
      <c r="H2148" s="371" t="s">
        <v>1845</v>
      </c>
      <c r="I2148" s="204" t="s">
        <v>2256</v>
      </c>
      <c r="J2148" s="204" t="s">
        <v>2338</v>
      </c>
      <c r="K2148" s="371" t="s">
        <v>2345</v>
      </c>
      <c r="L2148" s="247" t="s">
        <v>1097</v>
      </c>
      <c r="M2148" s="371" t="s">
        <v>2340</v>
      </c>
      <c r="N2148" s="371"/>
    </row>
    <row r="2149" s="168" customFormat="1" ht="21" customHeight="1" spans="1:14">
      <c r="A2149" s="204"/>
      <c r="B2149" s="217" t="s">
        <v>2863</v>
      </c>
      <c r="C2149" s="204" t="s">
        <v>2338</v>
      </c>
      <c r="D2149" s="206" t="s">
        <v>224</v>
      </c>
      <c r="E2149" s="291">
        <v>97.16</v>
      </c>
      <c r="F2149" s="371">
        <v>17.8</v>
      </c>
      <c r="G2149" s="209"/>
      <c r="H2149" s="371" t="s">
        <v>1845</v>
      </c>
      <c r="I2149" s="204" t="s">
        <v>2256</v>
      </c>
      <c r="J2149" s="204" t="s">
        <v>2338</v>
      </c>
      <c r="K2149" s="371" t="s">
        <v>2346</v>
      </c>
      <c r="L2149" s="247" t="s">
        <v>1101</v>
      </c>
      <c r="M2149" s="371" t="s">
        <v>2340</v>
      </c>
      <c r="N2149" s="371"/>
    </row>
    <row r="2150" s="168" customFormat="1" ht="21" customHeight="1" spans="1:14">
      <c r="A2150" s="204"/>
      <c r="B2150" s="217" t="s">
        <v>2863</v>
      </c>
      <c r="C2150" s="204" t="s">
        <v>2338</v>
      </c>
      <c r="D2150" s="206" t="s">
        <v>224</v>
      </c>
      <c r="E2150" s="291">
        <v>97.16</v>
      </c>
      <c r="F2150" s="371">
        <v>17.8</v>
      </c>
      <c r="G2150" s="209"/>
      <c r="H2150" s="371" t="s">
        <v>1845</v>
      </c>
      <c r="I2150" s="204" t="s">
        <v>2256</v>
      </c>
      <c r="J2150" s="204" t="s">
        <v>2338</v>
      </c>
      <c r="K2150" s="371" t="s">
        <v>2347</v>
      </c>
      <c r="L2150" s="247" t="s">
        <v>1097</v>
      </c>
      <c r="M2150" s="371" t="s">
        <v>2340</v>
      </c>
      <c r="N2150" s="371"/>
    </row>
    <row r="2151" s="168" customFormat="1" ht="21" customHeight="1" spans="1:14">
      <c r="A2151" s="204"/>
      <c r="B2151" s="217" t="s">
        <v>2863</v>
      </c>
      <c r="C2151" s="204" t="s">
        <v>2338</v>
      </c>
      <c r="D2151" s="206" t="s">
        <v>224</v>
      </c>
      <c r="E2151" s="291">
        <v>97.16</v>
      </c>
      <c r="F2151" s="371">
        <v>17.8</v>
      </c>
      <c r="G2151" s="209"/>
      <c r="H2151" s="371" t="s">
        <v>1845</v>
      </c>
      <c r="I2151" s="204" t="s">
        <v>2256</v>
      </c>
      <c r="J2151" s="204" t="s">
        <v>2338</v>
      </c>
      <c r="K2151" s="371" t="s">
        <v>2348</v>
      </c>
      <c r="L2151" s="247" t="s">
        <v>1101</v>
      </c>
      <c r="M2151" s="371" t="s">
        <v>2340</v>
      </c>
      <c r="N2151" s="371"/>
    </row>
    <row r="2152" s="168" customFormat="1" ht="21" customHeight="1" spans="1:14">
      <c r="A2152" s="204"/>
      <c r="B2152" s="217" t="s">
        <v>2863</v>
      </c>
      <c r="C2152" s="204" t="s">
        <v>2338</v>
      </c>
      <c r="D2152" s="206" t="s">
        <v>224</v>
      </c>
      <c r="E2152" s="291">
        <v>97.16</v>
      </c>
      <c r="F2152" s="371">
        <v>17.8</v>
      </c>
      <c r="G2152" s="209"/>
      <c r="H2152" s="371" t="s">
        <v>1845</v>
      </c>
      <c r="I2152" s="204" t="s">
        <v>2256</v>
      </c>
      <c r="J2152" s="204" t="s">
        <v>2338</v>
      </c>
      <c r="K2152" s="371" t="s">
        <v>2349</v>
      </c>
      <c r="L2152" s="247" t="s">
        <v>1097</v>
      </c>
      <c r="M2152" s="371" t="s">
        <v>2340</v>
      </c>
      <c r="N2152" s="371"/>
    </row>
    <row r="2153" s="168" customFormat="1" ht="21" customHeight="1" spans="1:14">
      <c r="A2153" s="204"/>
      <c r="B2153" s="217" t="s">
        <v>2863</v>
      </c>
      <c r="C2153" s="204" t="s">
        <v>2338</v>
      </c>
      <c r="D2153" s="206" t="s">
        <v>224</v>
      </c>
      <c r="E2153" s="291">
        <v>97.16</v>
      </c>
      <c r="F2153" s="371">
        <v>17.8</v>
      </c>
      <c r="G2153" s="209"/>
      <c r="H2153" s="371" t="s">
        <v>1845</v>
      </c>
      <c r="I2153" s="204" t="s">
        <v>2256</v>
      </c>
      <c r="J2153" s="204" t="s">
        <v>2338</v>
      </c>
      <c r="K2153" s="371" t="s">
        <v>2350</v>
      </c>
      <c r="L2153" s="247" t="s">
        <v>1101</v>
      </c>
      <c r="M2153" s="371" t="s">
        <v>2340</v>
      </c>
      <c r="N2153" s="371"/>
    </row>
    <row r="2154" s="168" customFormat="1" ht="21" customHeight="1" spans="1:14">
      <c r="A2154" s="204"/>
      <c r="B2154" s="217" t="s">
        <v>2863</v>
      </c>
      <c r="C2154" s="204" t="s">
        <v>2338</v>
      </c>
      <c r="D2154" s="206" t="s">
        <v>224</v>
      </c>
      <c r="E2154" s="291">
        <v>97.16</v>
      </c>
      <c r="F2154" s="371">
        <v>17.8</v>
      </c>
      <c r="G2154" s="209"/>
      <c r="H2154" s="371" t="s">
        <v>1845</v>
      </c>
      <c r="I2154" s="204" t="s">
        <v>2256</v>
      </c>
      <c r="J2154" s="204" t="s">
        <v>2338</v>
      </c>
      <c r="K2154" s="371" t="s">
        <v>2351</v>
      </c>
      <c r="L2154" s="247" t="s">
        <v>1097</v>
      </c>
      <c r="M2154" s="371" t="s">
        <v>2340</v>
      </c>
      <c r="N2154" s="371"/>
    </row>
    <row r="2155" s="168" customFormat="1" ht="21" customHeight="1" spans="1:14">
      <c r="A2155" s="204"/>
      <c r="B2155" s="217" t="s">
        <v>2863</v>
      </c>
      <c r="C2155" s="204" t="s">
        <v>2338</v>
      </c>
      <c r="D2155" s="206" t="s">
        <v>224</v>
      </c>
      <c r="E2155" s="291">
        <v>97.16</v>
      </c>
      <c r="F2155" s="371">
        <v>17.8</v>
      </c>
      <c r="G2155" s="209"/>
      <c r="H2155" s="371" t="s">
        <v>1845</v>
      </c>
      <c r="I2155" s="204" t="s">
        <v>2256</v>
      </c>
      <c r="J2155" s="204" t="s">
        <v>2338</v>
      </c>
      <c r="K2155" s="371" t="s">
        <v>2352</v>
      </c>
      <c r="L2155" s="247" t="s">
        <v>1101</v>
      </c>
      <c r="M2155" s="371" t="s">
        <v>2340</v>
      </c>
      <c r="N2155" s="371"/>
    </row>
    <row r="2156" s="168" customFormat="1" ht="21" customHeight="1" spans="1:14">
      <c r="A2156" s="204"/>
      <c r="B2156" s="217" t="s">
        <v>2863</v>
      </c>
      <c r="C2156" s="204" t="s">
        <v>2338</v>
      </c>
      <c r="D2156" s="206" t="s">
        <v>224</v>
      </c>
      <c r="E2156" s="291">
        <v>97.16</v>
      </c>
      <c r="F2156" s="371">
        <v>17.8</v>
      </c>
      <c r="G2156" s="209"/>
      <c r="H2156" s="371" t="s">
        <v>1845</v>
      </c>
      <c r="I2156" s="204" t="s">
        <v>2256</v>
      </c>
      <c r="J2156" s="204" t="s">
        <v>2338</v>
      </c>
      <c r="K2156" s="371" t="s">
        <v>2353</v>
      </c>
      <c r="L2156" s="247" t="s">
        <v>1097</v>
      </c>
      <c r="M2156" s="371" t="s">
        <v>2340</v>
      </c>
      <c r="N2156" s="371"/>
    </row>
    <row r="2157" s="168" customFormat="1" ht="21" customHeight="1" spans="1:14">
      <c r="A2157" s="204"/>
      <c r="B2157" s="217" t="s">
        <v>2863</v>
      </c>
      <c r="C2157" s="204" t="s">
        <v>2338</v>
      </c>
      <c r="D2157" s="206" t="s">
        <v>224</v>
      </c>
      <c r="E2157" s="291">
        <v>97.16</v>
      </c>
      <c r="F2157" s="371">
        <v>17.8</v>
      </c>
      <c r="G2157" s="209"/>
      <c r="H2157" s="371" t="s">
        <v>1845</v>
      </c>
      <c r="I2157" s="204" t="s">
        <v>2256</v>
      </c>
      <c r="J2157" s="204" t="s">
        <v>2338</v>
      </c>
      <c r="K2157" s="371" t="s">
        <v>2354</v>
      </c>
      <c r="L2157" s="247" t="s">
        <v>1101</v>
      </c>
      <c r="M2157" s="371" t="s">
        <v>2340</v>
      </c>
      <c r="N2157" s="371"/>
    </row>
    <row r="2158" s="168" customFormat="1" ht="21" customHeight="1" spans="1:14">
      <c r="A2158" s="204"/>
      <c r="B2158" s="217" t="s">
        <v>2863</v>
      </c>
      <c r="C2158" s="204" t="s">
        <v>2338</v>
      </c>
      <c r="D2158" s="206" t="s">
        <v>224</v>
      </c>
      <c r="E2158" s="291">
        <v>97.16</v>
      </c>
      <c r="F2158" s="371">
        <v>17.8</v>
      </c>
      <c r="G2158" s="209"/>
      <c r="H2158" s="371" t="s">
        <v>1845</v>
      </c>
      <c r="I2158" s="204" t="s">
        <v>2256</v>
      </c>
      <c r="J2158" s="204" t="s">
        <v>2338</v>
      </c>
      <c r="K2158" s="371" t="s">
        <v>2355</v>
      </c>
      <c r="L2158" s="247" t="s">
        <v>1097</v>
      </c>
      <c r="M2158" s="371" t="s">
        <v>2340</v>
      </c>
      <c r="N2158" s="371"/>
    </row>
    <row r="2159" s="168" customFormat="1" ht="21" customHeight="1" spans="1:14">
      <c r="A2159" s="204"/>
      <c r="B2159" s="217" t="s">
        <v>2863</v>
      </c>
      <c r="C2159" s="204" t="s">
        <v>2338</v>
      </c>
      <c r="D2159" s="206" t="s">
        <v>224</v>
      </c>
      <c r="E2159" s="291">
        <v>97.16</v>
      </c>
      <c r="F2159" s="371">
        <v>17.8</v>
      </c>
      <c r="G2159" s="209"/>
      <c r="H2159" s="371" t="s">
        <v>1845</v>
      </c>
      <c r="I2159" s="204" t="s">
        <v>2256</v>
      </c>
      <c r="J2159" s="204" t="s">
        <v>2338</v>
      </c>
      <c r="K2159" s="371" t="s">
        <v>2356</v>
      </c>
      <c r="L2159" s="247" t="s">
        <v>1101</v>
      </c>
      <c r="M2159" s="371" t="s">
        <v>2340</v>
      </c>
      <c r="N2159" s="371"/>
    </row>
    <row r="2160" s="168" customFormat="1" ht="21" customHeight="1" spans="1:14">
      <c r="A2160" s="204"/>
      <c r="B2160" s="217" t="s">
        <v>2863</v>
      </c>
      <c r="C2160" s="204" t="s">
        <v>2338</v>
      </c>
      <c r="D2160" s="206" t="s">
        <v>224</v>
      </c>
      <c r="E2160" s="291">
        <v>97.16</v>
      </c>
      <c r="F2160" s="371">
        <v>17.8</v>
      </c>
      <c r="G2160" s="209"/>
      <c r="H2160" s="371" t="s">
        <v>1845</v>
      </c>
      <c r="I2160" s="204" t="s">
        <v>2256</v>
      </c>
      <c r="J2160" s="204" t="s">
        <v>2338</v>
      </c>
      <c r="K2160" s="371" t="s">
        <v>2357</v>
      </c>
      <c r="L2160" s="247" t="s">
        <v>1097</v>
      </c>
      <c r="M2160" s="371" t="s">
        <v>2340</v>
      </c>
      <c r="N2160" s="371"/>
    </row>
    <row r="2161" s="168" customFormat="1" ht="21" customHeight="1" spans="1:14">
      <c r="A2161" s="204"/>
      <c r="B2161" s="217" t="s">
        <v>2863</v>
      </c>
      <c r="C2161" s="204" t="s">
        <v>2338</v>
      </c>
      <c r="D2161" s="206" t="s">
        <v>224</v>
      </c>
      <c r="E2161" s="291">
        <v>97.16</v>
      </c>
      <c r="F2161" s="371">
        <v>17.8</v>
      </c>
      <c r="G2161" s="209"/>
      <c r="H2161" s="371" t="s">
        <v>1845</v>
      </c>
      <c r="I2161" s="204" t="s">
        <v>2256</v>
      </c>
      <c r="J2161" s="204" t="s">
        <v>2338</v>
      </c>
      <c r="K2161" s="371" t="s">
        <v>2358</v>
      </c>
      <c r="L2161" s="247" t="s">
        <v>1101</v>
      </c>
      <c r="M2161" s="371" t="s">
        <v>2340</v>
      </c>
      <c r="N2161" s="371"/>
    </row>
    <row r="2162" s="168" customFormat="1" ht="21" customHeight="1" spans="1:14">
      <c r="A2162" s="204"/>
      <c r="B2162" s="217" t="s">
        <v>2863</v>
      </c>
      <c r="C2162" s="204" t="s">
        <v>2338</v>
      </c>
      <c r="D2162" s="206" t="s">
        <v>224</v>
      </c>
      <c r="E2162" s="291">
        <v>97.16</v>
      </c>
      <c r="F2162" s="371">
        <v>17.8</v>
      </c>
      <c r="G2162" s="209"/>
      <c r="H2162" s="371" t="s">
        <v>1845</v>
      </c>
      <c r="I2162" s="204" t="s">
        <v>2256</v>
      </c>
      <c r="J2162" s="204" t="s">
        <v>2338</v>
      </c>
      <c r="K2162" s="371" t="s">
        <v>2359</v>
      </c>
      <c r="L2162" s="247" t="s">
        <v>1097</v>
      </c>
      <c r="M2162" s="371" t="s">
        <v>2340</v>
      </c>
      <c r="N2162" s="371"/>
    </row>
    <row r="2163" s="168" customFormat="1" ht="21" customHeight="1" spans="1:14">
      <c r="A2163" s="204"/>
      <c r="B2163" s="217" t="s">
        <v>2863</v>
      </c>
      <c r="C2163" s="204" t="s">
        <v>2338</v>
      </c>
      <c r="D2163" s="206" t="s">
        <v>224</v>
      </c>
      <c r="E2163" s="291">
        <v>97.16</v>
      </c>
      <c r="F2163" s="371">
        <v>17.8</v>
      </c>
      <c r="G2163" s="209"/>
      <c r="H2163" s="371" t="s">
        <v>1845</v>
      </c>
      <c r="I2163" s="204" t="s">
        <v>2256</v>
      </c>
      <c r="J2163" s="204" t="s">
        <v>2338</v>
      </c>
      <c r="K2163" s="371" t="s">
        <v>2360</v>
      </c>
      <c r="L2163" s="247" t="s">
        <v>1101</v>
      </c>
      <c r="M2163" s="371" t="s">
        <v>2340</v>
      </c>
      <c r="N2163" s="371"/>
    </row>
    <row r="2164" s="168" customFormat="1" ht="21" customHeight="1" spans="1:14">
      <c r="A2164" s="204"/>
      <c r="B2164" s="217" t="s">
        <v>2863</v>
      </c>
      <c r="C2164" s="204" t="s">
        <v>2338</v>
      </c>
      <c r="D2164" s="206" t="s">
        <v>224</v>
      </c>
      <c r="E2164" s="291">
        <v>97.16</v>
      </c>
      <c r="F2164" s="371">
        <v>17.8</v>
      </c>
      <c r="G2164" s="209"/>
      <c r="H2164" s="371" t="s">
        <v>1845</v>
      </c>
      <c r="I2164" s="204" t="s">
        <v>2256</v>
      </c>
      <c r="J2164" s="204" t="s">
        <v>2338</v>
      </c>
      <c r="K2164" s="371" t="s">
        <v>2361</v>
      </c>
      <c r="L2164" s="247" t="s">
        <v>1097</v>
      </c>
      <c r="M2164" s="371" t="s">
        <v>2340</v>
      </c>
      <c r="N2164" s="371"/>
    </row>
    <row r="2165" s="168" customFormat="1" ht="21" customHeight="1" spans="1:14">
      <c r="A2165" s="204"/>
      <c r="B2165" s="217" t="s">
        <v>2863</v>
      </c>
      <c r="C2165" s="204" t="s">
        <v>2338</v>
      </c>
      <c r="D2165" s="206" t="s">
        <v>224</v>
      </c>
      <c r="E2165" s="291">
        <v>97.16</v>
      </c>
      <c r="F2165" s="371">
        <v>17.8</v>
      </c>
      <c r="G2165" s="209"/>
      <c r="H2165" s="371" t="s">
        <v>1845</v>
      </c>
      <c r="I2165" s="204" t="s">
        <v>2256</v>
      </c>
      <c r="J2165" s="204" t="s">
        <v>2338</v>
      </c>
      <c r="K2165" s="371" t="s">
        <v>2362</v>
      </c>
      <c r="L2165" s="247" t="s">
        <v>1101</v>
      </c>
      <c r="M2165" s="371" t="s">
        <v>2340</v>
      </c>
      <c r="N2165" s="371"/>
    </row>
    <row r="2166" s="168" customFormat="1" ht="21" customHeight="1" spans="1:14">
      <c r="A2166" s="204"/>
      <c r="B2166" s="217" t="s">
        <v>2863</v>
      </c>
      <c r="C2166" s="204" t="s">
        <v>2338</v>
      </c>
      <c r="D2166" s="206" t="s">
        <v>224</v>
      </c>
      <c r="E2166" s="291">
        <v>97.16</v>
      </c>
      <c r="F2166" s="371">
        <v>17.8</v>
      </c>
      <c r="G2166" s="209"/>
      <c r="H2166" s="371" t="s">
        <v>1845</v>
      </c>
      <c r="I2166" s="204" t="s">
        <v>2256</v>
      </c>
      <c r="J2166" s="204" t="s">
        <v>2338</v>
      </c>
      <c r="K2166" s="371" t="s">
        <v>2363</v>
      </c>
      <c r="L2166" s="247" t="s">
        <v>1097</v>
      </c>
      <c r="M2166" s="371" t="s">
        <v>2340</v>
      </c>
      <c r="N2166" s="371"/>
    </row>
    <row r="2167" s="168" customFormat="1" ht="21" customHeight="1" spans="1:14">
      <c r="A2167" s="204"/>
      <c r="B2167" s="217" t="s">
        <v>2863</v>
      </c>
      <c r="C2167" s="204" t="s">
        <v>2338</v>
      </c>
      <c r="D2167" s="206" t="s">
        <v>224</v>
      </c>
      <c r="E2167" s="291">
        <v>97.16</v>
      </c>
      <c r="F2167" s="371">
        <v>17.8</v>
      </c>
      <c r="G2167" s="209"/>
      <c r="H2167" s="371" t="s">
        <v>1845</v>
      </c>
      <c r="I2167" s="204" t="s">
        <v>2256</v>
      </c>
      <c r="J2167" s="204" t="s">
        <v>2338</v>
      </c>
      <c r="K2167" s="371" t="s">
        <v>2364</v>
      </c>
      <c r="L2167" s="247" t="s">
        <v>1101</v>
      </c>
      <c r="M2167" s="371" t="s">
        <v>2340</v>
      </c>
      <c r="N2167" s="371"/>
    </row>
    <row r="2168" s="168" customFormat="1" ht="21" customHeight="1" spans="1:14">
      <c r="A2168" s="204"/>
      <c r="B2168" s="217" t="s">
        <v>2863</v>
      </c>
      <c r="C2168" s="204" t="s">
        <v>2338</v>
      </c>
      <c r="D2168" s="206" t="s">
        <v>224</v>
      </c>
      <c r="E2168" s="291">
        <v>97.16</v>
      </c>
      <c r="F2168" s="371">
        <v>17.8</v>
      </c>
      <c r="G2168" s="209"/>
      <c r="H2168" s="371" t="s">
        <v>1845</v>
      </c>
      <c r="I2168" s="204" t="s">
        <v>2256</v>
      </c>
      <c r="J2168" s="204" t="s">
        <v>2338</v>
      </c>
      <c r="K2168" s="371" t="s">
        <v>2365</v>
      </c>
      <c r="L2168" s="247" t="s">
        <v>1097</v>
      </c>
      <c r="M2168" s="371" t="s">
        <v>2340</v>
      </c>
      <c r="N2168" s="371"/>
    </row>
    <row r="2169" s="168" customFormat="1" ht="21" customHeight="1" spans="1:14">
      <c r="A2169" s="204"/>
      <c r="B2169" s="217" t="s">
        <v>2863</v>
      </c>
      <c r="C2169" s="204" t="s">
        <v>2338</v>
      </c>
      <c r="D2169" s="206" t="s">
        <v>224</v>
      </c>
      <c r="E2169" s="291">
        <v>97.16</v>
      </c>
      <c r="F2169" s="371">
        <v>17.8</v>
      </c>
      <c r="G2169" s="209"/>
      <c r="H2169" s="371" t="s">
        <v>1845</v>
      </c>
      <c r="I2169" s="204" t="s">
        <v>2256</v>
      </c>
      <c r="J2169" s="204" t="s">
        <v>2338</v>
      </c>
      <c r="K2169" s="371" t="s">
        <v>2366</v>
      </c>
      <c r="L2169" s="247" t="s">
        <v>1101</v>
      </c>
      <c r="M2169" s="371" t="s">
        <v>2340</v>
      </c>
      <c r="N2169" s="371"/>
    </row>
    <row r="2170" s="168" customFormat="1" ht="21" customHeight="1" spans="1:14">
      <c r="A2170" s="204"/>
      <c r="B2170" s="217" t="s">
        <v>2863</v>
      </c>
      <c r="C2170" s="204" t="s">
        <v>2338</v>
      </c>
      <c r="D2170" s="206" t="s">
        <v>224</v>
      </c>
      <c r="E2170" s="291">
        <v>97.16</v>
      </c>
      <c r="F2170" s="371">
        <v>17.8</v>
      </c>
      <c r="G2170" s="209"/>
      <c r="H2170" s="371" t="s">
        <v>1845</v>
      </c>
      <c r="I2170" s="204" t="s">
        <v>2256</v>
      </c>
      <c r="J2170" s="204" t="s">
        <v>2338</v>
      </c>
      <c r="K2170" s="371" t="s">
        <v>2367</v>
      </c>
      <c r="L2170" s="247" t="s">
        <v>1097</v>
      </c>
      <c r="M2170" s="371" t="s">
        <v>2340</v>
      </c>
      <c r="N2170" s="371"/>
    </row>
    <row r="2171" s="168" customFormat="1" ht="21" customHeight="1" spans="1:14">
      <c r="A2171" s="204"/>
      <c r="B2171" s="217" t="s">
        <v>2863</v>
      </c>
      <c r="C2171" s="204" t="s">
        <v>2338</v>
      </c>
      <c r="D2171" s="206" t="s">
        <v>224</v>
      </c>
      <c r="E2171" s="291">
        <v>97.16</v>
      </c>
      <c r="F2171" s="371">
        <v>17.8</v>
      </c>
      <c r="G2171" s="209"/>
      <c r="H2171" s="371" t="s">
        <v>1845</v>
      </c>
      <c r="I2171" s="204" t="s">
        <v>2256</v>
      </c>
      <c r="J2171" s="204" t="s">
        <v>2338</v>
      </c>
      <c r="K2171" s="371" t="s">
        <v>2368</v>
      </c>
      <c r="L2171" s="247" t="s">
        <v>1101</v>
      </c>
      <c r="M2171" s="371" t="s">
        <v>2340</v>
      </c>
      <c r="N2171" s="371"/>
    </row>
    <row r="2172" s="168" customFormat="1" ht="21" customHeight="1" spans="1:14">
      <c r="A2172" s="204"/>
      <c r="B2172" s="217" t="s">
        <v>2863</v>
      </c>
      <c r="C2172" s="204" t="s">
        <v>2338</v>
      </c>
      <c r="D2172" s="206" t="s">
        <v>224</v>
      </c>
      <c r="E2172" s="291">
        <v>97.16</v>
      </c>
      <c r="F2172" s="371">
        <v>17.8</v>
      </c>
      <c r="G2172" s="209"/>
      <c r="H2172" s="371" t="s">
        <v>1845</v>
      </c>
      <c r="I2172" s="204" t="s">
        <v>2256</v>
      </c>
      <c r="J2172" s="204" t="s">
        <v>2338</v>
      </c>
      <c r="K2172" s="371" t="s">
        <v>2369</v>
      </c>
      <c r="L2172" s="247" t="s">
        <v>1097</v>
      </c>
      <c r="M2172" s="371" t="s">
        <v>2340</v>
      </c>
      <c r="N2172" s="371"/>
    </row>
    <row r="2173" s="168" customFormat="1" ht="21" customHeight="1" spans="1:14">
      <c r="A2173" s="204"/>
      <c r="B2173" s="217" t="s">
        <v>2863</v>
      </c>
      <c r="C2173" s="204" t="s">
        <v>2338</v>
      </c>
      <c r="D2173" s="206" t="s">
        <v>224</v>
      </c>
      <c r="E2173" s="291">
        <v>97.16</v>
      </c>
      <c r="F2173" s="371">
        <v>17.8</v>
      </c>
      <c r="G2173" s="209"/>
      <c r="H2173" s="371" t="s">
        <v>1845</v>
      </c>
      <c r="I2173" s="204" t="s">
        <v>2256</v>
      </c>
      <c r="J2173" s="204" t="s">
        <v>2338</v>
      </c>
      <c r="K2173" s="371" t="s">
        <v>2370</v>
      </c>
      <c r="L2173" s="247" t="s">
        <v>1101</v>
      </c>
      <c r="M2173" s="371" t="s">
        <v>2340</v>
      </c>
      <c r="N2173" s="371"/>
    </row>
    <row r="2174" s="168" customFormat="1" ht="21" customHeight="1" spans="1:14">
      <c r="A2174" s="204"/>
      <c r="B2174" s="217" t="s">
        <v>2863</v>
      </c>
      <c r="C2174" s="204" t="s">
        <v>2338</v>
      </c>
      <c r="D2174" s="206" t="s">
        <v>224</v>
      </c>
      <c r="E2174" s="291">
        <v>97.16</v>
      </c>
      <c r="F2174" s="371">
        <v>17.8</v>
      </c>
      <c r="G2174" s="209"/>
      <c r="H2174" s="371" t="s">
        <v>1845</v>
      </c>
      <c r="I2174" s="204" t="s">
        <v>2256</v>
      </c>
      <c r="J2174" s="204" t="s">
        <v>2338</v>
      </c>
      <c r="K2174" s="371" t="s">
        <v>2371</v>
      </c>
      <c r="L2174" s="247" t="s">
        <v>1097</v>
      </c>
      <c r="M2174" s="371" t="s">
        <v>2340</v>
      </c>
      <c r="N2174" s="371"/>
    </row>
    <row r="2175" s="168" customFormat="1" ht="21" customHeight="1" spans="1:14">
      <c r="A2175" s="204"/>
      <c r="B2175" s="217" t="s">
        <v>2863</v>
      </c>
      <c r="C2175" s="204" t="s">
        <v>2338</v>
      </c>
      <c r="D2175" s="206" t="s">
        <v>224</v>
      </c>
      <c r="E2175" s="291">
        <v>97.16</v>
      </c>
      <c r="F2175" s="371">
        <v>17.8</v>
      </c>
      <c r="G2175" s="209"/>
      <c r="H2175" s="371" t="s">
        <v>1845</v>
      </c>
      <c r="I2175" s="204" t="s">
        <v>2256</v>
      </c>
      <c r="J2175" s="204" t="s">
        <v>2338</v>
      </c>
      <c r="K2175" s="371" t="s">
        <v>2372</v>
      </c>
      <c r="L2175" s="247" t="s">
        <v>1101</v>
      </c>
      <c r="M2175" s="371" t="s">
        <v>2340</v>
      </c>
      <c r="N2175" s="371"/>
    </row>
    <row r="2176" s="168" customFormat="1" ht="21" customHeight="1" spans="1:14">
      <c r="A2176" s="204"/>
      <c r="B2176" s="217" t="s">
        <v>2863</v>
      </c>
      <c r="C2176" s="204" t="s">
        <v>2338</v>
      </c>
      <c r="D2176" s="206" t="s">
        <v>224</v>
      </c>
      <c r="E2176" s="291">
        <v>97.16</v>
      </c>
      <c r="F2176" s="371">
        <v>17.8</v>
      </c>
      <c r="G2176" s="209"/>
      <c r="H2176" s="371" t="s">
        <v>1845</v>
      </c>
      <c r="I2176" s="204" t="s">
        <v>2256</v>
      </c>
      <c r="J2176" s="204" t="s">
        <v>2338</v>
      </c>
      <c r="K2176" s="371" t="s">
        <v>2373</v>
      </c>
      <c r="L2176" s="247" t="s">
        <v>1097</v>
      </c>
      <c r="M2176" s="371" t="s">
        <v>2340</v>
      </c>
      <c r="N2176" s="371"/>
    </row>
    <row r="2177" s="168" customFormat="1" ht="21" customHeight="1" spans="1:14">
      <c r="A2177" s="204"/>
      <c r="B2177" s="217" t="s">
        <v>2863</v>
      </c>
      <c r="C2177" s="204" t="s">
        <v>2338</v>
      </c>
      <c r="D2177" s="206" t="s">
        <v>224</v>
      </c>
      <c r="E2177" s="291">
        <v>97.16</v>
      </c>
      <c r="F2177" s="371">
        <v>17.8</v>
      </c>
      <c r="G2177" s="209"/>
      <c r="H2177" s="371" t="s">
        <v>1845</v>
      </c>
      <c r="I2177" s="204" t="s">
        <v>2256</v>
      </c>
      <c r="J2177" s="204" t="s">
        <v>2338</v>
      </c>
      <c r="K2177" s="371" t="s">
        <v>2374</v>
      </c>
      <c r="L2177" s="247" t="s">
        <v>1101</v>
      </c>
      <c r="M2177" s="371" t="s">
        <v>2340</v>
      </c>
      <c r="N2177" s="371"/>
    </row>
    <row r="2178" s="168" customFormat="1" ht="21" customHeight="1" spans="1:14">
      <c r="A2178" s="204"/>
      <c r="B2178" s="217" t="s">
        <v>2863</v>
      </c>
      <c r="C2178" s="204" t="s">
        <v>2338</v>
      </c>
      <c r="D2178" s="206" t="s">
        <v>224</v>
      </c>
      <c r="E2178" s="291">
        <v>97.16</v>
      </c>
      <c r="F2178" s="371">
        <v>17.8</v>
      </c>
      <c r="G2178" s="209"/>
      <c r="H2178" s="371" t="s">
        <v>1845</v>
      </c>
      <c r="I2178" s="204" t="s">
        <v>2256</v>
      </c>
      <c r="J2178" s="204" t="s">
        <v>2338</v>
      </c>
      <c r="K2178" s="371" t="s">
        <v>2375</v>
      </c>
      <c r="L2178" s="247" t="s">
        <v>1097</v>
      </c>
      <c r="M2178" s="371" t="s">
        <v>2340</v>
      </c>
      <c r="N2178" s="371"/>
    </row>
    <row r="2179" s="168" customFormat="1" ht="21" customHeight="1" spans="1:14">
      <c r="A2179" s="204"/>
      <c r="B2179" s="217" t="s">
        <v>2863</v>
      </c>
      <c r="C2179" s="204" t="s">
        <v>2338</v>
      </c>
      <c r="D2179" s="206" t="s">
        <v>224</v>
      </c>
      <c r="E2179" s="291">
        <v>97.16</v>
      </c>
      <c r="F2179" s="371">
        <v>17.8</v>
      </c>
      <c r="G2179" s="209"/>
      <c r="H2179" s="371" t="s">
        <v>1845</v>
      </c>
      <c r="I2179" s="204" t="s">
        <v>2256</v>
      </c>
      <c r="J2179" s="204" t="s">
        <v>2338</v>
      </c>
      <c r="K2179" s="371" t="s">
        <v>2376</v>
      </c>
      <c r="L2179" s="247" t="s">
        <v>1101</v>
      </c>
      <c r="M2179" s="371" t="s">
        <v>2340</v>
      </c>
      <c r="N2179" s="371"/>
    </row>
    <row r="2180" s="168" customFormat="1" ht="21" customHeight="1" spans="1:14">
      <c r="A2180" s="204"/>
      <c r="B2180" s="217" t="s">
        <v>2863</v>
      </c>
      <c r="C2180" s="204" t="s">
        <v>2338</v>
      </c>
      <c r="D2180" s="206" t="s">
        <v>224</v>
      </c>
      <c r="E2180" s="291">
        <v>97.16</v>
      </c>
      <c r="F2180" s="371">
        <v>17.8</v>
      </c>
      <c r="G2180" s="209"/>
      <c r="H2180" s="371" t="s">
        <v>1845</v>
      </c>
      <c r="I2180" s="204" t="s">
        <v>2256</v>
      </c>
      <c r="J2180" s="204" t="s">
        <v>2338</v>
      </c>
      <c r="K2180" s="371" t="s">
        <v>2377</v>
      </c>
      <c r="L2180" s="247" t="s">
        <v>1097</v>
      </c>
      <c r="M2180" s="371" t="s">
        <v>2340</v>
      </c>
      <c r="N2180" s="371"/>
    </row>
    <row r="2181" s="168" customFormat="1" ht="21" customHeight="1" spans="1:14">
      <c r="A2181" s="204"/>
      <c r="B2181" s="217" t="s">
        <v>2863</v>
      </c>
      <c r="C2181" s="204" t="s">
        <v>2338</v>
      </c>
      <c r="D2181" s="206" t="s">
        <v>224</v>
      </c>
      <c r="E2181" s="291">
        <v>97.16</v>
      </c>
      <c r="F2181" s="371">
        <v>17.8</v>
      </c>
      <c r="G2181" s="209"/>
      <c r="H2181" s="371" t="s">
        <v>1845</v>
      </c>
      <c r="I2181" s="204" t="s">
        <v>2256</v>
      </c>
      <c r="J2181" s="204" t="s">
        <v>2338</v>
      </c>
      <c r="K2181" s="371" t="s">
        <v>2378</v>
      </c>
      <c r="L2181" s="247" t="s">
        <v>1101</v>
      </c>
      <c r="M2181" s="371" t="s">
        <v>2340</v>
      </c>
      <c r="N2181" s="371"/>
    </row>
    <row r="2182" s="168" customFormat="1" ht="21" customHeight="1" spans="1:14">
      <c r="A2182" s="204"/>
      <c r="B2182" s="217" t="s">
        <v>2863</v>
      </c>
      <c r="C2182" s="204" t="s">
        <v>2338</v>
      </c>
      <c r="D2182" s="206" t="s">
        <v>224</v>
      </c>
      <c r="E2182" s="291">
        <v>97.16</v>
      </c>
      <c r="F2182" s="371">
        <v>17.8</v>
      </c>
      <c r="G2182" s="209"/>
      <c r="H2182" s="371" t="s">
        <v>1845</v>
      </c>
      <c r="I2182" s="204" t="s">
        <v>2256</v>
      </c>
      <c r="J2182" s="204" t="s">
        <v>2338</v>
      </c>
      <c r="K2182" s="371" t="s">
        <v>2379</v>
      </c>
      <c r="L2182" s="247" t="s">
        <v>1097</v>
      </c>
      <c r="M2182" s="371" t="s">
        <v>2340</v>
      </c>
      <c r="N2182" s="371"/>
    </row>
    <row r="2183" s="168" customFormat="1" ht="21" customHeight="1" spans="1:14">
      <c r="A2183" s="204"/>
      <c r="B2183" s="217" t="s">
        <v>2863</v>
      </c>
      <c r="C2183" s="204" t="s">
        <v>2338</v>
      </c>
      <c r="D2183" s="206" t="s">
        <v>224</v>
      </c>
      <c r="E2183" s="291">
        <v>97.16</v>
      </c>
      <c r="F2183" s="371">
        <v>17.8</v>
      </c>
      <c r="G2183" s="209"/>
      <c r="H2183" s="371" t="s">
        <v>1845</v>
      </c>
      <c r="I2183" s="204" t="s">
        <v>2256</v>
      </c>
      <c r="J2183" s="204" t="s">
        <v>2338</v>
      </c>
      <c r="K2183" s="371" t="s">
        <v>2380</v>
      </c>
      <c r="L2183" s="247" t="s">
        <v>1101</v>
      </c>
      <c r="M2183" s="371" t="s">
        <v>2340</v>
      </c>
      <c r="N2183" s="371"/>
    </row>
    <row r="2184" s="168" customFormat="1" ht="21" customHeight="1" spans="1:14">
      <c r="A2184" s="204"/>
      <c r="B2184" s="217" t="s">
        <v>2863</v>
      </c>
      <c r="C2184" s="204" t="s">
        <v>2338</v>
      </c>
      <c r="D2184" s="206" t="s">
        <v>224</v>
      </c>
      <c r="E2184" s="291">
        <v>97.16</v>
      </c>
      <c r="F2184" s="371">
        <v>17.8</v>
      </c>
      <c r="G2184" s="209"/>
      <c r="H2184" s="371" t="s">
        <v>1845</v>
      </c>
      <c r="I2184" s="204" t="s">
        <v>2256</v>
      </c>
      <c r="J2184" s="204" t="s">
        <v>2338</v>
      </c>
      <c r="K2184" s="371" t="s">
        <v>2381</v>
      </c>
      <c r="L2184" s="247"/>
      <c r="M2184" s="371" t="s">
        <v>2340</v>
      </c>
      <c r="N2184" s="371"/>
    </row>
    <row r="2185" s="166" customFormat="1" ht="21" customHeight="1" spans="1:14">
      <c r="A2185" s="195"/>
      <c r="B2185" s="372" t="s">
        <v>138</v>
      </c>
      <c r="C2185" s="373"/>
      <c r="D2185" s="212"/>
      <c r="E2185" s="213"/>
      <c r="F2185" s="374">
        <f>SUM(F2143:F2184)</f>
        <v>747.6</v>
      </c>
      <c r="G2185" s="241"/>
      <c r="H2185" s="374"/>
      <c r="I2185" s="387"/>
      <c r="J2185" s="374"/>
      <c r="K2185" s="374"/>
      <c r="L2185" s="388"/>
      <c r="M2185" s="374"/>
      <c r="N2185" s="374"/>
    </row>
    <row r="2186" s="168" customFormat="1" ht="21" customHeight="1" spans="1:14">
      <c r="A2186" s="204"/>
      <c r="B2186" s="217" t="s">
        <v>938</v>
      </c>
      <c r="C2186" s="240" t="s">
        <v>939</v>
      </c>
      <c r="D2186" s="206" t="s">
        <v>859</v>
      </c>
      <c r="E2186" s="207"/>
      <c r="F2186" s="371">
        <v>38</v>
      </c>
      <c r="G2186" s="209"/>
      <c r="H2186" s="371" t="s">
        <v>1845</v>
      </c>
      <c r="I2186" s="204" t="s">
        <v>939</v>
      </c>
      <c r="J2186" s="204" t="s">
        <v>939</v>
      </c>
      <c r="K2186" s="371" t="s">
        <v>2067</v>
      </c>
      <c r="L2186" s="247" t="s">
        <v>1101</v>
      </c>
      <c r="M2186" s="371" t="s">
        <v>2382</v>
      </c>
      <c r="N2186" s="371"/>
    </row>
    <row r="2187" s="168" customFormat="1" ht="21" customHeight="1" spans="1:14">
      <c r="A2187" s="204"/>
      <c r="B2187" s="217" t="s">
        <v>938</v>
      </c>
      <c r="C2187" s="240" t="s">
        <v>939</v>
      </c>
      <c r="D2187" s="206" t="s">
        <v>859</v>
      </c>
      <c r="E2187" s="207"/>
      <c r="F2187" s="371">
        <v>66</v>
      </c>
      <c r="G2187" s="209"/>
      <c r="H2187" s="371" t="s">
        <v>1845</v>
      </c>
      <c r="I2187" s="204" t="s">
        <v>939</v>
      </c>
      <c r="J2187" s="204" t="s">
        <v>939</v>
      </c>
      <c r="K2187" s="371" t="s">
        <v>2069</v>
      </c>
      <c r="L2187" s="247" t="s">
        <v>1101</v>
      </c>
      <c r="M2187" s="371" t="s">
        <v>2382</v>
      </c>
      <c r="N2187" s="371"/>
    </row>
    <row r="2188" s="168" customFormat="1" ht="21" customHeight="1" spans="1:14">
      <c r="A2188" s="204"/>
      <c r="B2188" s="217" t="s">
        <v>938</v>
      </c>
      <c r="C2188" s="240" t="s">
        <v>939</v>
      </c>
      <c r="D2188" s="206" t="s">
        <v>859</v>
      </c>
      <c r="E2188" s="207"/>
      <c r="F2188" s="371">
        <v>53</v>
      </c>
      <c r="G2188" s="209"/>
      <c r="H2188" s="371" t="s">
        <v>1845</v>
      </c>
      <c r="I2188" s="204" t="s">
        <v>939</v>
      </c>
      <c r="J2188" s="204" t="s">
        <v>939</v>
      </c>
      <c r="K2188" s="371" t="s">
        <v>2070</v>
      </c>
      <c r="L2188" s="247" t="s">
        <v>1101</v>
      </c>
      <c r="M2188" s="371" t="s">
        <v>2382</v>
      </c>
      <c r="N2188" s="371"/>
    </row>
    <row r="2189" s="168" customFormat="1" ht="21" customHeight="1" spans="1:14">
      <c r="A2189" s="204"/>
      <c r="B2189" s="217" t="s">
        <v>938</v>
      </c>
      <c r="C2189" s="240" t="s">
        <v>939</v>
      </c>
      <c r="D2189" s="206" t="s">
        <v>859</v>
      </c>
      <c r="E2189" s="207"/>
      <c r="F2189" s="371">
        <v>6</v>
      </c>
      <c r="G2189" s="209"/>
      <c r="H2189" s="371" t="s">
        <v>1845</v>
      </c>
      <c r="I2189" s="204" t="s">
        <v>939</v>
      </c>
      <c r="J2189" s="204" t="s">
        <v>939</v>
      </c>
      <c r="K2189" s="371" t="s">
        <v>2071</v>
      </c>
      <c r="L2189" s="247" t="s">
        <v>1097</v>
      </c>
      <c r="M2189" s="371" t="s">
        <v>2382</v>
      </c>
      <c r="N2189" s="371"/>
    </row>
    <row r="2190" s="168" customFormat="1" ht="21" customHeight="1" spans="1:14">
      <c r="A2190" s="204"/>
      <c r="B2190" s="217" t="s">
        <v>938</v>
      </c>
      <c r="C2190" s="240" t="s">
        <v>939</v>
      </c>
      <c r="D2190" s="206" t="s">
        <v>859</v>
      </c>
      <c r="E2190" s="207"/>
      <c r="F2190" s="371">
        <v>33</v>
      </c>
      <c r="G2190" s="209"/>
      <c r="H2190" s="371" t="s">
        <v>1845</v>
      </c>
      <c r="I2190" s="204" t="s">
        <v>939</v>
      </c>
      <c r="J2190" s="204" t="s">
        <v>939</v>
      </c>
      <c r="K2190" s="371" t="s">
        <v>2072</v>
      </c>
      <c r="L2190" s="247" t="s">
        <v>1097</v>
      </c>
      <c r="M2190" s="371" t="s">
        <v>2382</v>
      </c>
      <c r="N2190" s="371"/>
    </row>
    <row r="2191" s="168" customFormat="1" ht="21" customHeight="1" spans="1:14">
      <c r="A2191" s="204"/>
      <c r="B2191" s="217" t="s">
        <v>938</v>
      </c>
      <c r="C2191" s="240" t="s">
        <v>939</v>
      </c>
      <c r="D2191" s="206" t="s">
        <v>859</v>
      </c>
      <c r="E2191" s="207"/>
      <c r="F2191" s="371">
        <v>10</v>
      </c>
      <c r="G2191" s="209"/>
      <c r="H2191" s="371" t="s">
        <v>1845</v>
      </c>
      <c r="I2191" s="204" t="s">
        <v>939</v>
      </c>
      <c r="J2191" s="204" t="s">
        <v>939</v>
      </c>
      <c r="K2191" s="371" t="s">
        <v>2073</v>
      </c>
      <c r="L2191" s="247" t="s">
        <v>1097</v>
      </c>
      <c r="M2191" s="371" t="s">
        <v>2382</v>
      </c>
      <c r="N2191" s="371"/>
    </row>
    <row r="2192" s="168" customFormat="1" ht="21" customHeight="1" spans="1:14">
      <c r="A2192" s="204"/>
      <c r="B2192" s="217" t="s">
        <v>938</v>
      </c>
      <c r="C2192" s="240" t="s">
        <v>939</v>
      </c>
      <c r="D2192" s="206" t="s">
        <v>859</v>
      </c>
      <c r="E2192" s="207"/>
      <c r="F2192" s="371">
        <v>8</v>
      </c>
      <c r="G2192" s="209"/>
      <c r="H2192" s="371" t="s">
        <v>1845</v>
      </c>
      <c r="I2192" s="204" t="s">
        <v>939</v>
      </c>
      <c r="J2192" s="204" t="s">
        <v>939</v>
      </c>
      <c r="K2192" s="371" t="s">
        <v>2383</v>
      </c>
      <c r="L2192" s="247" t="s">
        <v>1097</v>
      </c>
      <c r="M2192" s="371" t="s">
        <v>2382</v>
      </c>
      <c r="N2192" s="371"/>
    </row>
    <row r="2193" s="168" customFormat="1" ht="21" customHeight="1" spans="1:14">
      <c r="A2193" s="204"/>
      <c r="B2193" s="217" t="s">
        <v>938</v>
      </c>
      <c r="C2193" s="240" t="s">
        <v>939</v>
      </c>
      <c r="D2193" s="206" t="s">
        <v>859</v>
      </c>
      <c r="E2193" s="207"/>
      <c r="F2193" s="371">
        <v>5</v>
      </c>
      <c r="G2193" s="209"/>
      <c r="H2193" s="371" t="s">
        <v>1845</v>
      </c>
      <c r="I2193" s="204" t="s">
        <v>939</v>
      </c>
      <c r="J2193" s="204" t="s">
        <v>939</v>
      </c>
      <c r="K2193" s="371" t="s">
        <v>2075</v>
      </c>
      <c r="L2193" s="247" t="s">
        <v>1097</v>
      </c>
      <c r="M2193" s="371" t="s">
        <v>2382</v>
      </c>
      <c r="N2193" s="371"/>
    </row>
    <row r="2194" s="168" customFormat="1" ht="21" customHeight="1" spans="1:14">
      <c r="A2194" s="204"/>
      <c r="B2194" s="217" t="s">
        <v>938</v>
      </c>
      <c r="C2194" s="240" t="s">
        <v>939</v>
      </c>
      <c r="D2194" s="206" t="s">
        <v>859</v>
      </c>
      <c r="E2194" s="207"/>
      <c r="F2194" s="371">
        <v>60</v>
      </c>
      <c r="G2194" s="209"/>
      <c r="H2194" s="371" t="s">
        <v>1845</v>
      </c>
      <c r="I2194" s="204" t="s">
        <v>939</v>
      </c>
      <c r="J2194" s="204" t="s">
        <v>939</v>
      </c>
      <c r="K2194" s="371" t="s">
        <v>2076</v>
      </c>
      <c r="L2194" s="247" t="s">
        <v>1097</v>
      </c>
      <c r="M2194" s="371" t="s">
        <v>2382</v>
      </c>
      <c r="N2194" s="371"/>
    </row>
    <row r="2195" s="168" customFormat="1" ht="21" customHeight="1" spans="1:14">
      <c r="A2195" s="204"/>
      <c r="B2195" s="217" t="s">
        <v>938</v>
      </c>
      <c r="C2195" s="240" t="s">
        <v>939</v>
      </c>
      <c r="D2195" s="206" t="s">
        <v>859</v>
      </c>
      <c r="E2195" s="207"/>
      <c r="F2195" s="371">
        <v>7</v>
      </c>
      <c r="G2195" s="209"/>
      <c r="H2195" s="371" t="s">
        <v>1845</v>
      </c>
      <c r="I2195" s="204" t="s">
        <v>939</v>
      </c>
      <c r="J2195" s="204" t="s">
        <v>939</v>
      </c>
      <c r="K2195" s="371" t="s">
        <v>2077</v>
      </c>
      <c r="L2195" s="247" t="s">
        <v>1097</v>
      </c>
      <c r="M2195" s="371" t="s">
        <v>2382</v>
      </c>
      <c r="N2195" s="371"/>
    </row>
    <row r="2196" s="168" customFormat="1" ht="21" customHeight="1" spans="1:14">
      <c r="A2196" s="204"/>
      <c r="B2196" s="217" t="s">
        <v>938</v>
      </c>
      <c r="C2196" s="240" t="s">
        <v>939</v>
      </c>
      <c r="D2196" s="206" t="s">
        <v>859</v>
      </c>
      <c r="E2196" s="207"/>
      <c r="F2196" s="371">
        <v>63</v>
      </c>
      <c r="G2196" s="209"/>
      <c r="H2196" s="371" t="s">
        <v>1845</v>
      </c>
      <c r="I2196" s="204" t="s">
        <v>939</v>
      </c>
      <c r="J2196" s="204" t="s">
        <v>939</v>
      </c>
      <c r="K2196" s="371" t="s">
        <v>2078</v>
      </c>
      <c r="L2196" s="247" t="s">
        <v>1097</v>
      </c>
      <c r="M2196" s="371" t="s">
        <v>2382</v>
      </c>
      <c r="N2196" s="371"/>
    </row>
    <row r="2197" s="168" customFormat="1" ht="21" customHeight="1" spans="1:14">
      <c r="A2197" s="204"/>
      <c r="B2197" s="217" t="s">
        <v>938</v>
      </c>
      <c r="C2197" s="240" t="s">
        <v>939</v>
      </c>
      <c r="D2197" s="206" t="s">
        <v>859</v>
      </c>
      <c r="E2197" s="207"/>
      <c r="F2197" s="371">
        <v>7</v>
      </c>
      <c r="G2197" s="209"/>
      <c r="H2197" s="371" t="s">
        <v>1845</v>
      </c>
      <c r="I2197" s="204" t="s">
        <v>939</v>
      </c>
      <c r="J2197" s="204" t="s">
        <v>939</v>
      </c>
      <c r="K2197" s="371" t="s">
        <v>2079</v>
      </c>
      <c r="L2197" s="247" t="s">
        <v>1101</v>
      </c>
      <c r="M2197" s="371" t="s">
        <v>2382</v>
      </c>
      <c r="N2197" s="371"/>
    </row>
    <row r="2198" s="168" customFormat="1" ht="21" customHeight="1" spans="1:14">
      <c r="A2198" s="204"/>
      <c r="B2198" s="217" t="s">
        <v>938</v>
      </c>
      <c r="C2198" s="240" t="s">
        <v>939</v>
      </c>
      <c r="D2198" s="206" t="s">
        <v>859</v>
      </c>
      <c r="E2198" s="207"/>
      <c r="F2198" s="371">
        <v>16</v>
      </c>
      <c r="G2198" s="209"/>
      <c r="H2198" s="371" t="s">
        <v>1845</v>
      </c>
      <c r="I2198" s="204" t="s">
        <v>939</v>
      </c>
      <c r="J2198" s="204" t="s">
        <v>939</v>
      </c>
      <c r="K2198" s="371" t="s">
        <v>2080</v>
      </c>
      <c r="L2198" s="247" t="s">
        <v>1097</v>
      </c>
      <c r="M2198" s="371" t="s">
        <v>2382</v>
      </c>
      <c r="N2198" s="371"/>
    </row>
    <row r="2199" s="168" customFormat="1" ht="21" customHeight="1" spans="1:14">
      <c r="A2199" s="204"/>
      <c r="B2199" s="217" t="s">
        <v>938</v>
      </c>
      <c r="C2199" s="240" t="s">
        <v>939</v>
      </c>
      <c r="D2199" s="206" t="s">
        <v>859</v>
      </c>
      <c r="E2199" s="207"/>
      <c r="F2199" s="371">
        <v>8</v>
      </c>
      <c r="G2199" s="209"/>
      <c r="H2199" s="371" t="s">
        <v>1845</v>
      </c>
      <c r="I2199" s="204" t="s">
        <v>939</v>
      </c>
      <c r="J2199" s="204" t="s">
        <v>939</v>
      </c>
      <c r="K2199" s="371" t="s">
        <v>2081</v>
      </c>
      <c r="L2199" s="247" t="s">
        <v>1097</v>
      </c>
      <c r="M2199" s="371" t="s">
        <v>2382</v>
      </c>
      <c r="N2199" s="371"/>
    </row>
    <row r="2200" s="168" customFormat="1" ht="21" customHeight="1" spans="1:14">
      <c r="A2200" s="204"/>
      <c r="B2200" s="217" t="s">
        <v>938</v>
      </c>
      <c r="C2200" s="240" t="s">
        <v>939</v>
      </c>
      <c r="D2200" s="206" t="s">
        <v>859</v>
      </c>
      <c r="E2200" s="207"/>
      <c r="F2200" s="371">
        <v>8</v>
      </c>
      <c r="G2200" s="209"/>
      <c r="H2200" s="371" t="s">
        <v>1845</v>
      </c>
      <c r="I2200" s="204" t="s">
        <v>939</v>
      </c>
      <c r="J2200" s="204" t="s">
        <v>939</v>
      </c>
      <c r="K2200" s="371" t="s">
        <v>2082</v>
      </c>
      <c r="L2200" s="247" t="s">
        <v>1097</v>
      </c>
      <c r="M2200" s="371" t="s">
        <v>2382</v>
      </c>
      <c r="N2200" s="371"/>
    </row>
    <row r="2201" s="168" customFormat="1" ht="21" customHeight="1" spans="1:14">
      <c r="A2201" s="204"/>
      <c r="B2201" s="217" t="s">
        <v>938</v>
      </c>
      <c r="C2201" s="240" t="s">
        <v>939</v>
      </c>
      <c r="D2201" s="206" t="s">
        <v>859</v>
      </c>
      <c r="E2201" s="207"/>
      <c r="F2201" s="371">
        <v>6</v>
      </c>
      <c r="G2201" s="209"/>
      <c r="H2201" s="371" t="s">
        <v>1845</v>
      </c>
      <c r="I2201" s="204" t="s">
        <v>939</v>
      </c>
      <c r="J2201" s="204" t="s">
        <v>939</v>
      </c>
      <c r="K2201" s="371" t="s">
        <v>2083</v>
      </c>
      <c r="L2201" s="247" t="s">
        <v>1097</v>
      </c>
      <c r="M2201" s="371" t="s">
        <v>2382</v>
      </c>
      <c r="N2201" s="371"/>
    </row>
    <row r="2202" s="168" customFormat="1" ht="21" customHeight="1" spans="1:14">
      <c r="A2202" s="204"/>
      <c r="B2202" s="217" t="s">
        <v>938</v>
      </c>
      <c r="C2202" s="240" t="s">
        <v>939</v>
      </c>
      <c r="D2202" s="206" t="s">
        <v>859</v>
      </c>
      <c r="E2202" s="207"/>
      <c r="F2202" s="371">
        <v>10</v>
      </c>
      <c r="G2202" s="209"/>
      <c r="H2202" s="371" t="s">
        <v>1845</v>
      </c>
      <c r="I2202" s="204" t="s">
        <v>939</v>
      </c>
      <c r="J2202" s="204" t="s">
        <v>939</v>
      </c>
      <c r="K2202" s="371" t="s">
        <v>2084</v>
      </c>
      <c r="L2202" s="247" t="s">
        <v>1097</v>
      </c>
      <c r="M2202" s="371" t="s">
        <v>2382</v>
      </c>
      <c r="N2202" s="371"/>
    </row>
    <row r="2203" s="168" customFormat="1" ht="21" customHeight="1" spans="1:14">
      <c r="A2203" s="204"/>
      <c r="B2203" s="217" t="s">
        <v>938</v>
      </c>
      <c r="C2203" s="240" t="s">
        <v>939</v>
      </c>
      <c r="D2203" s="206" t="s">
        <v>859</v>
      </c>
      <c r="E2203" s="207"/>
      <c r="F2203" s="371">
        <v>24</v>
      </c>
      <c r="G2203" s="209"/>
      <c r="H2203" s="371" t="s">
        <v>1845</v>
      </c>
      <c r="I2203" s="204" t="s">
        <v>939</v>
      </c>
      <c r="J2203" s="204" t="s">
        <v>939</v>
      </c>
      <c r="K2203" s="371" t="s">
        <v>2085</v>
      </c>
      <c r="L2203" s="247" t="s">
        <v>1097</v>
      </c>
      <c r="M2203" s="371" t="s">
        <v>2382</v>
      </c>
      <c r="N2203" s="371"/>
    </row>
    <row r="2204" s="168" customFormat="1" ht="21" customHeight="1" spans="1:14">
      <c r="A2204" s="204"/>
      <c r="B2204" s="217" t="s">
        <v>938</v>
      </c>
      <c r="C2204" s="240" t="s">
        <v>939</v>
      </c>
      <c r="D2204" s="206" t="s">
        <v>859</v>
      </c>
      <c r="E2204" s="207"/>
      <c r="F2204" s="371">
        <v>20</v>
      </c>
      <c r="G2204" s="209"/>
      <c r="H2204" s="371" t="s">
        <v>1845</v>
      </c>
      <c r="I2204" s="204" t="s">
        <v>939</v>
      </c>
      <c r="J2204" s="204" t="s">
        <v>939</v>
      </c>
      <c r="K2204" s="371" t="s">
        <v>2086</v>
      </c>
      <c r="L2204" s="247" t="s">
        <v>1097</v>
      </c>
      <c r="M2204" s="371" t="s">
        <v>2382</v>
      </c>
      <c r="N2204" s="371"/>
    </row>
    <row r="2205" s="168" customFormat="1" ht="21" customHeight="1" spans="1:14">
      <c r="A2205" s="204"/>
      <c r="B2205" s="217" t="s">
        <v>938</v>
      </c>
      <c r="C2205" s="240" t="s">
        <v>939</v>
      </c>
      <c r="D2205" s="206" t="s">
        <v>859</v>
      </c>
      <c r="E2205" s="207"/>
      <c r="F2205" s="371">
        <v>6</v>
      </c>
      <c r="G2205" s="209"/>
      <c r="H2205" s="371" t="s">
        <v>1845</v>
      </c>
      <c r="I2205" s="204" t="s">
        <v>939</v>
      </c>
      <c r="J2205" s="204" t="s">
        <v>939</v>
      </c>
      <c r="K2205" s="371" t="s">
        <v>2087</v>
      </c>
      <c r="L2205" s="247" t="s">
        <v>1101</v>
      </c>
      <c r="M2205" s="371" t="s">
        <v>2382</v>
      </c>
      <c r="N2205" s="371"/>
    </row>
    <row r="2206" s="168" customFormat="1" ht="21" customHeight="1" spans="1:14">
      <c r="A2206" s="204"/>
      <c r="B2206" s="217" t="s">
        <v>938</v>
      </c>
      <c r="C2206" s="240" t="s">
        <v>939</v>
      </c>
      <c r="D2206" s="206" t="s">
        <v>859</v>
      </c>
      <c r="E2206" s="207"/>
      <c r="F2206" s="371">
        <v>9</v>
      </c>
      <c r="G2206" s="209"/>
      <c r="H2206" s="371" t="s">
        <v>1845</v>
      </c>
      <c r="I2206" s="204" t="s">
        <v>939</v>
      </c>
      <c r="J2206" s="204" t="s">
        <v>939</v>
      </c>
      <c r="K2206" s="371" t="s">
        <v>2088</v>
      </c>
      <c r="L2206" s="247" t="s">
        <v>1097</v>
      </c>
      <c r="M2206" s="371" t="s">
        <v>2382</v>
      </c>
      <c r="N2206" s="371"/>
    </row>
    <row r="2207" s="168" customFormat="1" ht="21" customHeight="1" spans="1:14">
      <c r="A2207" s="204"/>
      <c r="B2207" s="217" t="s">
        <v>938</v>
      </c>
      <c r="C2207" s="240" t="s">
        <v>939</v>
      </c>
      <c r="D2207" s="206" t="s">
        <v>859</v>
      </c>
      <c r="E2207" s="207"/>
      <c r="F2207" s="393">
        <v>35</v>
      </c>
      <c r="G2207" s="209"/>
      <c r="H2207" s="371" t="s">
        <v>1845</v>
      </c>
      <c r="I2207" s="204" t="s">
        <v>939</v>
      </c>
      <c r="J2207" s="204" t="s">
        <v>939</v>
      </c>
      <c r="K2207" s="371" t="s">
        <v>2089</v>
      </c>
      <c r="L2207" s="244" t="s">
        <v>1097</v>
      </c>
      <c r="M2207" s="371" t="s">
        <v>2382</v>
      </c>
      <c r="N2207" s="371"/>
    </row>
    <row r="2208" s="168" customFormat="1" ht="21" customHeight="1" spans="1:14">
      <c r="A2208" s="204"/>
      <c r="B2208" s="217" t="s">
        <v>938</v>
      </c>
      <c r="C2208" s="240" t="s">
        <v>939</v>
      </c>
      <c r="D2208" s="206" t="s">
        <v>859</v>
      </c>
      <c r="E2208" s="207"/>
      <c r="F2208" s="394">
        <v>37</v>
      </c>
      <c r="G2208" s="209"/>
      <c r="H2208" s="371" t="s">
        <v>1845</v>
      </c>
      <c r="I2208" s="204" t="s">
        <v>939</v>
      </c>
      <c r="J2208" s="204" t="s">
        <v>939</v>
      </c>
      <c r="K2208" s="393" t="s">
        <v>2090</v>
      </c>
      <c r="L2208" s="395" t="s">
        <v>1097</v>
      </c>
      <c r="M2208" s="371" t="s">
        <v>2382</v>
      </c>
      <c r="N2208" s="371"/>
    </row>
    <row r="2209" s="168" customFormat="1" ht="21" customHeight="1" spans="1:14">
      <c r="A2209" s="204"/>
      <c r="B2209" s="217" t="s">
        <v>938</v>
      </c>
      <c r="C2209" s="240" t="s">
        <v>939</v>
      </c>
      <c r="D2209" s="206" t="s">
        <v>859</v>
      </c>
      <c r="E2209" s="207"/>
      <c r="F2209" s="393">
        <v>10</v>
      </c>
      <c r="G2209" s="209"/>
      <c r="H2209" s="371" t="s">
        <v>1845</v>
      </c>
      <c r="I2209" s="204" t="s">
        <v>939</v>
      </c>
      <c r="J2209" s="204" t="s">
        <v>939</v>
      </c>
      <c r="K2209" s="393" t="s">
        <v>2091</v>
      </c>
      <c r="L2209" s="244" t="s">
        <v>1097</v>
      </c>
      <c r="M2209" s="371" t="s">
        <v>2382</v>
      </c>
      <c r="N2209" s="371"/>
    </row>
    <row r="2210" s="168" customFormat="1" ht="21" customHeight="1" spans="1:14">
      <c r="A2210" s="204"/>
      <c r="B2210" s="217" t="s">
        <v>938</v>
      </c>
      <c r="C2210" s="240" t="s">
        <v>939</v>
      </c>
      <c r="D2210" s="206" t="s">
        <v>859</v>
      </c>
      <c r="E2210" s="207"/>
      <c r="F2210" s="395">
        <v>7</v>
      </c>
      <c r="G2210" s="209"/>
      <c r="H2210" s="371" t="s">
        <v>1845</v>
      </c>
      <c r="I2210" s="204" t="s">
        <v>939</v>
      </c>
      <c r="J2210" s="204" t="s">
        <v>939</v>
      </c>
      <c r="K2210" s="393" t="s">
        <v>2092</v>
      </c>
      <c r="L2210" s="244" t="s">
        <v>1097</v>
      </c>
      <c r="M2210" s="371" t="s">
        <v>2382</v>
      </c>
      <c r="N2210" s="371"/>
    </row>
    <row r="2211" s="168" customFormat="1" ht="21" customHeight="1" spans="1:14">
      <c r="A2211" s="204"/>
      <c r="B2211" s="217" t="s">
        <v>938</v>
      </c>
      <c r="C2211" s="240" t="s">
        <v>939</v>
      </c>
      <c r="D2211" s="206" t="s">
        <v>859</v>
      </c>
      <c r="E2211" s="207"/>
      <c r="F2211" s="395">
        <v>4</v>
      </c>
      <c r="G2211" s="209"/>
      <c r="H2211" s="371" t="s">
        <v>1845</v>
      </c>
      <c r="I2211" s="204" t="s">
        <v>939</v>
      </c>
      <c r="J2211" s="204" t="s">
        <v>939</v>
      </c>
      <c r="K2211" s="393" t="s">
        <v>2093</v>
      </c>
      <c r="L2211" s="244" t="s">
        <v>1097</v>
      </c>
      <c r="M2211" s="371" t="s">
        <v>2382</v>
      </c>
      <c r="N2211" s="371"/>
    </row>
    <row r="2212" s="168" customFormat="1" ht="21" customHeight="1" spans="1:14">
      <c r="A2212" s="204"/>
      <c r="B2212" s="217" t="s">
        <v>938</v>
      </c>
      <c r="C2212" s="240" t="s">
        <v>939</v>
      </c>
      <c r="D2212" s="206" t="s">
        <v>859</v>
      </c>
      <c r="E2212" s="207"/>
      <c r="F2212" s="395">
        <v>9</v>
      </c>
      <c r="G2212" s="209"/>
      <c r="H2212" s="371" t="s">
        <v>1845</v>
      </c>
      <c r="I2212" s="204" t="s">
        <v>939</v>
      </c>
      <c r="J2212" s="204" t="s">
        <v>939</v>
      </c>
      <c r="K2212" s="393" t="s">
        <v>2094</v>
      </c>
      <c r="L2212" s="244" t="s">
        <v>1097</v>
      </c>
      <c r="M2212" s="371" t="s">
        <v>2382</v>
      </c>
      <c r="N2212" s="371"/>
    </row>
    <row r="2213" s="168" customFormat="1" ht="21" customHeight="1" spans="1:14">
      <c r="A2213" s="204"/>
      <c r="B2213" s="217" t="s">
        <v>938</v>
      </c>
      <c r="C2213" s="240" t="s">
        <v>939</v>
      </c>
      <c r="D2213" s="206" t="s">
        <v>859</v>
      </c>
      <c r="E2213" s="207"/>
      <c r="F2213" s="393">
        <v>16</v>
      </c>
      <c r="G2213" s="209"/>
      <c r="H2213" s="371" t="s">
        <v>1845</v>
      </c>
      <c r="I2213" s="204" t="s">
        <v>939</v>
      </c>
      <c r="J2213" s="204" t="s">
        <v>939</v>
      </c>
      <c r="K2213" s="393" t="s">
        <v>2095</v>
      </c>
      <c r="L2213" s="244" t="s">
        <v>1097</v>
      </c>
      <c r="M2213" s="371" t="s">
        <v>2382</v>
      </c>
      <c r="N2213" s="371"/>
    </row>
    <row r="2214" s="168" customFormat="1" ht="21" customHeight="1" spans="1:14">
      <c r="A2214" s="204"/>
      <c r="B2214" s="217" t="s">
        <v>938</v>
      </c>
      <c r="C2214" s="240" t="s">
        <v>939</v>
      </c>
      <c r="D2214" s="206" t="s">
        <v>859</v>
      </c>
      <c r="E2214" s="207"/>
      <c r="F2214" s="393">
        <v>132</v>
      </c>
      <c r="G2214" s="209"/>
      <c r="H2214" s="371" t="s">
        <v>1845</v>
      </c>
      <c r="I2214" s="204" t="s">
        <v>939</v>
      </c>
      <c r="J2214" s="204" t="s">
        <v>939</v>
      </c>
      <c r="K2214" s="393" t="s">
        <v>2096</v>
      </c>
      <c r="L2214" s="244" t="s">
        <v>1097</v>
      </c>
      <c r="M2214" s="371" t="s">
        <v>2382</v>
      </c>
      <c r="N2214" s="371"/>
    </row>
    <row r="2215" s="168" customFormat="1" ht="21" customHeight="1" spans="1:14">
      <c r="A2215" s="204"/>
      <c r="B2215" s="217" t="s">
        <v>938</v>
      </c>
      <c r="C2215" s="240" t="s">
        <v>939</v>
      </c>
      <c r="D2215" s="206" t="s">
        <v>859</v>
      </c>
      <c r="E2215" s="207"/>
      <c r="F2215" s="395">
        <v>5</v>
      </c>
      <c r="G2215" s="209"/>
      <c r="H2215" s="371" t="s">
        <v>1845</v>
      </c>
      <c r="I2215" s="204" t="s">
        <v>939</v>
      </c>
      <c r="J2215" s="204" t="s">
        <v>939</v>
      </c>
      <c r="K2215" s="393" t="s">
        <v>2097</v>
      </c>
      <c r="L2215" s="244" t="s">
        <v>1097</v>
      </c>
      <c r="M2215" s="371" t="s">
        <v>2382</v>
      </c>
      <c r="N2215" s="371"/>
    </row>
    <row r="2216" s="168" customFormat="1" ht="21" customHeight="1" spans="1:14">
      <c r="A2216" s="204"/>
      <c r="B2216" s="217" t="s">
        <v>938</v>
      </c>
      <c r="C2216" s="240" t="s">
        <v>939</v>
      </c>
      <c r="D2216" s="206" t="s">
        <v>859</v>
      </c>
      <c r="E2216" s="207"/>
      <c r="F2216" s="393">
        <v>14</v>
      </c>
      <c r="G2216" s="209"/>
      <c r="H2216" s="371" t="s">
        <v>1845</v>
      </c>
      <c r="I2216" s="204" t="s">
        <v>939</v>
      </c>
      <c r="J2216" s="204" t="s">
        <v>939</v>
      </c>
      <c r="K2216" s="393" t="s">
        <v>2098</v>
      </c>
      <c r="L2216" s="244" t="s">
        <v>1097</v>
      </c>
      <c r="M2216" s="371" t="s">
        <v>2382</v>
      </c>
      <c r="N2216" s="371"/>
    </row>
    <row r="2217" s="168" customFormat="1" ht="21" customHeight="1" spans="1:14">
      <c r="A2217" s="204"/>
      <c r="B2217" s="217" t="s">
        <v>938</v>
      </c>
      <c r="C2217" s="240" t="s">
        <v>939</v>
      </c>
      <c r="D2217" s="206" t="s">
        <v>859</v>
      </c>
      <c r="E2217" s="207"/>
      <c r="F2217" s="393">
        <v>62</v>
      </c>
      <c r="G2217" s="209"/>
      <c r="H2217" s="371" t="s">
        <v>1845</v>
      </c>
      <c r="I2217" s="204" t="s">
        <v>939</v>
      </c>
      <c r="J2217" s="204" t="s">
        <v>939</v>
      </c>
      <c r="K2217" s="393" t="s">
        <v>2099</v>
      </c>
      <c r="L2217" s="244" t="s">
        <v>1097</v>
      </c>
      <c r="M2217" s="371" t="s">
        <v>2382</v>
      </c>
      <c r="N2217" s="371"/>
    </row>
    <row r="2218" s="168" customFormat="1" ht="21" customHeight="1" spans="1:14">
      <c r="A2218" s="204"/>
      <c r="B2218" s="217" t="s">
        <v>938</v>
      </c>
      <c r="C2218" s="240" t="s">
        <v>939</v>
      </c>
      <c r="D2218" s="206" t="s">
        <v>859</v>
      </c>
      <c r="E2218" s="207"/>
      <c r="F2218" s="393">
        <v>20</v>
      </c>
      <c r="G2218" s="209"/>
      <c r="H2218" s="371" t="s">
        <v>1845</v>
      </c>
      <c r="I2218" s="204" t="s">
        <v>939</v>
      </c>
      <c r="J2218" s="204" t="s">
        <v>939</v>
      </c>
      <c r="K2218" s="393" t="s">
        <v>2100</v>
      </c>
      <c r="L2218" s="244" t="s">
        <v>1097</v>
      </c>
      <c r="M2218" s="371" t="s">
        <v>2382</v>
      </c>
      <c r="N2218" s="371"/>
    </row>
    <row r="2219" s="168" customFormat="1" ht="21" customHeight="1" spans="1:14">
      <c r="A2219" s="204"/>
      <c r="B2219" s="217" t="s">
        <v>938</v>
      </c>
      <c r="C2219" s="240" t="s">
        <v>939</v>
      </c>
      <c r="D2219" s="206" t="s">
        <v>859</v>
      </c>
      <c r="E2219" s="207"/>
      <c r="F2219" s="393">
        <v>5</v>
      </c>
      <c r="G2219" s="209"/>
      <c r="H2219" s="371" t="s">
        <v>1845</v>
      </c>
      <c r="I2219" s="204" t="s">
        <v>939</v>
      </c>
      <c r="J2219" s="204" t="s">
        <v>939</v>
      </c>
      <c r="K2219" s="393" t="s">
        <v>2101</v>
      </c>
      <c r="L2219" s="244" t="s">
        <v>1101</v>
      </c>
      <c r="M2219" s="371" t="s">
        <v>2382</v>
      </c>
      <c r="N2219" s="371"/>
    </row>
    <row r="2220" s="168" customFormat="1" ht="21" customHeight="1" spans="1:14">
      <c r="A2220" s="204"/>
      <c r="B2220" s="217" t="s">
        <v>938</v>
      </c>
      <c r="C2220" s="240" t="s">
        <v>939</v>
      </c>
      <c r="D2220" s="206" t="s">
        <v>859</v>
      </c>
      <c r="E2220" s="207"/>
      <c r="F2220" s="393">
        <v>16</v>
      </c>
      <c r="G2220" s="209"/>
      <c r="H2220" s="371" t="s">
        <v>1845</v>
      </c>
      <c r="I2220" s="204" t="s">
        <v>939</v>
      </c>
      <c r="J2220" s="204" t="s">
        <v>939</v>
      </c>
      <c r="K2220" s="393" t="s">
        <v>2102</v>
      </c>
      <c r="L2220" s="244" t="s">
        <v>1101</v>
      </c>
      <c r="M2220" s="371" t="s">
        <v>2382</v>
      </c>
      <c r="N2220" s="371"/>
    </row>
    <row r="2221" s="168" customFormat="1" ht="21" customHeight="1" spans="1:14">
      <c r="A2221" s="204"/>
      <c r="B2221" s="217" t="s">
        <v>938</v>
      </c>
      <c r="C2221" s="240" t="s">
        <v>939</v>
      </c>
      <c r="D2221" s="206" t="s">
        <v>859</v>
      </c>
      <c r="E2221" s="207"/>
      <c r="F2221" s="393">
        <v>22</v>
      </c>
      <c r="G2221" s="209"/>
      <c r="H2221" s="371" t="s">
        <v>1845</v>
      </c>
      <c r="I2221" s="204" t="s">
        <v>939</v>
      </c>
      <c r="J2221" s="204" t="s">
        <v>939</v>
      </c>
      <c r="K2221" s="393" t="s">
        <v>2103</v>
      </c>
      <c r="L2221" s="244" t="s">
        <v>1101</v>
      </c>
      <c r="M2221" s="371" t="s">
        <v>2382</v>
      </c>
      <c r="N2221" s="371"/>
    </row>
    <row r="2222" s="168" customFormat="1" ht="21" customHeight="1" spans="1:14">
      <c r="A2222" s="204"/>
      <c r="B2222" s="217" t="s">
        <v>938</v>
      </c>
      <c r="C2222" s="240" t="s">
        <v>939</v>
      </c>
      <c r="D2222" s="206" t="s">
        <v>859</v>
      </c>
      <c r="E2222" s="207"/>
      <c r="F2222" s="393">
        <v>16</v>
      </c>
      <c r="G2222" s="209"/>
      <c r="H2222" s="371" t="s">
        <v>1845</v>
      </c>
      <c r="I2222" s="204" t="s">
        <v>939</v>
      </c>
      <c r="J2222" s="204" t="s">
        <v>939</v>
      </c>
      <c r="K2222" s="393" t="s">
        <v>2104</v>
      </c>
      <c r="L2222" s="244" t="s">
        <v>1097</v>
      </c>
      <c r="M2222" s="371" t="s">
        <v>2382</v>
      </c>
      <c r="N2222" s="371"/>
    </row>
    <row r="2223" s="168" customFormat="1" ht="21" customHeight="1" spans="1:14">
      <c r="A2223" s="204"/>
      <c r="B2223" s="217" t="s">
        <v>938</v>
      </c>
      <c r="C2223" s="240" t="s">
        <v>939</v>
      </c>
      <c r="D2223" s="206" t="s">
        <v>859</v>
      </c>
      <c r="E2223" s="207"/>
      <c r="F2223" s="393">
        <v>13</v>
      </c>
      <c r="G2223" s="209"/>
      <c r="H2223" s="371" t="s">
        <v>1845</v>
      </c>
      <c r="I2223" s="204" t="s">
        <v>939</v>
      </c>
      <c r="J2223" s="204" t="s">
        <v>939</v>
      </c>
      <c r="K2223" s="393" t="s">
        <v>2105</v>
      </c>
      <c r="L2223" s="244" t="s">
        <v>1097</v>
      </c>
      <c r="M2223" s="371" t="s">
        <v>2382</v>
      </c>
      <c r="N2223" s="371"/>
    </row>
    <row r="2224" s="168" customFormat="1" ht="21" customHeight="1" spans="1:14">
      <c r="A2224" s="204"/>
      <c r="B2224" s="217" t="s">
        <v>938</v>
      </c>
      <c r="C2224" s="240" t="s">
        <v>939</v>
      </c>
      <c r="D2224" s="206" t="s">
        <v>859</v>
      </c>
      <c r="E2224" s="207"/>
      <c r="F2224" s="395">
        <v>5</v>
      </c>
      <c r="G2224" s="209"/>
      <c r="H2224" s="371" t="s">
        <v>1845</v>
      </c>
      <c r="I2224" s="204" t="s">
        <v>939</v>
      </c>
      <c r="J2224" s="204" t="s">
        <v>939</v>
      </c>
      <c r="K2224" s="393" t="s">
        <v>2106</v>
      </c>
      <c r="L2224" s="244" t="s">
        <v>1097</v>
      </c>
      <c r="M2224" s="371" t="s">
        <v>2382</v>
      </c>
      <c r="N2224" s="371"/>
    </row>
    <row r="2225" s="168" customFormat="1" ht="21" customHeight="1" spans="1:14">
      <c r="A2225" s="204"/>
      <c r="B2225" s="217" t="s">
        <v>938</v>
      </c>
      <c r="C2225" s="240" t="s">
        <v>939</v>
      </c>
      <c r="D2225" s="206" t="s">
        <v>859</v>
      </c>
      <c r="E2225" s="207"/>
      <c r="F2225" s="395">
        <v>8</v>
      </c>
      <c r="G2225" s="209"/>
      <c r="H2225" s="371" t="s">
        <v>1845</v>
      </c>
      <c r="I2225" s="204" t="s">
        <v>939</v>
      </c>
      <c r="J2225" s="204" t="s">
        <v>939</v>
      </c>
      <c r="K2225" s="393" t="s">
        <v>2107</v>
      </c>
      <c r="L2225" s="244" t="s">
        <v>1097</v>
      </c>
      <c r="M2225" s="371" t="s">
        <v>2382</v>
      </c>
      <c r="N2225" s="371"/>
    </row>
    <row r="2226" s="168" customFormat="1" ht="21" customHeight="1" spans="1:14">
      <c r="A2226" s="204"/>
      <c r="B2226" s="217" t="s">
        <v>938</v>
      </c>
      <c r="C2226" s="240" t="s">
        <v>939</v>
      </c>
      <c r="D2226" s="206" t="s">
        <v>859</v>
      </c>
      <c r="E2226" s="207"/>
      <c r="F2226" s="393">
        <v>22</v>
      </c>
      <c r="G2226" s="209"/>
      <c r="H2226" s="371" t="s">
        <v>1845</v>
      </c>
      <c r="I2226" s="204" t="s">
        <v>939</v>
      </c>
      <c r="J2226" s="204" t="s">
        <v>939</v>
      </c>
      <c r="K2226" s="393" t="s">
        <v>2108</v>
      </c>
      <c r="L2226" s="244" t="s">
        <v>1097</v>
      </c>
      <c r="M2226" s="371" t="s">
        <v>2382</v>
      </c>
      <c r="N2226" s="371"/>
    </row>
    <row r="2227" s="168" customFormat="1" ht="21" customHeight="1" spans="1:14">
      <c r="A2227" s="204"/>
      <c r="B2227" s="217" t="s">
        <v>938</v>
      </c>
      <c r="C2227" s="240" t="s">
        <v>939</v>
      </c>
      <c r="D2227" s="206" t="s">
        <v>859</v>
      </c>
      <c r="E2227" s="207"/>
      <c r="F2227" s="393">
        <v>5</v>
      </c>
      <c r="G2227" s="209"/>
      <c r="H2227" s="371" t="s">
        <v>1845</v>
      </c>
      <c r="I2227" s="204" t="s">
        <v>939</v>
      </c>
      <c r="J2227" s="204" t="s">
        <v>939</v>
      </c>
      <c r="K2227" s="393" t="s">
        <v>2109</v>
      </c>
      <c r="L2227" s="244" t="s">
        <v>1101</v>
      </c>
      <c r="M2227" s="371" t="s">
        <v>2382</v>
      </c>
      <c r="N2227" s="371"/>
    </row>
    <row r="2228" s="168" customFormat="1" ht="21" customHeight="1" spans="1:14">
      <c r="A2228" s="204"/>
      <c r="B2228" s="217" t="s">
        <v>938</v>
      </c>
      <c r="C2228" s="240" t="s">
        <v>939</v>
      </c>
      <c r="D2228" s="206" t="s">
        <v>859</v>
      </c>
      <c r="E2228" s="207"/>
      <c r="F2228" s="395">
        <v>5</v>
      </c>
      <c r="G2228" s="209"/>
      <c r="H2228" s="371" t="s">
        <v>1845</v>
      </c>
      <c r="I2228" s="204" t="s">
        <v>939</v>
      </c>
      <c r="J2228" s="204" t="s">
        <v>939</v>
      </c>
      <c r="K2228" s="393" t="s">
        <v>2110</v>
      </c>
      <c r="L2228" s="244" t="s">
        <v>1101</v>
      </c>
      <c r="M2228" s="371" t="s">
        <v>2382</v>
      </c>
      <c r="N2228" s="371"/>
    </row>
    <row r="2229" s="168" customFormat="1" ht="21" customHeight="1" spans="1:14">
      <c r="A2229" s="204"/>
      <c r="B2229" s="217" t="s">
        <v>938</v>
      </c>
      <c r="C2229" s="240" t="s">
        <v>939</v>
      </c>
      <c r="D2229" s="206" t="s">
        <v>859</v>
      </c>
      <c r="E2229" s="207"/>
      <c r="F2229" s="395">
        <v>8</v>
      </c>
      <c r="G2229" s="209"/>
      <c r="H2229" s="371" t="s">
        <v>1845</v>
      </c>
      <c r="I2229" s="204" t="s">
        <v>939</v>
      </c>
      <c r="J2229" s="204" t="s">
        <v>939</v>
      </c>
      <c r="K2229" s="393" t="s">
        <v>2111</v>
      </c>
      <c r="L2229" s="244" t="s">
        <v>1097</v>
      </c>
      <c r="M2229" s="371" t="s">
        <v>2382</v>
      </c>
      <c r="N2229" s="371"/>
    </row>
    <row r="2230" s="168" customFormat="1" ht="21" customHeight="1" spans="1:14">
      <c r="A2230" s="204"/>
      <c r="B2230" s="217" t="s">
        <v>938</v>
      </c>
      <c r="C2230" s="240" t="s">
        <v>939</v>
      </c>
      <c r="D2230" s="206" t="s">
        <v>859</v>
      </c>
      <c r="E2230" s="207"/>
      <c r="F2230" s="396">
        <v>5</v>
      </c>
      <c r="G2230" s="209"/>
      <c r="H2230" s="371" t="s">
        <v>1845</v>
      </c>
      <c r="I2230" s="204" t="s">
        <v>939</v>
      </c>
      <c r="J2230" s="204" t="s">
        <v>939</v>
      </c>
      <c r="K2230" s="393" t="s">
        <v>2112</v>
      </c>
      <c r="L2230" s="244" t="s">
        <v>1101</v>
      </c>
      <c r="M2230" s="371" t="s">
        <v>2382</v>
      </c>
      <c r="N2230" s="371"/>
    </row>
    <row r="2231" s="168" customFormat="1" ht="21" customHeight="1" spans="1:14">
      <c r="A2231" s="204"/>
      <c r="B2231" s="217" t="s">
        <v>938</v>
      </c>
      <c r="C2231" s="240" t="s">
        <v>939</v>
      </c>
      <c r="D2231" s="206" t="s">
        <v>859</v>
      </c>
      <c r="E2231" s="207"/>
      <c r="F2231" s="396">
        <v>2</v>
      </c>
      <c r="G2231" s="209"/>
      <c r="H2231" s="371" t="s">
        <v>1845</v>
      </c>
      <c r="I2231" s="204" t="s">
        <v>939</v>
      </c>
      <c r="J2231" s="204" t="s">
        <v>939</v>
      </c>
      <c r="K2231" s="393" t="s">
        <v>2384</v>
      </c>
      <c r="L2231" s="244" t="s">
        <v>1101</v>
      </c>
      <c r="M2231" s="371" t="s">
        <v>2382</v>
      </c>
      <c r="N2231" s="371"/>
    </row>
    <row r="2232" s="168" customFormat="1" ht="21" customHeight="1" spans="1:14">
      <c r="A2232" s="204"/>
      <c r="B2232" s="217" t="s">
        <v>938</v>
      </c>
      <c r="C2232" s="240" t="s">
        <v>939</v>
      </c>
      <c r="D2232" s="206" t="s">
        <v>859</v>
      </c>
      <c r="E2232" s="207"/>
      <c r="F2232" s="396">
        <v>4</v>
      </c>
      <c r="G2232" s="209"/>
      <c r="H2232" s="371" t="s">
        <v>1845</v>
      </c>
      <c r="I2232" s="204" t="s">
        <v>939</v>
      </c>
      <c r="J2232" s="204" t="s">
        <v>939</v>
      </c>
      <c r="K2232" s="393" t="s">
        <v>2053</v>
      </c>
      <c r="L2232" s="244" t="s">
        <v>1101</v>
      </c>
      <c r="M2232" s="371" t="s">
        <v>2382</v>
      </c>
      <c r="N2232" s="371"/>
    </row>
    <row r="2233" s="168" customFormat="1" ht="21" customHeight="1" spans="1:14">
      <c r="A2233" s="204"/>
      <c r="B2233" s="217" t="s">
        <v>938</v>
      </c>
      <c r="C2233" s="240" t="s">
        <v>939</v>
      </c>
      <c r="D2233" s="206" t="s">
        <v>859</v>
      </c>
      <c r="E2233" s="207"/>
      <c r="F2233" s="396">
        <v>5</v>
      </c>
      <c r="G2233" s="209"/>
      <c r="H2233" s="371" t="s">
        <v>1845</v>
      </c>
      <c r="I2233" s="204" t="s">
        <v>939</v>
      </c>
      <c r="J2233" s="204" t="s">
        <v>939</v>
      </c>
      <c r="K2233" s="393" t="s">
        <v>2385</v>
      </c>
      <c r="L2233" s="244" t="s">
        <v>1097</v>
      </c>
      <c r="M2233" s="371" t="s">
        <v>2382</v>
      </c>
      <c r="N2233" s="371"/>
    </row>
    <row r="2234" s="168" customFormat="1" ht="21" customHeight="1" spans="1:14">
      <c r="A2234" s="204"/>
      <c r="B2234" s="217" t="s">
        <v>938</v>
      </c>
      <c r="C2234" s="240" t="s">
        <v>939</v>
      </c>
      <c r="D2234" s="206" t="s">
        <v>859</v>
      </c>
      <c r="E2234" s="207"/>
      <c r="F2234" s="396">
        <v>3</v>
      </c>
      <c r="G2234" s="209"/>
      <c r="H2234" s="371" t="s">
        <v>1845</v>
      </c>
      <c r="I2234" s="204" t="s">
        <v>939</v>
      </c>
      <c r="J2234" s="204" t="s">
        <v>939</v>
      </c>
      <c r="K2234" s="393" t="s">
        <v>2386</v>
      </c>
      <c r="L2234" s="244" t="s">
        <v>1097</v>
      </c>
      <c r="M2234" s="371" t="s">
        <v>2382</v>
      </c>
      <c r="N2234" s="371"/>
    </row>
    <row r="2235" s="168" customFormat="1" ht="21" customHeight="1" spans="1:14">
      <c r="A2235" s="204"/>
      <c r="B2235" s="217" t="s">
        <v>938</v>
      </c>
      <c r="C2235" s="240" t="s">
        <v>939</v>
      </c>
      <c r="D2235" s="206" t="s">
        <v>859</v>
      </c>
      <c r="E2235" s="207"/>
      <c r="F2235" s="371">
        <v>38</v>
      </c>
      <c r="G2235" s="209"/>
      <c r="H2235" s="371" t="s">
        <v>1845</v>
      </c>
      <c r="I2235" s="204" t="s">
        <v>939</v>
      </c>
      <c r="J2235" s="204" t="s">
        <v>939</v>
      </c>
      <c r="K2235" s="371" t="s">
        <v>2056</v>
      </c>
      <c r="L2235" s="247" t="s">
        <v>1097</v>
      </c>
      <c r="M2235" s="371" t="s">
        <v>2382</v>
      </c>
      <c r="N2235" s="371"/>
    </row>
    <row r="2236" s="168" customFormat="1" ht="21" customHeight="1" spans="1:14">
      <c r="A2236" s="204"/>
      <c r="B2236" s="217" t="s">
        <v>938</v>
      </c>
      <c r="C2236" s="240" t="s">
        <v>939</v>
      </c>
      <c r="D2236" s="206" t="s">
        <v>859</v>
      </c>
      <c r="E2236" s="207"/>
      <c r="F2236" s="371">
        <v>13</v>
      </c>
      <c r="G2236" s="209"/>
      <c r="H2236" s="371" t="s">
        <v>1845</v>
      </c>
      <c r="I2236" s="204" t="s">
        <v>939</v>
      </c>
      <c r="J2236" s="204" t="s">
        <v>939</v>
      </c>
      <c r="K2236" s="371" t="s">
        <v>2057</v>
      </c>
      <c r="L2236" s="247" t="s">
        <v>1097</v>
      </c>
      <c r="M2236" s="371" t="s">
        <v>2382</v>
      </c>
      <c r="N2236" s="371"/>
    </row>
    <row r="2237" s="168" customFormat="1" ht="21" customHeight="1" spans="1:14">
      <c r="A2237" s="204"/>
      <c r="B2237" s="217" t="s">
        <v>938</v>
      </c>
      <c r="C2237" s="240" t="s">
        <v>939</v>
      </c>
      <c r="D2237" s="206" t="s">
        <v>859</v>
      </c>
      <c r="E2237" s="207"/>
      <c r="F2237" s="371">
        <v>3</v>
      </c>
      <c r="G2237" s="209"/>
      <c r="H2237" s="371" t="s">
        <v>1845</v>
      </c>
      <c r="I2237" s="204" t="s">
        <v>939</v>
      </c>
      <c r="J2237" s="204" t="s">
        <v>939</v>
      </c>
      <c r="K2237" s="371" t="s">
        <v>2058</v>
      </c>
      <c r="L2237" s="247" t="s">
        <v>1101</v>
      </c>
      <c r="M2237" s="371" t="s">
        <v>2382</v>
      </c>
      <c r="N2237" s="371"/>
    </row>
    <row r="2238" s="168" customFormat="1" ht="21" customHeight="1" spans="1:14">
      <c r="A2238" s="204"/>
      <c r="B2238" s="217" t="s">
        <v>938</v>
      </c>
      <c r="C2238" s="240" t="s">
        <v>939</v>
      </c>
      <c r="D2238" s="206" t="s">
        <v>859</v>
      </c>
      <c r="E2238" s="207"/>
      <c r="F2238" s="371">
        <v>5</v>
      </c>
      <c r="G2238" s="209"/>
      <c r="H2238" s="371" t="s">
        <v>1845</v>
      </c>
      <c r="I2238" s="204" t="s">
        <v>939</v>
      </c>
      <c r="J2238" s="204" t="s">
        <v>939</v>
      </c>
      <c r="K2238" s="371" t="s">
        <v>2059</v>
      </c>
      <c r="L2238" s="247" t="s">
        <v>1097</v>
      </c>
      <c r="M2238" s="371" t="s">
        <v>2382</v>
      </c>
      <c r="N2238" s="371"/>
    </row>
    <row r="2239" s="168" customFormat="1" ht="21" customHeight="1" spans="1:14">
      <c r="A2239" s="204"/>
      <c r="B2239" s="217" t="s">
        <v>938</v>
      </c>
      <c r="C2239" s="240" t="s">
        <v>939</v>
      </c>
      <c r="D2239" s="206" t="s">
        <v>859</v>
      </c>
      <c r="E2239" s="207"/>
      <c r="F2239" s="371">
        <v>6</v>
      </c>
      <c r="G2239" s="209"/>
      <c r="H2239" s="371" t="s">
        <v>1845</v>
      </c>
      <c r="I2239" s="204" t="s">
        <v>939</v>
      </c>
      <c r="J2239" s="204" t="s">
        <v>939</v>
      </c>
      <c r="K2239" s="371" t="s">
        <v>2060</v>
      </c>
      <c r="L2239" s="247" t="s">
        <v>1097</v>
      </c>
      <c r="M2239" s="371" t="s">
        <v>2382</v>
      </c>
      <c r="N2239" s="371"/>
    </row>
    <row r="2240" s="168" customFormat="1" ht="21" customHeight="1" spans="1:14">
      <c r="A2240" s="204"/>
      <c r="B2240" s="217" t="s">
        <v>938</v>
      </c>
      <c r="C2240" s="240" t="s">
        <v>939</v>
      </c>
      <c r="D2240" s="206" t="s">
        <v>859</v>
      </c>
      <c r="E2240" s="207"/>
      <c r="F2240" s="371">
        <v>23</v>
      </c>
      <c r="G2240" s="209"/>
      <c r="H2240" s="371" t="s">
        <v>1845</v>
      </c>
      <c r="I2240" s="204" t="s">
        <v>939</v>
      </c>
      <c r="J2240" s="204" t="s">
        <v>939</v>
      </c>
      <c r="K2240" s="371" t="s">
        <v>2061</v>
      </c>
      <c r="L2240" s="247" t="s">
        <v>1097</v>
      </c>
      <c r="M2240" s="371" t="s">
        <v>2382</v>
      </c>
      <c r="N2240" s="371"/>
    </row>
    <row r="2241" s="168" customFormat="1" ht="21" customHeight="1" spans="1:14">
      <c r="A2241" s="204"/>
      <c r="B2241" s="217" t="s">
        <v>938</v>
      </c>
      <c r="C2241" s="240" t="s">
        <v>939</v>
      </c>
      <c r="D2241" s="206" t="s">
        <v>859</v>
      </c>
      <c r="E2241" s="207"/>
      <c r="F2241" s="371">
        <v>9</v>
      </c>
      <c r="G2241" s="209"/>
      <c r="H2241" s="371" t="s">
        <v>1845</v>
      </c>
      <c r="I2241" s="204" t="s">
        <v>939</v>
      </c>
      <c r="J2241" s="204" t="s">
        <v>939</v>
      </c>
      <c r="K2241" s="371" t="s">
        <v>2062</v>
      </c>
      <c r="L2241" s="247" t="s">
        <v>1101</v>
      </c>
      <c r="M2241" s="371" t="s">
        <v>2382</v>
      </c>
      <c r="N2241" s="371"/>
    </row>
    <row r="2242" s="168" customFormat="1" ht="21" customHeight="1" spans="1:14">
      <c r="A2242" s="204"/>
      <c r="B2242" s="217" t="s">
        <v>938</v>
      </c>
      <c r="C2242" s="240" t="s">
        <v>939</v>
      </c>
      <c r="D2242" s="206" t="s">
        <v>859</v>
      </c>
      <c r="E2242" s="207"/>
      <c r="F2242" s="371">
        <v>2</v>
      </c>
      <c r="G2242" s="209"/>
      <c r="H2242" s="371" t="s">
        <v>1845</v>
      </c>
      <c r="I2242" s="204" t="s">
        <v>939</v>
      </c>
      <c r="J2242" s="204" t="s">
        <v>939</v>
      </c>
      <c r="K2242" s="371" t="s">
        <v>2063</v>
      </c>
      <c r="L2242" s="247" t="s">
        <v>1101</v>
      </c>
      <c r="M2242" s="371" t="s">
        <v>2382</v>
      </c>
      <c r="N2242" s="371"/>
    </row>
    <row r="2243" s="168" customFormat="1" ht="21" customHeight="1" spans="1:14">
      <c r="A2243" s="204"/>
      <c r="B2243" s="217" t="s">
        <v>938</v>
      </c>
      <c r="C2243" s="240" t="s">
        <v>939</v>
      </c>
      <c r="D2243" s="206" t="s">
        <v>859</v>
      </c>
      <c r="E2243" s="207"/>
      <c r="F2243" s="371">
        <v>1</v>
      </c>
      <c r="G2243" s="209"/>
      <c r="H2243" s="371" t="s">
        <v>1845</v>
      </c>
      <c r="I2243" s="204" t="s">
        <v>939</v>
      </c>
      <c r="J2243" s="204" t="s">
        <v>939</v>
      </c>
      <c r="K2243" s="371" t="s">
        <v>2064</v>
      </c>
      <c r="L2243" s="247" t="s">
        <v>1097</v>
      </c>
      <c r="M2243" s="371" t="s">
        <v>2382</v>
      </c>
      <c r="N2243" s="371"/>
    </row>
    <row r="2244" s="168" customFormat="1" ht="21" customHeight="1" spans="1:14">
      <c r="A2244" s="204"/>
      <c r="B2244" s="217" t="s">
        <v>938</v>
      </c>
      <c r="C2244" s="240" t="s">
        <v>939</v>
      </c>
      <c r="D2244" s="206" t="s">
        <v>859</v>
      </c>
      <c r="E2244" s="207"/>
      <c r="F2244" s="371">
        <v>1</v>
      </c>
      <c r="G2244" s="209"/>
      <c r="H2244" s="371" t="s">
        <v>1845</v>
      </c>
      <c r="I2244" s="204" t="s">
        <v>939</v>
      </c>
      <c r="J2244" s="204" t="s">
        <v>939</v>
      </c>
      <c r="K2244" s="371" t="s">
        <v>2064</v>
      </c>
      <c r="L2244" s="247" t="s">
        <v>1101</v>
      </c>
      <c r="M2244" s="371" t="s">
        <v>2382</v>
      </c>
      <c r="N2244" s="371"/>
    </row>
    <row r="2245" s="168" customFormat="1" ht="21" customHeight="1" spans="1:14">
      <c r="A2245" s="204"/>
      <c r="B2245" s="217" t="s">
        <v>938</v>
      </c>
      <c r="C2245" s="240" t="s">
        <v>939</v>
      </c>
      <c r="D2245" s="206" t="s">
        <v>859</v>
      </c>
      <c r="E2245" s="207"/>
      <c r="F2245" s="371">
        <v>11</v>
      </c>
      <c r="G2245" s="209"/>
      <c r="H2245" s="371" t="s">
        <v>1845</v>
      </c>
      <c r="I2245" s="204" t="s">
        <v>939</v>
      </c>
      <c r="J2245" s="204" t="s">
        <v>939</v>
      </c>
      <c r="K2245" s="371" t="s">
        <v>2065</v>
      </c>
      <c r="L2245" s="247" t="s">
        <v>1097</v>
      </c>
      <c r="M2245" s="371" t="s">
        <v>2382</v>
      </c>
      <c r="N2245" s="371"/>
    </row>
    <row r="2246" s="166" customFormat="1" ht="21" customHeight="1" spans="1:14">
      <c r="A2246" s="195"/>
      <c r="B2246" s="372" t="s">
        <v>138</v>
      </c>
      <c r="C2246" s="373"/>
      <c r="D2246" s="212"/>
      <c r="E2246" s="213"/>
      <c r="F2246" s="374">
        <f>SUM(F2186:F2245)</f>
        <v>1070</v>
      </c>
      <c r="G2246" s="241"/>
      <c r="H2246" s="374"/>
      <c r="I2246" s="387"/>
      <c r="J2246" s="374"/>
      <c r="K2246" s="374"/>
      <c r="L2246" s="388"/>
      <c r="M2246" s="374"/>
      <c r="N2246" s="374"/>
    </row>
    <row r="2247" s="159" customFormat="1" ht="21" customHeight="1" spans="1:14">
      <c r="A2247" s="191"/>
      <c r="B2247" s="218" t="s">
        <v>2864</v>
      </c>
      <c r="C2247" s="191" t="s">
        <v>2865</v>
      </c>
      <c r="D2247" s="40" t="s">
        <v>224</v>
      </c>
      <c r="E2247" s="67"/>
      <c r="F2247" s="192">
        <v>11.4</v>
      </c>
      <c r="G2247" s="194"/>
      <c r="H2247" s="192" t="s">
        <v>1845</v>
      </c>
      <c r="I2247" s="191" t="s">
        <v>2256</v>
      </c>
      <c r="J2247" s="191" t="s">
        <v>2865</v>
      </c>
      <c r="K2247" s="192" t="s">
        <v>2234</v>
      </c>
      <c r="L2247" s="69"/>
      <c r="M2247" s="192" t="s">
        <v>2235</v>
      </c>
      <c r="N2247" s="192" t="s">
        <v>924</v>
      </c>
    </row>
    <row r="2248" s="159" customFormat="1" ht="21" customHeight="1" spans="1:14">
      <c r="A2248" s="191"/>
      <c r="B2248" s="218" t="s">
        <v>2864</v>
      </c>
      <c r="C2248" s="191" t="s">
        <v>2865</v>
      </c>
      <c r="D2248" s="40" t="s">
        <v>224</v>
      </c>
      <c r="E2248" s="67"/>
      <c r="F2248" s="192">
        <v>24.3</v>
      </c>
      <c r="G2248" s="194"/>
      <c r="H2248" s="192" t="s">
        <v>1845</v>
      </c>
      <c r="I2248" s="191" t="s">
        <v>2256</v>
      </c>
      <c r="J2248" s="191" t="s">
        <v>2865</v>
      </c>
      <c r="K2248" s="192" t="s">
        <v>2236</v>
      </c>
      <c r="L2248" s="69"/>
      <c r="M2248" s="192" t="s">
        <v>2235</v>
      </c>
      <c r="N2248" s="192" t="s">
        <v>924</v>
      </c>
    </row>
    <row r="2249" s="159" customFormat="1" ht="21" customHeight="1" spans="1:14">
      <c r="A2249" s="191"/>
      <c r="B2249" s="218" t="s">
        <v>2864</v>
      </c>
      <c r="C2249" s="191" t="s">
        <v>2865</v>
      </c>
      <c r="D2249" s="40" t="s">
        <v>224</v>
      </c>
      <c r="E2249" s="67"/>
      <c r="F2249" s="192">
        <v>12.9</v>
      </c>
      <c r="G2249" s="194"/>
      <c r="H2249" s="192" t="s">
        <v>1845</v>
      </c>
      <c r="I2249" s="191" t="s">
        <v>2256</v>
      </c>
      <c r="J2249" s="191" t="s">
        <v>2865</v>
      </c>
      <c r="K2249" s="192" t="s">
        <v>2237</v>
      </c>
      <c r="L2249" s="69"/>
      <c r="M2249" s="192" t="s">
        <v>2235</v>
      </c>
      <c r="N2249" s="192" t="s">
        <v>924</v>
      </c>
    </row>
    <row r="2250" s="159" customFormat="1" ht="21" customHeight="1" spans="1:14">
      <c r="A2250" s="191"/>
      <c r="B2250" s="218" t="s">
        <v>2864</v>
      </c>
      <c r="C2250" s="191" t="s">
        <v>2865</v>
      </c>
      <c r="D2250" s="40" t="s">
        <v>224</v>
      </c>
      <c r="E2250" s="67"/>
      <c r="F2250" s="192">
        <v>14.3</v>
      </c>
      <c r="G2250" s="194"/>
      <c r="H2250" s="192" t="s">
        <v>1845</v>
      </c>
      <c r="I2250" s="191" t="s">
        <v>2256</v>
      </c>
      <c r="J2250" s="191" t="s">
        <v>2865</v>
      </c>
      <c r="K2250" s="192" t="s">
        <v>2238</v>
      </c>
      <c r="L2250" s="69"/>
      <c r="M2250" s="192" t="s">
        <v>2235</v>
      </c>
      <c r="N2250" s="192" t="s">
        <v>924</v>
      </c>
    </row>
    <row r="2251" s="159" customFormat="1" ht="21" customHeight="1" spans="1:14">
      <c r="A2251" s="191"/>
      <c r="B2251" s="218" t="s">
        <v>2864</v>
      </c>
      <c r="C2251" s="191" t="s">
        <v>2865</v>
      </c>
      <c r="D2251" s="40" t="s">
        <v>224</v>
      </c>
      <c r="E2251" s="67"/>
      <c r="F2251" s="192">
        <v>4.3</v>
      </c>
      <c r="G2251" s="194"/>
      <c r="H2251" s="192" t="s">
        <v>1845</v>
      </c>
      <c r="I2251" s="191" t="s">
        <v>2256</v>
      </c>
      <c r="J2251" s="191" t="s">
        <v>2865</v>
      </c>
      <c r="K2251" s="192" t="s">
        <v>1100</v>
      </c>
      <c r="L2251" s="69"/>
      <c r="M2251" s="192" t="s">
        <v>2235</v>
      </c>
      <c r="N2251" s="192" t="s">
        <v>924</v>
      </c>
    </row>
    <row r="2252" s="159" customFormat="1" ht="21" customHeight="1" spans="1:14">
      <c r="A2252" s="191"/>
      <c r="B2252" s="218" t="s">
        <v>2864</v>
      </c>
      <c r="C2252" s="191" t="s">
        <v>2865</v>
      </c>
      <c r="D2252" s="40" t="s">
        <v>224</v>
      </c>
      <c r="E2252" s="67"/>
      <c r="F2252" s="192">
        <v>8.6</v>
      </c>
      <c r="G2252" s="194"/>
      <c r="H2252" s="192" t="s">
        <v>1845</v>
      </c>
      <c r="I2252" s="191" t="s">
        <v>2256</v>
      </c>
      <c r="J2252" s="191" t="s">
        <v>2865</v>
      </c>
      <c r="K2252" s="192" t="s">
        <v>2239</v>
      </c>
      <c r="L2252" s="69"/>
      <c r="M2252" s="192" t="s">
        <v>2235</v>
      </c>
      <c r="N2252" s="192" t="s">
        <v>924</v>
      </c>
    </row>
    <row r="2253" s="159" customFormat="1" ht="21" customHeight="1" spans="1:14">
      <c r="A2253" s="191"/>
      <c r="B2253" s="218" t="s">
        <v>2864</v>
      </c>
      <c r="C2253" s="191" t="s">
        <v>2865</v>
      </c>
      <c r="D2253" s="40" t="s">
        <v>224</v>
      </c>
      <c r="E2253" s="67"/>
      <c r="F2253" s="192">
        <v>12.9</v>
      </c>
      <c r="G2253" s="194"/>
      <c r="H2253" s="192" t="s">
        <v>1845</v>
      </c>
      <c r="I2253" s="191" t="s">
        <v>2256</v>
      </c>
      <c r="J2253" s="191" t="s">
        <v>2865</v>
      </c>
      <c r="K2253" s="192" t="s">
        <v>2240</v>
      </c>
      <c r="L2253" s="69"/>
      <c r="M2253" s="192" t="s">
        <v>2235</v>
      </c>
      <c r="N2253" s="192" t="s">
        <v>924</v>
      </c>
    </row>
    <row r="2254" s="159" customFormat="1" ht="21" customHeight="1" spans="1:14">
      <c r="A2254" s="191"/>
      <c r="B2254" s="218" t="s">
        <v>2864</v>
      </c>
      <c r="C2254" s="191" t="s">
        <v>2865</v>
      </c>
      <c r="D2254" s="40" t="s">
        <v>224</v>
      </c>
      <c r="E2254" s="67"/>
      <c r="F2254" s="192">
        <v>14.3</v>
      </c>
      <c r="G2254" s="194"/>
      <c r="H2254" s="192" t="s">
        <v>1845</v>
      </c>
      <c r="I2254" s="191" t="s">
        <v>2256</v>
      </c>
      <c r="J2254" s="191" t="s">
        <v>2865</v>
      </c>
      <c r="K2254" s="192" t="s">
        <v>2241</v>
      </c>
      <c r="L2254" s="69"/>
      <c r="M2254" s="192" t="s">
        <v>2235</v>
      </c>
      <c r="N2254" s="192" t="s">
        <v>924</v>
      </c>
    </row>
    <row r="2255" s="159" customFormat="1" ht="21" customHeight="1" spans="1:14">
      <c r="A2255" s="191"/>
      <c r="B2255" s="218" t="s">
        <v>2864</v>
      </c>
      <c r="C2255" s="191" t="s">
        <v>2865</v>
      </c>
      <c r="D2255" s="40" t="s">
        <v>224</v>
      </c>
      <c r="E2255" s="67"/>
      <c r="F2255" s="192">
        <v>8.6</v>
      </c>
      <c r="G2255" s="194"/>
      <c r="H2255" s="192" t="s">
        <v>1845</v>
      </c>
      <c r="I2255" s="191" t="s">
        <v>2256</v>
      </c>
      <c r="J2255" s="191" t="s">
        <v>2865</v>
      </c>
      <c r="K2255" s="192" t="s">
        <v>2242</v>
      </c>
      <c r="L2255" s="69"/>
      <c r="M2255" s="192" t="s">
        <v>2235</v>
      </c>
      <c r="N2255" s="192" t="s">
        <v>924</v>
      </c>
    </row>
    <row r="2256" s="159" customFormat="1" ht="21" customHeight="1" spans="1:14">
      <c r="A2256" s="191"/>
      <c r="B2256" s="218" t="s">
        <v>2864</v>
      </c>
      <c r="C2256" s="191" t="s">
        <v>2865</v>
      </c>
      <c r="D2256" s="40" t="s">
        <v>224</v>
      </c>
      <c r="E2256" s="67"/>
      <c r="F2256" s="192">
        <v>10</v>
      </c>
      <c r="G2256" s="194"/>
      <c r="H2256" s="192" t="s">
        <v>1845</v>
      </c>
      <c r="I2256" s="191" t="s">
        <v>2256</v>
      </c>
      <c r="J2256" s="191" t="s">
        <v>2865</v>
      </c>
      <c r="K2256" s="192" t="s">
        <v>2243</v>
      </c>
      <c r="L2256" s="69"/>
      <c r="M2256" s="192" t="s">
        <v>2235</v>
      </c>
      <c r="N2256" s="192" t="s">
        <v>924</v>
      </c>
    </row>
    <row r="2257" s="159" customFormat="1" ht="21" customHeight="1" spans="1:14">
      <c r="A2257" s="191"/>
      <c r="B2257" s="218" t="s">
        <v>2864</v>
      </c>
      <c r="C2257" s="191" t="s">
        <v>2865</v>
      </c>
      <c r="D2257" s="40" t="s">
        <v>224</v>
      </c>
      <c r="E2257" s="67"/>
      <c r="F2257" s="192">
        <v>7.1</v>
      </c>
      <c r="G2257" s="194"/>
      <c r="H2257" s="192" t="s">
        <v>1845</v>
      </c>
      <c r="I2257" s="191" t="s">
        <v>2256</v>
      </c>
      <c r="J2257" s="191" t="s">
        <v>2865</v>
      </c>
      <c r="K2257" s="192" t="s">
        <v>2244</v>
      </c>
      <c r="L2257" s="69"/>
      <c r="M2257" s="192" t="s">
        <v>2235</v>
      </c>
      <c r="N2257" s="192" t="s">
        <v>924</v>
      </c>
    </row>
    <row r="2258" s="159" customFormat="1" ht="21" customHeight="1" spans="1:14">
      <c r="A2258" s="191"/>
      <c r="B2258" s="218" t="s">
        <v>2864</v>
      </c>
      <c r="C2258" s="191" t="s">
        <v>2865</v>
      </c>
      <c r="D2258" s="40" t="s">
        <v>224</v>
      </c>
      <c r="E2258" s="67"/>
      <c r="F2258" s="192">
        <v>5.7</v>
      </c>
      <c r="G2258" s="194"/>
      <c r="H2258" s="192" t="s">
        <v>1845</v>
      </c>
      <c r="I2258" s="191" t="s">
        <v>2256</v>
      </c>
      <c r="J2258" s="191" t="s">
        <v>2865</v>
      </c>
      <c r="K2258" s="192" t="s">
        <v>2245</v>
      </c>
      <c r="L2258" s="69"/>
      <c r="M2258" s="192" t="s">
        <v>2235</v>
      </c>
      <c r="N2258" s="192" t="s">
        <v>924</v>
      </c>
    </row>
    <row r="2259" s="159" customFormat="1" ht="21" customHeight="1" spans="1:14">
      <c r="A2259" s="191"/>
      <c r="B2259" s="218" t="s">
        <v>2864</v>
      </c>
      <c r="C2259" s="191" t="s">
        <v>2865</v>
      </c>
      <c r="D2259" s="40" t="s">
        <v>224</v>
      </c>
      <c r="E2259" s="67"/>
      <c r="F2259" s="192">
        <v>14.3</v>
      </c>
      <c r="G2259" s="194"/>
      <c r="H2259" s="192" t="s">
        <v>1845</v>
      </c>
      <c r="I2259" s="191" t="s">
        <v>2256</v>
      </c>
      <c r="J2259" s="191" t="s">
        <v>2865</v>
      </c>
      <c r="K2259" s="192" t="s">
        <v>2246</v>
      </c>
      <c r="L2259" s="69"/>
      <c r="M2259" s="192" t="s">
        <v>2235</v>
      </c>
      <c r="N2259" s="192" t="s">
        <v>924</v>
      </c>
    </row>
    <row r="2260" s="159" customFormat="1" ht="21" customHeight="1" spans="1:14">
      <c r="A2260" s="191"/>
      <c r="B2260" s="218" t="s">
        <v>2864</v>
      </c>
      <c r="C2260" s="191" t="s">
        <v>2865</v>
      </c>
      <c r="D2260" s="40" t="s">
        <v>224</v>
      </c>
      <c r="E2260" s="67"/>
      <c r="F2260" s="192">
        <v>7.1</v>
      </c>
      <c r="G2260" s="194"/>
      <c r="H2260" s="192" t="s">
        <v>1845</v>
      </c>
      <c r="I2260" s="191" t="s">
        <v>2256</v>
      </c>
      <c r="J2260" s="191" t="s">
        <v>2865</v>
      </c>
      <c r="K2260" s="192" t="s">
        <v>2247</v>
      </c>
      <c r="L2260" s="69"/>
      <c r="M2260" s="192" t="s">
        <v>2235</v>
      </c>
      <c r="N2260" s="192" t="s">
        <v>924</v>
      </c>
    </row>
    <row r="2261" s="159" customFormat="1" ht="21" customHeight="1" spans="1:14">
      <c r="A2261" s="191"/>
      <c r="B2261" s="218" t="s">
        <v>2864</v>
      </c>
      <c r="C2261" s="191" t="s">
        <v>2865</v>
      </c>
      <c r="D2261" s="40" t="s">
        <v>224</v>
      </c>
      <c r="E2261" s="67"/>
      <c r="F2261" s="192">
        <v>8.6</v>
      </c>
      <c r="G2261" s="194"/>
      <c r="H2261" s="192" t="s">
        <v>1845</v>
      </c>
      <c r="I2261" s="191" t="s">
        <v>2256</v>
      </c>
      <c r="J2261" s="191" t="s">
        <v>2865</v>
      </c>
      <c r="K2261" s="192" t="s">
        <v>2248</v>
      </c>
      <c r="L2261" s="69"/>
      <c r="M2261" s="192" t="s">
        <v>2235</v>
      </c>
      <c r="N2261" s="192" t="s">
        <v>924</v>
      </c>
    </row>
    <row r="2262" s="159" customFormat="1" ht="21" customHeight="1" spans="1:14">
      <c r="A2262" s="191"/>
      <c r="B2262" s="218" t="s">
        <v>2864</v>
      </c>
      <c r="C2262" s="191" t="s">
        <v>2865</v>
      </c>
      <c r="D2262" s="40" t="s">
        <v>224</v>
      </c>
      <c r="E2262" s="67"/>
      <c r="F2262" s="192">
        <v>12.9</v>
      </c>
      <c r="G2262" s="194"/>
      <c r="H2262" s="192" t="s">
        <v>1845</v>
      </c>
      <c r="I2262" s="191" t="s">
        <v>2256</v>
      </c>
      <c r="J2262" s="191" t="s">
        <v>2865</v>
      </c>
      <c r="K2262" s="192" t="s">
        <v>2249</v>
      </c>
      <c r="L2262" s="69"/>
      <c r="M2262" s="192" t="s">
        <v>2235</v>
      </c>
      <c r="N2262" s="192" t="s">
        <v>924</v>
      </c>
    </row>
    <row r="2263" s="159" customFormat="1" ht="21" customHeight="1" spans="1:14">
      <c r="A2263" s="191"/>
      <c r="B2263" s="218" t="s">
        <v>2864</v>
      </c>
      <c r="C2263" s="191" t="s">
        <v>2865</v>
      </c>
      <c r="D2263" s="40" t="s">
        <v>224</v>
      </c>
      <c r="E2263" s="67"/>
      <c r="F2263" s="192">
        <v>10</v>
      </c>
      <c r="G2263" s="194"/>
      <c r="H2263" s="192" t="s">
        <v>1845</v>
      </c>
      <c r="I2263" s="191" t="s">
        <v>2256</v>
      </c>
      <c r="J2263" s="191" t="s">
        <v>2865</v>
      </c>
      <c r="K2263" s="192" t="s">
        <v>2250</v>
      </c>
      <c r="L2263" s="69"/>
      <c r="M2263" s="192" t="s">
        <v>2235</v>
      </c>
      <c r="N2263" s="192" t="s">
        <v>924</v>
      </c>
    </row>
    <row r="2264" s="159" customFormat="1" ht="21" customHeight="1" spans="1:14">
      <c r="A2264" s="191"/>
      <c r="B2264" s="218" t="s">
        <v>2864</v>
      </c>
      <c r="C2264" s="191" t="s">
        <v>2865</v>
      </c>
      <c r="D2264" s="40" t="s">
        <v>224</v>
      </c>
      <c r="E2264" s="67"/>
      <c r="F2264" s="192">
        <v>8.6</v>
      </c>
      <c r="G2264" s="194"/>
      <c r="H2264" s="192" t="s">
        <v>1845</v>
      </c>
      <c r="I2264" s="191" t="s">
        <v>2256</v>
      </c>
      <c r="J2264" s="191" t="s">
        <v>2865</v>
      </c>
      <c r="K2264" s="192" t="s">
        <v>2251</v>
      </c>
      <c r="L2264" s="69"/>
      <c r="M2264" s="192" t="s">
        <v>2235</v>
      </c>
      <c r="N2264" s="192" t="s">
        <v>924</v>
      </c>
    </row>
    <row r="2265" s="159" customFormat="1" ht="21" customHeight="1" spans="1:14">
      <c r="A2265" s="191"/>
      <c r="B2265" s="218" t="s">
        <v>2864</v>
      </c>
      <c r="C2265" s="191" t="s">
        <v>2865</v>
      </c>
      <c r="D2265" s="40" t="s">
        <v>224</v>
      </c>
      <c r="E2265" s="67"/>
      <c r="F2265" s="192">
        <v>5.7</v>
      </c>
      <c r="G2265" s="194"/>
      <c r="H2265" s="192" t="s">
        <v>1845</v>
      </c>
      <c r="I2265" s="191" t="s">
        <v>2256</v>
      </c>
      <c r="J2265" s="191" t="s">
        <v>2865</v>
      </c>
      <c r="K2265" s="192" t="s">
        <v>2252</v>
      </c>
      <c r="L2265" s="69"/>
      <c r="M2265" s="192" t="s">
        <v>2235</v>
      </c>
      <c r="N2265" s="192" t="s">
        <v>924</v>
      </c>
    </row>
    <row r="2266" s="159" customFormat="1" ht="21" customHeight="1" spans="1:14">
      <c r="A2266" s="191"/>
      <c r="B2266" s="218" t="s">
        <v>2864</v>
      </c>
      <c r="C2266" s="191" t="s">
        <v>2865</v>
      </c>
      <c r="D2266" s="40" t="s">
        <v>224</v>
      </c>
      <c r="E2266" s="67"/>
      <c r="F2266" s="192">
        <v>12.9</v>
      </c>
      <c r="G2266" s="194"/>
      <c r="H2266" s="192" t="s">
        <v>1845</v>
      </c>
      <c r="I2266" s="191" t="s">
        <v>2256</v>
      </c>
      <c r="J2266" s="191" t="s">
        <v>2865</v>
      </c>
      <c r="K2266" s="192" t="s">
        <v>2253</v>
      </c>
      <c r="L2266" s="69"/>
      <c r="M2266" s="192" t="s">
        <v>2235</v>
      </c>
      <c r="N2266" s="192" t="s">
        <v>924</v>
      </c>
    </row>
    <row r="2267" s="159" customFormat="1" ht="21" customHeight="1" spans="1:14">
      <c r="A2267" s="191"/>
      <c r="B2267" s="218" t="s">
        <v>2864</v>
      </c>
      <c r="C2267" s="191" t="s">
        <v>2865</v>
      </c>
      <c r="D2267" s="40" t="s">
        <v>224</v>
      </c>
      <c r="E2267" s="67"/>
      <c r="F2267" s="192">
        <v>14.3</v>
      </c>
      <c r="G2267" s="194"/>
      <c r="H2267" s="192" t="s">
        <v>1845</v>
      </c>
      <c r="I2267" s="191" t="s">
        <v>2256</v>
      </c>
      <c r="J2267" s="191" t="s">
        <v>2865</v>
      </c>
      <c r="K2267" s="192" t="s">
        <v>2254</v>
      </c>
      <c r="L2267" s="69"/>
      <c r="M2267" s="192" t="s">
        <v>2235</v>
      </c>
      <c r="N2267" s="192" t="s">
        <v>924</v>
      </c>
    </row>
    <row r="2268" s="159" customFormat="1" ht="21" customHeight="1" spans="1:14">
      <c r="A2268" s="191"/>
      <c r="B2268" s="218" t="s">
        <v>2864</v>
      </c>
      <c r="C2268" s="191" t="s">
        <v>2865</v>
      </c>
      <c r="D2268" s="40" t="s">
        <v>224</v>
      </c>
      <c r="E2268" s="67"/>
      <c r="F2268" s="192">
        <v>3.9</v>
      </c>
      <c r="G2268" s="194"/>
      <c r="H2268" s="192" t="s">
        <v>1845</v>
      </c>
      <c r="I2268" s="191" t="s">
        <v>2256</v>
      </c>
      <c r="J2268" s="191" t="s">
        <v>2865</v>
      </c>
      <c r="K2268" s="192" t="s">
        <v>1305</v>
      </c>
      <c r="L2268" s="69"/>
      <c r="M2268" s="192" t="s">
        <v>2047</v>
      </c>
      <c r="N2268" s="192" t="s">
        <v>825</v>
      </c>
    </row>
    <row r="2269" s="159" customFormat="1" ht="21" customHeight="1" spans="1:14">
      <c r="A2269" s="191"/>
      <c r="B2269" s="218" t="s">
        <v>2864</v>
      </c>
      <c r="C2269" s="191" t="s">
        <v>2865</v>
      </c>
      <c r="D2269" s="40" t="s">
        <v>224</v>
      </c>
      <c r="E2269" s="67"/>
      <c r="F2269" s="192">
        <v>3.9</v>
      </c>
      <c r="G2269" s="194"/>
      <c r="H2269" s="192" t="s">
        <v>1845</v>
      </c>
      <c r="I2269" s="191" t="s">
        <v>2256</v>
      </c>
      <c r="J2269" s="191" t="s">
        <v>2865</v>
      </c>
      <c r="K2269" s="192" t="s">
        <v>1308</v>
      </c>
      <c r="L2269" s="69"/>
      <c r="M2269" s="192" t="s">
        <v>2047</v>
      </c>
      <c r="N2269" s="192" t="s">
        <v>825</v>
      </c>
    </row>
    <row r="2270" s="159" customFormat="1" ht="21" customHeight="1" spans="1:14">
      <c r="A2270" s="191"/>
      <c r="B2270" s="218" t="s">
        <v>2864</v>
      </c>
      <c r="C2270" s="191" t="s">
        <v>2865</v>
      </c>
      <c r="D2270" s="40" t="s">
        <v>224</v>
      </c>
      <c r="E2270" s="67"/>
      <c r="F2270" s="192">
        <v>3.4</v>
      </c>
      <c r="G2270" s="194"/>
      <c r="H2270" s="192" t="s">
        <v>1845</v>
      </c>
      <c r="I2270" s="191" t="s">
        <v>2256</v>
      </c>
      <c r="J2270" s="191" t="s">
        <v>2865</v>
      </c>
      <c r="K2270" s="192" t="s">
        <v>1309</v>
      </c>
      <c r="L2270" s="69"/>
      <c r="M2270" s="192" t="s">
        <v>2047</v>
      </c>
      <c r="N2270" s="192" t="s">
        <v>825</v>
      </c>
    </row>
    <row r="2271" s="159" customFormat="1" ht="21" customHeight="1" spans="1:14">
      <c r="A2271" s="191"/>
      <c r="B2271" s="218" t="s">
        <v>2864</v>
      </c>
      <c r="C2271" s="191" t="s">
        <v>2865</v>
      </c>
      <c r="D2271" s="40" t="s">
        <v>224</v>
      </c>
      <c r="E2271" s="67"/>
      <c r="F2271" s="192">
        <v>3.9</v>
      </c>
      <c r="G2271" s="194"/>
      <c r="H2271" s="192" t="s">
        <v>1845</v>
      </c>
      <c r="I2271" s="191" t="s">
        <v>2256</v>
      </c>
      <c r="J2271" s="191" t="s">
        <v>2865</v>
      </c>
      <c r="K2271" s="192" t="s">
        <v>1310</v>
      </c>
      <c r="L2271" s="69"/>
      <c r="M2271" s="192" t="s">
        <v>2047</v>
      </c>
      <c r="N2271" s="192" t="s">
        <v>825</v>
      </c>
    </row>
    <row r="2272" s="159" customFormat="1" ht="21" customHeight="1" spans="1:14">
      <c r="A2272" s="191"/>
      <c r="B2272" s="218" t="s">
        <v>2864</v>
      </c>
      <c r="C2272" s="191" t="s">
        <v>2865</v>
      </c>
      <c r="D2272" s="40" t="s">
        <v>224</v>
      </c>
      <c r="E2272" s="67"/>
      <c r="F2272" s="192">
        <v>3.9</v>
      </c>
      <c r="G2272" s="194"/>
      <c r="H2272" s="192" t="s">
        <v>1845</v>
      </c>
      <c r="I2272" s="191" t="s">
        <v>2256</v>
      </c>
      <c r="J2272" s="191" t="s">
        <v>2865</v>
      </c>
      <c r="K2272" s="192" t="s">
        <v>1311</v>
      </c>
      <c r="L2272" s="69"/>
      <c r="M2272" s="192" t="s">
        <v>2047</v>
      </c>
      <c r="N2272" s="192" t="s">
        <v>825</v>
      </c>
    </row>
    <row r="2273" s="159" customFormat="1" ht="21" customHeight="1" spans="1:14">
      <c r="A2273" s="191"/>
      <c r="B2273" s="218" t="s">
        <v>2864</v>
      </c>
      <c r="C2273" s="191" t="s">
        <v>2865</v>
      </c>
      <c r="D2273" s="40" t="s">
        <v>224</v>
      </c>
      <c r="E2273" s="67"/>
      <c r="F2273" s="192">
        <v>3.9</v>
      </c>
      <c r="G2273" s="194"/>
      <c r="H2273" s="192" t="s">
        <v>1845</v>
      </c>
      <c r="I2273" s="191" t="s">
        <v>2256</v>
      </c>
      <c r="J2273" s="191" t="s">
        <v>2865</v>
      </c>
      <c r="K2273" s="192" t="s">
        <v>1312</v>
      </c>
      <c r="L2273" s="69"/>
      <c r="M2273" s="192" t="s">
        <v>2047</v>
      </c>
      <c r="N2273" s="192" t="s">
        <v>825</v>
      </c>
    </row>
    <row r="2274" s="159" customFormat="1" ht="21" customHeight="1" spans="1:14">
      <c r="A2274" s="191"/>
      <c r="B2274" s="218" t="s">
        <v>2864</v>
      </c>
      <c r="C2274" s="191" t="s">
        <v>2865</v>
      </c>
      <c r="D2274" s="40" t="s">
        <v>224</v>
      </c>
      <c r="E2274" s="67"/>
      <c r="F2274" s="192">
        <v>3.9</v>
      </c>
      <c r="G2274" s="194"/>
      <c r="H2274" s="192" t="s">
        <v>1845</v>
      </c>
      <c r="I2274" s="191" t="s">
        <v>2256</v>
      </c>
      <c r="J2274" s="191" t="s">
        <v>2865</v>
      </c>
      <c r="K2274" s="192" t="s">
        <v>1174</v>
      </c>
      <c r="L2274" s="69"/>
      <c r="M2274" s="192" t="s">
        <v>2047</v>
      </c>
      <c r="N2274" s="192" t="s">
        <v>825</v>
      </c>
    </row>
    <row r="2275" s="159" customFormat="1" ht="21" customHeight="1" spans="1:14">
      <c r="A2275" s="191"/>
      <c r="B2275" s="218" t="s">
        <v>2864</v>
      </c>
      <c r="C2275" s="191" t="s">
        <v>2865</v>
      </c>
      <c r="D2275" s="40" t="s">
        <v>224</v>
      </c>
      <c r="E2275" s="67"/>
      <c r="F2275" s="192">
        <v>3.9</v>
      </c>
      <c r="G2275" s="194"/>
      <c r="H2275" s="192" t="s">
        <v>1845</v>
      </c>
      <c r="I2275" s="191" t="s">
        <v>2256</v>
      </c>
      <c r="J2275" s="191" t="s">
        <v>2865</v>
      </c>
      <c r="K2275" s="192" t="s">
        <v>1313</v>
      </c>
      <c r="L2275" s="69"/>
      <c r="M2275" s="192" t="s">
        <v>2047</v>
      </c>
      <c r="N2275" s="192" t="s">
        <v>825</v>
      </c>
    </row>
    <row r="2276" s="159" customFormat="1" ht="21" customHeight="1" spans="1:14">
      <c r="A2276" s="191"/>
      <c r="B2276" s="218" t="s">
        <v>2864</v>
      </c>
      <c r="C2276" s="191" t="s">
        <v>2865</v>
      </c>
      <c r="D2276" s="40" t="s">
        <v>224</v>
      </c>
      <c r="E2276" s="67"/>
      <c r="F2276" s="192">
        <v>3.9</v>
      </c>
      <c r="G2276" s="194"/>
      <c r="H2276" s="192" t="s">
        <v>1845</v>
      </c>
      <c r="I2276" s="191" t="s">
        <v>2256</v>
      </c>
      <c r="J2276" s="191" t="s">
        <v>2865</v>
      </c>
      <c r="K2276" s="192" t="s">
        <v>1314</v>
      </c>
      <c r="L2276" s="69"/>
      <c r="M2276" s="192" t="s">
        <v>2047</v>
      </c>
      <c r="N2276" s="192" t="s">
        <v>825</v>
      </c>
    </row>
    <row r="2277" s="159" customFormat="1" ht="21" customHeight="1" spans="1:14">
      <c r="A2277" s="191"/>
      <c r="B2277" s="218" t="s">
        <v>2864</v>
      </c>
      <c r="C2277" s="191" t="s">
        <v>2865</v>
      </c>
      <c r="D2277" s="40" t="s">
        <v>224</v>
      </c>
      <c r="E2277" s="67"/>
      <c r="F2277" s="192">
        <v>3.4</v>
      </c>
      <c r="G2277" s="194"/>
      <c r="H2277" s="192" t="s">
        <v>1845</v>
      </c>
      <c r="I2277" s="191" t="s">
        <v>2256</v>
      </c>
      <c r="J2277" s="191" t="s">
        <v>2865</v>
      </c>
      <c r="K2277" s="192" t="s">
        <v>1315</v>
      </c>
      <c r="L2277" s="69"/>
      <c r="M2277" s="192" t="s">
        <v>2047</v>
      </c>
      <c r="N2277" s="192" t="s">
        <v>825</v>
      </c>
    </row>
    <row r="2278" s="159" customFormat="1" ht="21" customHeight="1" spans="1:14">
      <c r="A2278" s="191"/>
      <c r="B2278" s="218" t="s">
        <v>2864</v>
      </c>
      <c r="C2278" s="191" t="s">
        <v>2865</v>
      </c>
      <c r="D2278" s="40" t="s">
        <v>224</v>
      </c>
      <c r="E2278" s="67"/>
      <c r="F2278" s="192">
        <v>3.9</v>
      </c>
      <c r="G2278" s="194"/>
      <c r="H2278" s="192" t="s">
        <v>1845</v>
      </c>
      <c r="I2278" s="191" t="s">
        <v>2256</v>
      </c>
      <c r="J2278" s="191" t="s">
        <v>2865</v>
      </c>
      <c r="K2278" s="192" t="s">
        <v>1316</v>
      </c>
      <c r="L2278" s="69"/>
      <c r="M2278" s="192" t="s">
        <v>2047</v>
      </c>
      <c r="N2278" s="192" t="s">
        <v>825</v>
      </c>
    </row>
    <row r="2279" s="159" customFormat="1" ht="21" customHeight="1" spans="1:14">
      <c r="A2279" s="191"/>
      <c r="B2279" s="218" t="s">
        <v>2864</v>
      </c>
      <c r="C2279" s="191" t="s">
        <v>2865</v>
      </c>
      <c r="D2279" s="40" t="s">
        <v>224</v>
      </c>
      <c r="E2279" s="67"/>
      <c r="F2279" s="192">
        <v>3.4</v>
      </c>
      <c r="G2279" s="194"/>
      <c r="H2279" s="192" t="s">
        <v>1845</v>
      </c>
      <c r="I2279" s="191" t="s">
        <v>2256</v>
      </c>
      <c r="J2279" s="191" t="s">
        <v>2865</v>
      </c>
      <c r="K2279" s="192" t="s">
        <v>1317</v>
      </c>
      <c r="L2279" s="69"/>
      <c r="M2279" s="192" t="s">
        <v>2047</v>
      </c>
      <c r="N2279" s="192" t="s">
        <v>825</v>
      </c>
    </row>
    <row r="2280" s="159" customFormat="1" ht="21" customHeight="1" spans="1:14">
      <c r="A2280" s="191"/>
      <c r="B2280" s="218" t="s">
        <v>2864</v>
      </c>
      <c r="C2280" s="191" t="s">
        <v>2865</v>
      </c>
      <c r="D2280" s="40" t="s">
        <v>224</v>
      </c>
      <c r="E2280" s="67"/>
      <c r="F2280" s="192">
        <v>3.9</v>
      </c>
      <c r="G2280" s="194"/>
      <c r="H2280" s="192" t="s">
        <v>1845</v>
      </c>
      <c r="I2280" s="191" t="s">
        <v>2256</v>
      </c>
      <c r="J2280" s="191" t="s">
        <v>2865</v>
      </c>
      <c r="K2280" s="192" t="s">
        <v>1318</v>
      </c>
      <c r="L2280" s="69"/>
      <c r="M2280" s="192" t="s">
        <v>2047</v>
      </c>
      <c r="N2280" s="192" t="s">
        <v>825</v>
      </c>
    </row>
    <row r="2281" s="159" customFormat="1" ht="21" customHeight="1" spans="1:14">
      <c r="A2281" s="191"/>
      <c r="B2281" s="218" t="s">
        <v>2864</v>
      </c>
      <c r="C2281" s="191" t="s">
        <v>2865</v>
      </c>
      <c r="D2281" s="40" t="s">
        <v>224</v>
      </c>
      <c r="E2281" s="67"/>
      <c r="F2281" s="192">
        <v>3.9</v>
      </c>
      <c r="G2281" s="194"/>
      <c r="H2281" s="192" t="s">
        <v>1845</v>
      </c>
      <c r="I2281" s="191" t="s">
        <v>2256</v>
      </c>
      <c r="J2281" s="191" t="s">
        <v>2865</v>
      </c>
      <c r="K2281" s="192" t="s">
        <v>1319</v>
      </c>
      <c r="L2281" s="69"/>
      <c r="M2281" s="192" t="s">
        <v>2047</v>
      </c>
      <c r="N2281" s="192" t="s">
        <v>825</v>
      </c>
    </row>
    <row r="2282" s="159" customFormat="1" ht="21" customHeight="1" spans="1:14">
      <c r="A2282" s="191"/>
      <c r="B2282" s="218" t="s">
        <v>2864</v>
      </c>
      <c r="C2282" s="191" t="s">
        <v>2865</v>
      </c>
      <c r="D2282" s="40" t="s">
        <v>224</v>
      </c>
      <c r="E2282" s="67"/>
      <c r="F2282" s="192">
        <v>3.9</v>
      </c>
      <c r="G2282" s="194"/>
      <c r="H2282" s="192" t="s">
        <v>1845</v>
      </c>
      <c r="I2282" s="191" t="s">
        <v>2256</v>
      </c>
      <c r="J2282" s="191" t="s">
        <v>2865</v>
      </c>
      <c r="K2282" s="192" t="s">
        <v>1320</v>
      </c>
      <c r="L2282" s="69"/>
      <c r="M2282" s="192" t="s">
        <v>2047</v>
      </c>
      <c r="N2282" s="192" t="s">
        <v>825</v>
      </c>
    </row>
    <row r="2283" s="159" customFormat="1" ht="21" customHeight="1" spans="1:14">
      <c r="A2283" s="191"/>
      <c r="B2283" s="218" t="s">
        <v>2864</v>
      </c>
      <c r="C2283" s="191" t="s">
        <v>2865</v>
      </c>
      <c r="D2283" s="40" t="s">
        <v>224</v>
      </c>
      <c r="E2283" s="67"/>
      <c r="F2283" s="192">
        <v>7.6</v>
      </c>
      <c r="G2283" s="194"/>
      <c r="H2283" s="192" t="s">
        <v>1845</v>
      </c>
      <c r="I2283" s="191" t="s">
        <v>2256</v>
      </c>
      <c r="J2283" s="191" t="s">
        <v>2865</v>
      </c>
      <c r="K2283" s="192" t="s">
        <v>1321</v>
      </c>
      <c r="L2283" s="69"/>
      <c r="M2283" s="192" t="s">
        <v>2047</v>
      </c>
      <c r="N2283" s="192" t="s">
        <v>825</v>
      </c>
    </row>
    <row r="2284" s="166" customFormat="1" ht="21" customHeight="1" spans="1:14">
      <c r="A2284" s="195"/>
      <c r="B2284" s="362" t="s">
        <v>138</v>
      </c>
      <c r="C2284" s="299"/>
      <c r="D2284" s="196"/>
      <c r="E2284" s="197"/>
      <c r="F2284" s="188">
        <f>SUM(F2247:F2283)</f>
        <v>293.4</v>
      </c>
      <c r="G2284" s="199"/>
      <c r="H2284" s="188"/>
      <c r="I2284" s="195"/>
      <c r="J2284" s="188"/>
      <c r="K2284" s="188"/>
      <c r="L2284" s="233"/>
      <c r="M2284" s="192"/>
      <c r="N2284" s="188"/>
    </row>
    <row r="2285" s="168" customFormat="1" ht="21" customHeight="1" spans="1:14">
      <c r="A2285" s="204"/>
      <c r="B2285" s="217" t="s">
        <v>944</v>
      </c>
      <c r="C2285" s="240" t="s">
        <v>2387</v>
      </c>
      <c r="D2285" s="206" t="s">
        <v>2022</v>
      </c>
      <c r="E2285" s="207"/>
      <c r="F2285" s="371">
        <v>4</v>
      </c>
      <c r="G2285" s="209"/>
      <c r="H2285" s="371" t="s">
        <v>1845</v>
      </c>
      <c r="I2285" s="204" t="s">
        <v>2116</v>
      </c>
      <c r="J2285" s="371" t="s">
        <v>2387</v>
      </c>
      <c r="K2285" s="371" t="s">
        <v>1258</v>
      </c>
      <c r="L2285" s="247" t="s">
        <v>1279</v>
      </c>
      <c r="M2285" s="371" t="s">
        <v>2388</v>
      </c>
      <c r="N2285" s="371"/>
    </row>
    <row r="2286" s="168" customFormat="1" ht="21" customHeight="1" spans="1:14">
      <c r="A2286" s="204"/>
      <c r="B2286" s="217" t="s">
        <v>944</v>
      </c>
      <c r="C2286" s="240" t="s">
        <v>2387</v>
      </c>
      <c r="D2286" s="206" t="s">
        <v>2022</v>
      </c>
      <c r="E2286" s="207"/>
      <c r="F2286" s="371">
        <v>4</v>
      </c>
      <c r="G2286" s="209"/>
      <c r="H2286" s="371" t="s">
        <v>1845</v>
      </c>
      <c r="I2286" s="204" t="s">
        <v>2116</v>
      </c>
      <c r="J2286" s="371" t="s">
        <v>2387</v>
      </c>
      <c r="K2286" s="371" t="s">
        <v>1260</v>
      </c>
      <c r="L2286" s="247" t="s">
        <v>1279</v>
      </c>
      <c r="M2286" s="371" t="s">
        <v>2388</v>
      </c>
      <c r="N2286" s="371"/>
    </row>
    <row r="2287" s="168" customFormat="1" ht="21" customHeight="1" spans="1:14">
      <c r="A2287" s="204"/>
      <c r="B2287" s="217" t="s">
        <v>944</v>
      </c>
      <c r="C2287" s="240" t="s">
        <v>2387</v>
      </c>
      <c r="D2287" s="206" t="s">
        <v>2022</v>
      </c>
      <c r="E2287" s="207"/>
      <c r="F2287" s="371">
        <v>4</v>
      </c>
      <c r="G2287" s="209"/>
      <c r="H2287" s="371" t="s">
        <v>1845</v>
      </c>
      <c r="I2287" s="204" t="s">
        <v>2116</v>
      </c>
      <c r="J2287" s="371" t="s">
        <v>2387</v>
      </c>
      <c r="K2287" s="371" t="s">
        <v>1261</v>
      </c>
      <c r="L2287" s="247" t="s">
        <v>1279</v>
      </c>
      <c r="M2287" s="371" t="s">
        <v>2388</v>
      </c>
      <c r="N2287" s="371"/>
    </row>
    <row r="2288" s="168" customFormat="1" ht="21" customHeight="1" spans="1:14">
      <c r="A2288" s="204"/>
      <c r="B2288" s="217" t="s">
        <v>944</v>
      </c>
      <c r="C2288" s="240" t="s">
        <v>2387</v>
      </c>
      <c r="D2288" s="206" t="s">
        <v>2022</v>
      </c>
      <c r="E2288" s="207"/>
      <c r="F2288" s="371">
        <v>4</v>
      </c>
      <c r="G2288" s="209"/>
      <c r="H2288" s="371" t="s">
        <v>1845</v>
      </c>
      <c r="I2288" s="204" t="s">
        <v>2116</v>
      </c>
      <c r="J2288" s="371" t="s">
        <v>2387</v>
      </c>
      <c r="K2288" s="371" t="s">
        <v>1262</v>
      </c>
      <c r="L2288" s="247" t="s">
        <v>1284</v>
      </c>
      <c r="M2288" s="371" t="s">
        <v>2388</v>
      </c>
      <c r="N2288" s="371"/>
    </row>
    <row r="2289" s="168" customFormat="1" ht="21" customHeight="1" spans="1:14">
      <c r="A2289" s="204"/>
      <c r="B2289" s="217" t="s">
        <v>944</v>
      </c>
      <c r="C2289" s="240" t="s">
        <v>2387</v>
      </c>
      <c r="D2289" s="206" t="s">
        <v>2022</v>
      </c>
      <c r="E2289" s="207"/>
      <c r="F2289" s="371">
        <v>4</v>
      </c>
      <c r="G2289" s="209"/>
      <c r="H2289" s="371" t="s">
        <v>1845</v>
      </c>
      <c r="I2289" s="204" t="s">
        <v>2116</v>
      </c>
      <c r="J2289" s="371" t="s">
        <v>2387</v>
      </c>
      <c r="K2289" s="371" t="s">
        <v>1263</v>
      </c>
      <c r="L2289" s="247" t="s">
        <v>1284</v>
      </c>
      <c r="M2289" s="371" t="s">
        <v>2388</v>
      </c>
      <c r="N2289" s="371"/>
    </row>
    <row r="2290" s="168" customFormat="1" ht="21" customHeight="1" spans="1:14">
      <c r="A2290" s="204"/>
      <c r="B2290" s="217" t="s">
        <v>944</v>
      </c>
      <c r="C2290" s="240" t="s">
        <v>2387</v>
      </c>
      <c r="D2290" s="206" t="s">
        <v>2022</v>
      </c>
      <c r="E2290" s="207"/>
      <c r="F2290" s="371">
        <v>4</v>
      </c>
      <c r="G2290" s="209"/>
      <c r="H2290" s="371" t="s">
        <v>1845</v>
      </c>
      <c r="I2290" s="204" t="s">
        <v>2116</v>
      </c>
      <c r="J2290" s="371" t="s">
        <v>2387</v>
      </c>
      <c r="K2290" s="371" t="s">
        <v>1264</v>
      </c>
      <c r="L2290" s="247" t="s">
        <v>1284</v>
      </c>
      <c r="M2290" s="371" t="s">
        <v>2388</v>
      </c>
      <c r="N2290" s="371"/>
    </row>
    <row r="2291" s="168" customFormat="1" ht="21" customHeight="1" spans="1:14">
      <c r="A2291" s="204"/>
      <c r="B2291" s="217" t="s">
        <v>944</v>
      </c>
      <c r="C2291" s="240" t="s">
        <v>2387</v>
      </c>
      <c r="D2291" s="206" t="s">
        <v>2022</v>
      </c>
      <c r="E2291" s="207"/>
      <c r="F2291" s="371">
        <v>4</v>
      </c>
      <c r="G2291" s="209"/>
      <c r="H2291" s="371" t="s">
        <v>1845</v>
      </c>
      <c r="I2291" s="204" t="s">
        <v>2116</v>
      </c>
      <c r="J2291" s="371" t="s">
        <v>2387</v>
      </c>
      <c r="K2291" s="371" t="s">
        <v>1265</v>
      </c>
      <c r="L2291" s="247" t="s">
        <v>1284</v>
      </c>
      <c r="M2291" s="371" t="s">
        <v>2388</v>
      </c>
      <c r="N2291" s="371"/>
    </row>
    <row r="2292" s="168" customFormat="1" ht="21" customHeight="1" spans="1:14">
      <c r="A2292" s="204"/>
      <c r="B2292" s="217" t="s">
        <v>944</v>
      </c>
      <c r="C2292" s="240" t="s">
        <v>2387</v>
      </c>
      <c r="D2292" s="206" t="s">
        <v>2022</v>
      </c>
      <c r="E2292" s="207"/>
      <c r="F2292" s="371">
        <v>4</v>
      </c>
      <c r="G2292" s="209"/>
      <c r="H2292" s="371" t="s">
        <v>1845</v>
      </c>
      <c r="I2292" s="204" t="s">
        <v>2116</v>
      </c>
      <c r="J2292" s="371" t="s">
        <v>2387</v>
      </c>
      <c r="K2292" s="371" t="s">
        <v>1266</v>
      </c>
      <c r="L2292" s="247" t="s">
        <v>1284</v>
      </c>
      <c r="M2292" s="371" t="s">
        <v>2388</v>
      </c>
      <c r="N2292" s="371"/>
    </row>
    <row r="2293" s="168" customFormat="1" ht="21" customHeight="1" spans="1:14">
      <c r="A2293" s="204"/>
      <c r="B2293" s="217" t="s">
        <v>944</v>
      </c>
      <c r="C2293" s="240" t="s">
        <v>2387</v>
      </c>
      <c r="D2293" s="206" t="s">
        <v>2022</v>
      </c>
      <c r="E2293" s="207"/>
      <c r="F2293" s="371">
        <v>4</v>
      </c>
      <c r="G2293" s="209"/>
      <c r="H2293" s="371" t="s">
        <v>1845</v>
      </c>
      <c r="I2293" s="204" t="s">
        <v>2116</v>
      </c>
      <c r="J2293" s="371" t="s">
        <v>2387</v>
      </c>
      <c r="K2293" s="371" t="s">
        <v>1268</v>
      </c>
      <c r="L2293" s="247" t="s">
        <v>1284</v>
      </c>
      <c r="M2293" s="371" t="s">
        <v>2388</v>
      </c>
      <c r="N2293" s="371"/>
    </row>
    <row r="2294" s="168" customFormat="1" ht="21" customHeight="1" spans="1:14">
      <c r="A2294" s="204"/>
      <c r="B2294" s="217" t="s">
        <v>944</v>
      </c>
      <c r="C2294" s="240" t="s">
        <v>2387</v>
      </c>
      <c r="D2294" s="206" t="s">
        <v>2022</v>
      </c>
      <c r="E2294" s="207"/>
      <c r="F2294" s="371">
        <v>4</v>
      </c>
      <c r="G2294" s="209"/>
      <c r="H2294" s="371" t="s">
        <v>1845</v>
      </c>
      <c r="I2294" s="204" t="s">
        <v>2116</v>
      </c>
      <c r="J2294" s="371" t="s">
        <v>2387</v>
      </c>
      <c r="K2294" s="371" t="s">
        <v>1269</v>
      </c>
      <c r="L2294" s="247" t="s">
        <v>1284</v>
      </c>
      <c r="M2294" s="371" t="s">
        <v>2388</v>
      </c>
      <c r="N2294" s="371"/>
    </row>
    <row r="2295" s="168" customFormat="1" ht="21" customHeight="1" spans="1:14">
      <c r="A2295" s="204"/>
      <c r="B2295" s="217" t="s">
        <v>944</v>
      </c>
      <c r="C2295" s="240" t="s">
        <v>2387</v>
      </c>
      <c r="D2295" s="206" t="s">
        <v>2022</v>
      </c>
      <c r="E2295" s="207"/>
      <c r="F2295" s="371">
        <v>4</v>
      </c>
      <c r="G2295" s="209"/>
      <c r="H2295" s="371" t="s">
        <v>1845</v>
      </c>
      <c r="I2295" s="204" t="s">
        <v>2116</v>
      </c>
      <c r="J2295" s="371" t="s">
        <v>2387</v>
      </c>
      <c r="K2295" s="371" t="s">
        <v>1270</v>
      </c>
      <c r="L2295" s="247" t="s">
        <v>1284</v>
      </c>
      <c r="M2295" s="371" t="s">
        <v>2388</v>
      </c>
      <c r="N2295" s="371"/>
    </row>
    <row r="2296" s="168" customFormat="1" ht="21" customHeight="1" spans="1:14">
      <c r="A2296" s="204"/>
      <c r="B2296" s="217" t="s">
        <v>944</v>
      </c>
      <c r="C2296" s="240" t="s">
        <v>2387</v>
      </c>
      <c r="D2296" s="206" t="s">
        <v>2022</v>
      </c>
      <c r="E2296" s="207"/>
      <c r="F2296" s="371">
        <v>4</v>
      </c>
      <c r="G2296" s="209"/>
      <c r="H2296" s="371" t="s">
        <v>1845</v>
      </c>
      <c r="I2296" s="204" t="s">
        <v>2116</v>
      </c>
      <c r="J2296" s="371" t="s">
        <v>2387</v>
      </c>
      <c r="K2296" s="371" t="s">
        <v>1271</v>
      </c>
      <c r="L2296" s="247" t="s">
        <v>1284</v>
      </c>
      <c r="M2296" s="371" t="s">
        <v>2388</v>
      </c>
      <c r="N2296" s="371"/>
    </row>
    <row r="2297" s="167" customFormat="1" ht="21" customHeight="1" spans="1:14">
      <c r="A2297" s="322"/>
      <c r="B2297" s="372" t="s">
        <v>138</v>
      </c>
      <c r="C2297" s="373"/>
      <c r="D2297" s="212"/>
      <c r="E2297" s="213"/>
      <c r="F2297" s="374">
        <f>SUM(F2285:F2296)</f>
        <v>48</v>
      </c>
      <c r="G2297" s="241"/>
      <c r="H2297" s="374"/>
      <c r="I2297" s="387"/>
      <c r="J2297" s="374"/>
      <c r="K2297" s="374"/>
      <c r="L2297" s="388"/>
      <c r="M2297" s="374"/>
      <c r="N2297" s="374"/>
    </row>
    <row r="2298" s="166" customFormat="1" ht="21" customHeight="1" spans="1:14">
      <c r="A2298" s="195"/>
      <c r="B2298" s="218" t="s">
        <v>2866</v>
      </c>
      <c r="C2298" s="191" t="s">
        <v>2867</v>
      </c>
      <c r="D2298" s="40" t="s">
        <v>41</v>
      </c>
      <c r="E2298" s="67"/>
      <c r="F2298" s="202">
        <v>0.5</v>
      </c>
      <c r="G2298" s="194"/>
      <c r="H2298" s="361" t="s">
        <v>1095</v>
      </c>
      <c r="I2298" s="377" t="s">
        <v>2037</v>
      </c>
      <c r="J2298" s="203" t="s">
        <v>2046</v>
      </c>
      <c r="K2298" s="203" t="s">
        <v>1305</v>
      </c>
      <c r="L2298" s="236"/>
      <c r="M2298" s="203" t="s">
        <v>2047</v>
      </c>
      <c r="N2298" s="192"/>
    </row>
    <row r="2299" s="166" customFormat="1" ht="21" customHeight="1" spans="1:14">
      <c r="A2299" s="195"/>
      <c r="B2299" s="218" t="s">
        <v>2868</v>
      </c>
      <c r="C2299" s="191" t="s">
        <v>2867</v>
      </c>
      <c r="D2299" s="40" t="s">
        <v>41</v>
      </c>
      <c r="E2299" s="67"/>
      <c r="F2299" s="202">
        <v>0.5</v>
      </c>
      <c r="G2299" s="194"/>
      <c r="H2299" s="361" t="s">
        <v>1095</v>
      </c>
      <c r="I2299" s="377" t="s">
        <v>2037</v>
      </c>
      <c r="J2299" s="203" t="s">
        <v>2046</v>
      </c>
      <c r="K2299" s="203" t="s">
        <v>1308</v>
      </c>
      <c r="L2299" s="236"/>
      <c r="M2299" s="203" t="s">
        <v>2047</v>
      </c>
      <c r="N2299" s="192"/>
    </row>
    <row r="2300" s="166" customFormat="1" ht="21" customHeight="1" spans="1:14">
      <c r="A2300" s="195"/>
      <c r="B2300" s="218" t="s">
        <v>2869</v>
      </c>
      <c r="C2300" s="191" t="s">
        <v>2867</v>
      </c>
      <c r="D2300" s="40" t="s">
        <v>41</v>
      </c>
      <c r="E2300" s="67"/>
      <c r="F2300" s="202">
        <v>0.4</v>
      </c>
      <c r="G2300" s="194"/>
      <c r="H2300" s="361" t="s">
        <v>1095</v>
      </c>
      <c r="I2300" s="377" t="s">
        <v>2037</v>
      </c>
      <c r="J2300" s="203" t="s">
        <v>2046</v>
      </c>
      <c r="K2300" s="203" t="s">
        <v>1309</v>
      </c>
      <c r="L2300" s="236"/>
      <c r="M2300" s="203" t="s">
        <v>2047</v>
      </c>
      <c r="N2300" s="192"/>
    </row>
    <row r="2301" s="166" customFormat="1" ht="21" customHeight="1" spans="1:14">
      <c r="A2301" s="195"/>
      <c r="B2301" s="218" t="s">
        <v>2870</v>
      </c>
      <c r="C2301" s="191" t="s">
        <v>2867</v>
      </c>
      <c r="D2301" s="40" t="s">
        <v>41</v>
      </c>
      <c r="E2301" s="67"/>
      <c r="F2301" s="202">
        <v>0.5</v>
      </c>
      <c r="G2301" s="194"/>
      <c r="H2301" s="361" t="s">
        <v>1095</v>
      </c>
      <c r="I2301" s="377" t="s">
        <v>2037</v>
      </c>
      <c r="J2301" s="203" t="s">
        <v>2046</v>
      </c>
      <c r="K2301" s="203" t="s">
        <v>1310</v>
      </c>
      <c r="L2301" s="236"/>
      <c r="M2301" s="203" t="s">
        <v>2047</v>
      </c>
      <c r="N2301" s="192"/>
    </row>
    <row r="2302" s="166" customFormat="1" ht="21" customHeight="1" spans="1:14">
      <c r="A2302" s="195"/>
      <c r="B2302" s="218" t="s">
        <v>2871</v>
      </c>
      <c r="C2302" s="191" t="s">
        <v>2867</v>
      </c>
      <c r="D2302" s="40" t="s">
        <v>41</v>
      </c>
      <c r="E2302" s="67"/>
      <c r="F2302" s="202">
        <v>0.5</v>
      </c>
      <c r="G2302" s="194"/>
      <c r="H2302" s="361" t="s">
        <v>1095</v>
      </c>
      <c r="I2302" s="377" t="s">
        <v>2037</v>
      </c>
      <c r="J2302" s="203" t="s">
        <v>2046</v>
      </c>
      <c r="K2302" s="203" t="s">
        <v>1311</v>
      </c>
      <c r="L2302" s="236"/>
      <c r="M2302" s="203" t="s">
        <v>2047</v>
      </c>
      <c r="N2302" s="192"/>
    </row>
    <row r="2303" s="166" customFormat="1" ht="21" customHeight="1" spans="1:14">
      <c r="A2303" s="195"/>
      <c r="B2303" s="218" t="s">
        <v>2872</v>
      </c>
      <c r="C2303" s="191" t="s">
        <v>2867</v>
      </c>
      <c r="D2303" s="40" t="s">
        <v>41</v>
      </c>
      <c r="E2303" s="67"/>
      <c r="F2303" s="202">
        <v>0.5</v>
      </c>
      <c r="G2303" s="194"/>
      <c r="H2303" s="361" t="s">
        <v>1095</v>
      </c>
      <c r="I2303" s="377" t="s">
        <v>2037</v>
      </c>
      <c r="J2303" s="203" t="s">
        <v>2046</v>
      </c>
      <c r="K2303" s="203" t="s">
        <v>1312</v>
      </c>
      <c r="L2303" s="236"/>
      <c r="M2303" s="203" t="s">
        <v>2047</v>
      </c>
      <c r="N2303" s="192"/>
    </row>
    <row r="2304" s="166" customFormat="1" ht="21" customHeight="1" spans="1:14">
      <c r="A2304" s="195"/>
      <c r="B2304" s="218" t="s">
        <v>2873</v>
      </c>
      <c r="C2304" s="191" t="s">
        <v>2867</v>
      </c>
      <c r="D2304" s="40" t="s">
        <v>41</v>
      </c>
      <c r="E2304" s="67"/>
      <c r="F2304" s="202">
        <v>0.5</v>
      </c>
      <c r="G2304" s="194"/>
      <c r="H2304" s="361" t="s">
        <v>1095</v>
      </c>
      <c r="I2304" s="377" t="s">
        <v>2037</v>
      </c>
      <c r="J2304" s="203" t="s">
        <v>2046</v>
      </c>
      <c r="K2304" s="203" t="s">
        <v>1174</v>
      </c>
      <c r="L2304" s="236"/>
      <c r="M2304" s="203" t="s">
        <v>2047</v>
      </c>
      <c r="N2304" s="192"/>
    </row>
    <row r="2305" s="166" customFormat="1" ht="21" customHeight="1" spans="1:14">
      <c r="A2305" s="195"/>
      <c r="B2305" s="218" t="s">
        <v>2874</v>
      </c>
      <c r="C2305" s="191" t="s">
        <v>2867</v>
      </c>
      <c r="D2305" s="40" t="s">
        <v>41</v>
      </c>
      <c r="E2305" s="67"/>
      <c r="F2305" s="202">
        <v>0.5</v>
      </c>
      <c r="G2305" s="194"/>
      <c r="H2305" s="361" t="s">
        <v>1095</v>
      </c>
      <c r="I2305" s="377" t="s">
        <v>2037</v>
      </c>
      <c r="J2305" s="203" t="s">
        <v>2046</v>
      </c>
      <c r="K2305" s="203" t="s">
        <v>1313</v>
      </c>
      <c r="L2305" s="236"/>
      <c r="M2305" s="203" t="s">
        <v>2047</v>
      </c>
      <c r="N2305" s="192"/>
    </row>
    <row r="2306" s="166" customFormat="1" ht="21" customHeight="1" spans="1:14">
      <c r="A2306" s="195"/>
      <c r="B2306" s="218" t="s">
        <v>2875</v>
      </c>
      <c r="C2306" s="191" t="s">
        <v>2867</v>
      </c>
      <c r="D2306" s="40" t="s">
        <v>41</v>
      </c>
      <c r="E2306" s="67"/>
      <c r="F2306" s="202">
        <v>0.5</v>
      </c>
      <c r="G2306" s="194"/>
      <c r="H2306" s="361" t="s">
        <v>1095</v>
      </c>
      <c r="I2306" s="377" t="s">
        <v>2037</v>
      </c>
      <c r="J2306" s="203" t="s">
        <v>2046</v>
      </c>
      <c r="K2306" s="203" t="s">
        <v>1314</v>
      </c>
      <c r="L2306" s="236"/>
      <c r="M2306" s="203" t="s">
        <v>2047</v>
      </c>
      <c r="N2306" s="192"/>
    </row>
    <row r="2307" s="166" customFormat="1" ht="21" customHeight="1" spans="1:14">
      <c r="A2307" s="195"/>
      <c r="B2307" s="218" t="s">
        <v>2876</v>
      </c>
      <c r="C2307" s="191" t="s">
        <v>2867</v>
      </c>
      <c r="D2307" s="40" t="s">
        <v>41</v>
      </c>
      <c r="E2307" s="67"/>
      <c r="F2307" s="202">
        <v>0.4</v>
      </c>
      <c r="G2307" s="194"/>
      <c r="H2307" s="361" t="s">
        <v>1095</v>
      </c>
      <c r="I2307" s="377" t="s">
        <v>2037</v>
      </c>
      <c r="J2307" s="203" t="s">
        <v>2046</v>
      </c>
      <c r="K2307" s="203" t="s">
        <v>1315</v>
      </c>
      <c r="L2307" s="236"/>
      <c r="M2307" s="203" t="s">
        <v>2047</v>
      </c>
      <c r="N2307" s="192"/>
    </row>
    <row r="2308" s="166" customFormat="1" ht="21" customHeight="1" spans="1:14">
      <c r="A2308" s="195"/>
      <c r="B2308" s="218" t="s">
        <v>2877</v>
      </c>
      <c r="C2308" s="191" t="s">
        <v>2867</v>
      </c>
      <c r="D2308" s="40" t="s">
        <v>41</v>
      </c>
      <c r="E2308" s="67"/>
      <c r="F2308" s="202">
        <v>0.5</v>
      </c>
      <c r="G2308" s="194"/>
      <c r="H2308" s="361" t="s">
        <v>1095</v>
      </c>
      <c r="I2308" s="377" t="s">
        <v>2037</v>
      </c>
      <c r="J2308" s="203" t="s">
        <v>2046</v>
      </c>
      <c r="K2308" s="203" t="s">
        <v>1316</v>
      </c>
      <c r="L2308" s="236"/>
      <c r="M2308" s="203" t="s">
        <v>2047</v>
      </c>
      <c r="N2308" s="192"/>
    </row>
    <row r="2309" s="166" customFormat="1" ht="21" customHeight="1" spans="1:14">
      <c r="A2309" s="195"/>
      <c r="B2309" s="218" t="s">
        <v>2878</v>
      </c>
      <c r="C2309" s="191" t="s">
        <v>2867</v>
      </c>
      <c r="D2309" s="40" t="s">
        <v>41</v>
      </c>
      <c r="E2309" s="67"/>
      <c r="F2309" s="202">
        <v>0.4</v>
      </c>
      <c r="G2309" s="194"/>
      <c r="H2309" s="361" t="s">
        <v>1095</v>
      </c>
      <c r="I2309" s="377" t="s">
        <v>2037</v>
      </c>
      <c r="J2309" s="203" t="s">
        <v>2046</v>
      </c>
      <c r="K2309" s="203" t="s">
        <v>1317</v>
      </c>
      <c r="L2309" s="236"/>
      <c r="M2309" s="203" t="s">
        <v>2047</v>
      </c>
      <c r="N2309" s="192"/>
    </row>
    <row r="2310" s="166" customFormat="1" ht="21" customHeight="1" spans="1:14">
      <c r="A2310" s="195"/>
      <c r="B2310" s="218" t="s">
        <v>2879</v>
      </c>
      <c r="C2310" s="191" t="s">
        <v>2867</v>
      </c>
      <c r="D2310" s="40" t="s">
        <v>41</v>
      </c>
      <c r="E2310" s="67"/>
      <c r="F2310" s="202">
        <v>0.5</v>
      </c>
      <c r="G2310" s="194"/>
      <c r="H2310" s="361" t="s">
        <v>1095</v>
      </c>
      <c r="I2310" s="377" t="s">
        <v>2037</v>
      </c>
      <c r="J2310" s="203" t="s">
        <v>2046</v>
      </c>
      <c r="K2310" s="203" t="s">
        <v>1318</v>
      </c>
      <c r="L2310" s="236"/>
      <c r="M2310" s="203" t="s">
        <v>2047</v>
      </c>
      <c r="N2310" s="192"/>
    </row>
    <row r="2311" s="166" customFormat="1" ht="21" customHeight="1" spans="1:14">
      <c r="A2311" s="195"/>
      <c r="B2311" s="218" t="s">
        <v>2880</v>
      </c>
      <c r="C2311" s="191" t="s">
        <v>2867</v>
      </c>
      <c r="D2311" s="40" t="s">
        <v>41</v>
      </c>
      <c r="E2311" s="67"/>
      <c r="F2311" s="202">
        <v>0.5</v>
      </c>
      <c r="G2311" s="194"/>
      <c r="H2311" s="361" t="s">
        <v>1095</v>
      </c>
      <c r="I2311" s="377" t="s">
        <v>2037</v>
      </c>
      <c r="J2311" s="203" t="s">
        <v>2046</v>
      </c>
      <c r="K2311" s="203" t="s">
        <v>1319</v>
      </c>
      <c r="L2311" s="236"/>
      <c r="M2311" s="203" t="s">
        <v>2047</v>
      </c>
      <c r="N2311" s="192"/>
    </row>
    <row r="2312" s="166" customFormat="1" ht="21" customHeight="1" spans="1:14">
      <c r="A2312" s="195"/>
      <c r="B2312" s="218" t="s">
        <v>2881</v>
      </c>
      <c r="C2312" s="191" t="s">
        <v>2867</v>
      </c>
      <c r="D2312" s="40" t="s">
        <v>41</v>
      </c>
      <c r="E2312" s="67"/>
      <c r="F2312" s="202">
        <v>0.5</v>
      </c>
      <c r="G2312" s="194"/>
      <c r="H2312" s="361" t="s">
        <v>1095</v>
      </c>
      <c r="I2312" s="377" t="s">
        <v>2037</v>
      </c>
      <c r="J2312" s="203" t="s">
        <v>2046</v>
      </c>
      <c r="K2312" s="203" t="s">
        <v>1320</v>
      </c>
      <c r="L2312" s="236"/>
      <c r="M2312" s="203" t="s">
        <v>2047</v>
      </c>
      <c r="N2312" s="192"/>
    </row>
    <row r="2313" s="166" customFormat="1" ht="21" customHeight="1" spans="1:14">
      <c r="A2313" s="195"/>
      <c r="B2313" s="218" t="s">
        <v>2882</v>
      </c>
      <c r="C2313" s="191" t="s">
        <v>2867</v>
      </c>
      <c r="D2313" s="40" t="s">
        <v>41</v>
      </c>
      <c r="E2313" s="67"/>
      <c r="F2313" s="202">
        <v>1</v>
      </c>
      <c r="G2313" s="194"/>
      <c r="H2313" s="361" t="s">
        <v>1095</v>
      </c>
      <c r="I2313" s="377" t="s">
        <v>2037</v>
      </c>
      <c r="J2313" s="203" t="s">
        <v>2046</v>
      </c>
      <c r="K2313" s="203" t="s">
        <v>1321</v>
      </c>
      <c r="L2313" s="236"/>
      <c r="M2313" s="203" t="s">
        <v>2047</v>
      </c>
      <c r="N2313" s="192"/>
    </row>
    <row r="2314" s="166" customFormat="1" ht="21" customHeight="1" spans="1:14">
      <c r="A2314" s="195"/>
      <c r="B2314" s="362" t="s">
        <v>138</v>
      </c>
      <c r="C2314" s="299"/>
      <c r="D2314" s="196"/>
      <c r="E2314" s="197"/>
      <c r="F2314" s="188">
        <f>SUM(F2298:F2313)</f>
        <v>8.2</v>
      </c>
      <c r="G2314" s="199"/>
      <c r="H2314" s="188"/>
      <c r="I2314" s="195"/>
      <c r="J2314" s="188"/>
      <c r="K2314" s="188"/>
      <c r="L2314" s="233"/>
      <c r="M2314" s="192"/>
      <c r="N2314" s="188"/>
    </row>
    <row r="2315" s="159" customFormat="1" ht="21" customHeight="1" spans="1:14">
      <c r="A2315" s="191"/>
      <c r="B2315" s="200">
        <v>607</v>
      </c>
      <c r="C2315" s="201" t="s">
        <v>2883</v>
      </c>
      <c r="D2315" s="40"/>
      <c r="E2315" s="67"/>
      <c r="F2315" s="192"/>
      <c r="G2315" s="194"/>
      <c r="H2315" s="192"/>
      <c r="I2315" s="191"/>
      <c r="J2315" s="192"/>
      <c r="K2315" s="192"/>
      <c r="L2315" s="69"/>
      <c r="M2315" s="192"/>
      <c r="N2315" s="192"/>
    </row>
    <row r="2316" s="159" customFormat="1" ht="21" customHeight="1" spans="1:14">
      <c r="A2316" s="191"/>
      <c r="B2316" s="200" t="s">
        <v>2884</v>
      </c>
      <c r="C2316" s="201" t="s">
        <v>2885</v>
      </c>
      <c r="D2316" s="40"/>
      <c r="E2316" s="67"/>
      <c r="F2316" s="192"/>
      <c r="G2316" s="194"/>
      <c r="H2316" s="192"/>
      <c r="I2316" s="191"/>
      <c r="J2316" s="192"/>
      <c r="K2316" s="192"/>
      <c r="L2316" s="69"/>
      <c r="M2316" s="192"/>
      <c r="N2316" s="192"/>
    </row>
    <row r="2317" s="159" customFormat="1" ht="21" customHeight="1" spans="1:14">
      <c r="A2317" s="191"/>
      <c r="B2317" s="234" t="s">
        <v>2886</v>
      </c>
      <c r="C2317" s="191" t="s">
        <v>475</v>
      </c>
      <c r="D2317" s="40" t="s">
        <v>859</v>
      </c>
      <c r="E2317" s="67"/>
      <c r="F2317" s="192">
        <v>73</v>
      </c>
      <c r="G2317" s="194"/>
      <c r="H2317" s="192" t="s">
        <v>1845</v>
      </c>
      <c r="I2317" s="192" t="s">
        <v>1845</v>
      </c>
      <c r="J2317" s="192" t="s">
        <v>1846</v>
      </c>
      <c r="K2317" s="192" t="s">
        <v>1847</v>
      </c>
      <c r="L2317" s="69"/>
      <c r="M2317" s="192" t="s">
        <v>1848</v>
      </c>
      <c r="N2317" s="192" t="s">
        <v>1849</v>
      </c>
    </row>
    <row r="2318" s="159" customFormat="1" ht="21" customHeight="1" spans="1:14">
      <c r="A2318" s="191"/>
      <c r="B2318" s="234" t="s">
        <v>2886</v>
      </c>
      <c r="C2318" s="191" t="s">
        <v>475</v>
      </c>
      <c r="D2318" s="40" t="s">
        <v>859</v>
      </c>
      <c r="E2318" s="67"/>
      <c r="F2318" s="192">
        <v>4</v>
      </c>
      <c r="G2318" s="194"/>
      <c r="H2318" s="192" t="s">
        <v>1845</v>
      </c>
      <c r="I2318" s="192" t="s">
        <v>1845</v>
      </c>
      <c r="J2318" s="192" t="s">
        <v>1846</v>
      </c>
      <c r="K2318" s="192" t="s">
        <v>1850</v>
      </c>
      <c r="L2318" s="69"/>
      <c r="M2318" s="192" t="s">
        <v>1848</v>
      </c>
      <c r="N2318" s="192" t="s">
        <v>1851</v>
      </c>
    </row>
    <row r="2319" s="166" customFormat="1" ht="21" customHeight="1" spans="1:14">
      <c r="A2319" s="195"/>
      <c r="B2319" s="362" t="s">
        <v>138</v>
      </c>
      <c r="C2319" s="299"/>
      <c r="D2319" s="196"/>
      <c r="E2319" s="197"/>
      <c r="F2319" s="188">
        <f>SUM(F2317:F2318)</f>
        <v>77</v>
      </c>
      <c r="G2319" s="199"/>
      <c r="H2319" s="188"/>
      <c r="I2319" s="195"/>
      <c r="J2319" s="188"/>
      <c r="K2319" s="188"/>
      <c r="L2319" s="233"/>
      <c r="M2319" s="192"/>
      <c r="N2319" s="188"/>
    </row>
    <row r="2320" s="159" customFormat="1" ht="21" customHeight="1" spans="1:14">
      <c r="A2320" s="191"/>
      <c r="B2320" s="234" t="s">
        <v>2887</v>
      </c>
      <c r="C2320" s="191" t="s">
        <v>2888</v>
      </c>
      <c r="D2320" s="40" t="s">
        <v>859</v>
      </c>
      <c r="E2320" s="67"/>
      <c r="F2320" s="192">
        <v>32</v>
      </c>
      <c r="G2320" s="194"/>
      <c r="H2320" s="192" t="s">
        <v>1845</v>
      </c>
      <c r="I2320" s="192" t="s">
        <v>1845</v>
      </c>
      <c r="J2320" s="192" t="s">
        <v>1846</v>
      </c>
      <c r="K2320" s="192" t="s">
        <v>1854</v>
      </c>
      <c r="L2320" s="69"/>
      <c r="M2320" s="192" t="s">
        <v>1848</v>
      </c>
      <c r="N2320" s="192" t="s">
        <v>1849</v>
      </c>
    </row>
    <row r="2321" s="166" customFormat="1" ht="21" customHeight="1" spans="1:14">
      <c r="A2321" s="195"/>
      <c r="B2321" s="362" t="s">
        <v>138</v>
      </c>
      <c r="C2321" s="299"/>
      <c r="D2321" s="196"/>
      <c r="E2321" s="197"/>
      <c r="F2321" s="188">
        <f>SUM(F2320:F2320)</f>
        <v>32</v>
      </c>
      <c r="G2321" s="199"/>
      <c r="H2321" s="188"/>
      <c r="I2321" s="195"/>
      <c r="J2321" s="188"/>
      <c r="K2321" s="188"/>
      <c r="L2321" s="233"/>
      <c r="M2321" s="192"/>
      <c r="N2321" s="188"/>
    </row>
    <row r="2322" s="159" customFormat="1" ht="21" customHeight="1" spans="1:14">
      <c r="A2322" s="191"/>
      <c r="B2322" s="234" t="s">
        <v>2889</v>
      </c>
      <c r="C2322" s="191" t="s">
        <v>2890</v>
      </c>
      <c r="D2322" s="40" t="s">
        <v>859</v>
      </c>
      <c r="E2322" s="67"/>
      <c r="F2322" s="192">
        <v>6</v>
      </c>
      <c r="G2322" s="194"/>
      <c r="H2322" s="192" t="s">
        <v>1845</v>
      </c>
      <c r="I2322" s="192" t="s">
        <v>1845</v>
      </c>
      <c r="J2322" s="192" t="s">
        <v>1846</v>
      </c>
      <c r="K2322" s="192" t="s">
        <v>1852</v>
      </c>
      <c r="L2322" s="69"/>
      <c r="M2322" s="192" t="s">
        <v>1848</v>
      </c>
      <c r="N2322" s="192" t="s">
        <v>1853</v>
      </c>
    </row>
    <row r="2323" s="166" customFormat="1" ht="21" customHeight="1" spans="1:14">
      <c r="A2323" s="195"/>
      <c r="B2323" s="362" t="s">
        <v>138</v>
      </c>
      <c r="C2323" s="299"/>
      <c r="D2323" s="196"/>
      <c r="E2323" s="197"/>
      <c r="F2323" s="188">
        <f>SUM(F2322:F2322)</f>
        <v>6</v>
      </c>
      <c r="G2323" s="199"/>
      <c r="H2323" s="188"/>
      <c r="I2323" s="195"/>
      <c r="J2323" s="188"/>
      <c r="K2323" s="188"/>
      <c r="L2323" s="233"/>
      <c r="M2323" s="192"/>
      <c r="N2323" s="188"/>
    </row>
    <row r="2324" s="159" customFormat="1" ht="40" customHeight="1" spans="1:14">
      <c r="A2324" s="191"/>
      <c r="B2324" s="397" t="s">
        <v>2891</v>
      </c>
      <c r="C2324" s="398"/>
      <c r="D2324" s="398"/>
      <c r="E2324" s="398"/>
      <c r="F2324" s="398"/>
      <c r="G2324" s="399"/>
      <c r="H2324" s="398"/>
      <c r="I2324" s="398"/>
      <c r="J2324" s="398"/>
      <c r="K2324" s="398"/>
      <c r="L2324" s="403"/>
      <c r="M2324" s="398"/>
      <c r="N2324" s="404"/>
    </row>
    <row r="2325" s="168" customFormat="1" ht="21" customHeight="1" spans="1:14">
      <c r="A2325" s="204"/>
      <c r="B2325" s="400" t="s">
        <v>2892</v>
      </c>
      <c r="C2325" s="400" t="s">
        <v>2893</v>
      </c>
      <c r="D2325" s="206"/>
      <c r="E2325" s="207"/>
      <c r="F2325" s="371"/>
      <c r="G2325" s="209"/>
      <c r="H2325" s="371"/>
      <c r="I2325" s="204"/>
      <c r="J2325" s="371"/>
      <c r="K2325" s="371"/>
      <c r="L2325" s="247"/>
      <c r="M2325" s="371"/>
      <c r="N2325" s="371"/>
    </row>
    <row r="2326" s="168" customFormat="1" ht="21" customHeight="1" spans="1:14">
      <c r="A2326" s="204"/>
      <c r="B2326" s="401" t="s">
        <v>954</v>
      </c>
      <c r="C2326" s="204" t="s">
        <v>953</v>
      </c>
      <c r="D2326" s="206" t="s">
        <v>41</v>
      </c>
      <c r="E2326" s="207"/>
      <c r="F2326" s="402">
        <v>27</v>
      </c>
      <c r="G2326" s="209"/>
      <c r="H2326" s="371" t="s">
        <v>2389</v>
      </c>
      <c r="I2326" s="371" t="s">
        <v>2389</v>
      </c>
      <c r="J2326" s="371" t="s">
        <v>953</v>
      </c>
      <c r="K2326" s="371" t="s">
        <v>2390</v>
      </c>
      <c r="L2326" s="247" t="s">
        <v>1097</v>
      </c>
      <c r="M2326" s="371" t="s">
        <v>2391</v>
      </c>
      <c r="N2326" s="371" t="s">
        <v>2392</v>
      </c>
    </row>
    <row r="2327" s="168" customFormat="1" ht="21" customHeight="1" spans="1:14">
      <c r="A2327" s="204"/>
      <c r="B2327" s="401" t="s">
        <v>954</v>
      </c>
      <c r="C2327" s="204" t="s">
        <v>953</v>
      </c>
      <c r="D2327" s="206" t="s">
        <v>41</v>
      </c>
      <c r="E2327" s="207"/>
      <c r="F2327" s="371">
        <v>14.9</v>
      </c>
      <c r="G2327" s="209"/>
      <c r="H2327" s="371" t="s">
        <v>2389</v>
      </c>
      <c r="I2327" s="371" t="s">
        <v>2389</v>
      </c>
      <c r="J2327" s="371" t="s">
        <v>953</v>
      </c>
      <c r="K2327" s="371" t="s">
        <v>2393</v>
      </c>
      <c r="L2327" s="247" t="s">
        <v>1097</v>
      </c>
      <c r="M2327" s="371" t="s">
        <v>2391</v>
      </c>
      <c r="N2327" s="371" t="s">
        <v>2392</v>
      </c>
    </row>
    <row r="2328" s="168" customFormat="1" ht="21" customHeight="1" spans="1:14">
      <c r="A2328" s="204"/>
      <c r="B2328" s="401" t="s">
        <v>954</v>
      </c>
      <c r="C2328" s="204" t="s">
        <v>953</v>
      </c>
      <c r="D2328" s="206" t="s">
        <v>41</v>
      </c>
      <c r="E2328" s="207"/>
      <c r="F2328" s="371">
        <v>6.8</v>
      </c>
      <c r="G2328" s="209"/>
      <c r="H2328" s="371" t="s">
        <v>2389</v>
      </c>
      <c r="I2328" s="371" t="s">
        <v>2389</v>
      </c>
      <c r="J2328" s="371" t="s">
        <v>953</v>
      </c>
      <c r="K2328" s="371" t="s">
        <v>2394</v>
      </c>
      <c r="L2328" s="247" t="s">
        <v>1097</v>
      </c>
      <c r="M2328" s="371" t="s">
        <v>2391</v>
      </c>
      <c r="N2328" s="371" t="s">
        <v>2392</v>
      </c>
    </row>
    <row r="2329" s="168" customFormat="1" ht="21" customHeight="1" spans="1:14">
      <c r="A2329" s="204"/>
      <c r="B2329" s="401" t="s">
        <v>954</v>
      </c>
      <c r="C2329" s="204" t="s">
        <v>953</v>
      </c>
      <c r="D2329" s="206" t="s">
        <v>41</v>
      </c>
      <c r="E2329" s="207"/>
      <c r="F2329" s="371">
        <v>10.6</v>
      </c>
      <c r="G2329" s="209"/>
      <c r="H2329" s="371" t="s">
        <v>2389</v>
      </c>
      <c r="I2329" s="371" t="s">
        <v>2389</v>
      </c>
      <c r="J2329" s="371" t="s">
        <v>953</v>
      </c>
      <c r="K2329" s="371" t="s">
        <v>2395</v>
      </c>
      <c r="L2329" s="247" t="s">
        <v>1101</v>
      </c>
      <c r="M2329" s="371" t="s">
        <v>2391</v>
      </c>
      <c r="N2329" s="371" t="s">
        <v>2392</v>
      </c>
    </row>
    <row r="2330" s="168" customFormat="1" ht="21" customHeight="1" spans="1:14">
      <c r="A2330" s="204"/>
      <c r="B2330" s="401" t="s">
        <v>954</v>
      </c>
      <c r="C2330" s="204" t="s">
        <v>953</v>
      </c>
      <c r="D2330" s="206" t="s">
        <v>41</v>
      </c>
      <c r="E2330" s="207"/>
      <c r="F2330" s="371">
        <v>8.8</v>
      </c>
      <c r="G2330" s="209"/>
      <c r="H2330" s="371" t="s">
        <v>2389</v>
      </c>
      <c r="I2330" s="371" t="s">
        <v>2389</v>
      </c>
      <c r="J2330" s="371" t="s">
        <v>953</v>
      </c>
      <c r="K2330" s="371" t="s">
        <v>2396</v>
      </c>
      <c r="L2330" s="247" t="s">
        <v>1101</v>
      </c>
      <c r="M2330" s="371" t="s">
        <v>2391</v>
      </c>
      <c r="N2330" s="371" t="s">
        <v>2392</v>
      </c>
    </row>
    <row r="2331" s="168" customFormat="1" ht="21" customHeight="1" spans="1:14">
      <c r="A2331" s="204"/>
      <c r="B2331" s="401" t="s">
        <v>954</v>
      </c>
      <c r="C2331" s="204" t="s">
        <v>953</v>
      </c>
      <c r="D2331" s="206" t="s">
        <v>41</v>
      </c>
      <c r="E2331" s="207"/>
      <c r="F2331" s="402">
        <v>16</v>
      </c>
      <c r="G2331" s="209"/>
      <c r="H2331" s="371" t="s">
        <v>2389</v>
      </c>
      <c r="I2331" s="371" t="s">
        <v>2389</v>
      </c>
      <c r="J2331" s="371" t="s">
        <v>953</v>
      </c>
      <c r="K2331" s="371" t="s">
        <v>2397</v>
      </c>
      <c r="L2331" s="247" t="s">
        <v>1101</v>
      </c>
      <c r="M2331" s="371" t="s">
        <v>2391</v>
      </c>
      <c r="N2331" s="371" t="s">
        <v>2392</v>
      </c>
    </row>
    <row r="2332" s="168" customFormat="1" ht="21" customHeight="1" spans="1:14">
      <c r="A2332" s="204"/>
      <c r="B2332" s="401" t="s">
        <v>954</v>
      </c>
      <c r="C2332" s="204" t="s">
        <v>953</v>
      </c>
      <c r="D2332" s="206" t="s">
        <v>41</v>
      </c>
      <c r="E2332" s="207"/>
      <c r="F2332" s="371">
        <v>9.9</v>
      </c>
      <c r="G2332" s="209"/>
      <c r="H2332" s="371" t="s">
        <v>2389</v>
      </c>
      <c r="I2332" s="371" t="s">
        <v>2389</v>
      </c>
      <c r="J2332" s="371" t="s">
        <v>953</v>
      </c>
      <c r="K2332" s="371" t="s">
        <v>2398</v>
      </c>
      <c r="L2332" s="247" t="s">
        <v>1101</v>
      </c>
      <c r="M2332" s="371" t="s">
        <v>2391</v>
      </c>
      <c r="N2332" s="371" t="s">
        <v>2392</v>
      </c>
    </row>
    <row r="2333" s="168" customFormat="1" ht="21" customHeight="1" spans="1:14">
      <c r="A2333" s="204"/>
      <c r="B2333" s="401" t="s">
        <v>954</v>
      </c>
      <c r="C2333" s="204" t="s">
        <v>953</v>
      </c>
      <c r="D2333" s="206" t="s">
        <v>41</v>
      </c>
      <c r="E2333" s="207"/>
      <c r="F2333" s="371">
        <v>7.4</v>
      </c>
      <c r="G2333" s="209"/>
      <c r="H2333" s="371" t="s">
        <v>2389</v>
      </c>
      <c r="I2333" s="371" t="s">
        <v>2389</v>
      </c>
      <c r="J2333" s="371" t="s">
        <v>953</v>
      </c>
      <c r="K2333" s="371" t="s">
        <v>2399</v>
      </c>
      <c r="L2333" s="247" t="s">
        <v>1097</v>
      </c>
      <c r="M2333" s="371" t="s">
        <v>2391</v>
      </c>
      <c r="N2333" s="371" t="s">
        <v>2392</v>
      </c>
    </row>
    <row r="2334" s="168" customFormat="1" ht="21" customHeight="1" spans="1:14">
      <c r="A2334" s="204"/>
      <c r="B2334" s="401" t="s">
        <v>954</v>
      </c>
      <c r="C2334" s="204" t="s">
        <v>953</v>
      </c>
      <c r="D2334" s="206" t="s">
        <v>41</v>
      </c>
      <c r="E2334" s="207"/>
      <c r="F2334" s="371">
        <v>11.3</v>
      </c>
      <c r="G2334" s="209"/>
      <c r="H2334" s="371" t="s">
        <v>2389</v>
      </c>
      <c r="I2334" s="371" t="s">
        <v>2389</v>
      </c>
      <c r="J2334" s="371" t="s">
        <v>953</v>
      </c>
      <c r="K2334" s="371" t="s">
        <v>2400</v>
      </c>
      <c r="L2334" s="247" t="s">
        <v>1101</v>
      </c>
      <c r="M2334" s="371" t="s">
        <v>2391</v>
      </c>
      <c r="N2334" s="371" t="s">
        <v>2392</v>
      </c>
    </row>
    <row r="2335" s="168" customFormat="1" ht="21" customHeight="1" spans="1:14">
      <c r="A2335" s="204"/>
      <c r="B2335" s="401" t="s">
        <v>954</v>
      </c>
      <c r="C2335" s="204" t="s">
        <v>953</v>
      </c>
      <c r="D2335" s="206" t="s">
        <v>41</v>
      </c>
      <c r="E2335" s="207"/>
      <c r="F2335" s="371">
        <v>7.9</v>
      </c>
      <c r="G2335" s="209"/>
      <c r="H2335" s="371" t="s">
        <v>2389</v>
      </c>
      <c r="I2335" s="371" t="s">
        <v>2389</v>
      </c>
      <c r="J2335" s="371" t="s">
        <v>953</v>
      </c>
      <c r="K2335" s="371" t="s">
        <v>2401</v>
      </c>
      <c r="L2335" s="247" t="s">
        <v>1101</v>
      </c>
      <c r="M2335" s="371" t="s">
        <v>2391</v>
      </c>
      <c r="N2335" s="371" t="s">
        <v>2392</v>
      </c>
    </row>
    <row r="2336" s="168" customFormat="1" ht="21" customHeight="1" spans="1:14">
      <c r="A2336" s="204"/>
      <c r="B2336" s="401" t="s">
        <v>954</v>
      </c>
      <c r="C2336" s="204" t="s">
        <v>953</v>
      </c>
      <c r="D2336" s="206" t="s">
        <v>41</v>
      </c>
      <c r="E2336" s="207"/>
      <c r="F2336" s="402">
        <v>5</v>
      </c>
      <c r="G2336" s="209"/>
      <c r="H2336" s="371" t="s">
        <v>2389</v>
      </c>
      <c r="I2336" s="371" t="s">
        <v>2389</v>
      </c>
      <c r="J2336" s="371" t="s">
        <v>953</v>
      </c>
      <c r="K2336" s="371" t="s">
        <v>2402</v>
      </c>
      <c r="L2336" s="247" t="s">
        <v>1101</v>
      </c>
      <c r="M2336" s="371" t="s">
        <v>2391</v>
      </c>
      <c r="N2336" s="371" t="s">
        <v>2392</v>
      </c>
    </row>
    <row r="2337" s="168" customFormat="1" ht="21" customHeight="1" spans="1:14">
      <c r="A2337" s="204"/>
      <c r="B2337" s="401" t="s">
        <v>954</v>
      </c>
      <c r="C2337" s="204" t="s">
        <v>953</v>
      </c>
      <c r="D2337" s="206" t="s">
        <v>41</v>
      </c>
      <c r="E2337" s="207"/>
      <c r="F2337" s="371">
        <v>15.5</v>
      </c>
      <c r="G2337" s="209"/>
      <c r="H2337" s="371" t="s">
        <v>2389</v>
      </c>
      <c r="I2337" s="371" t="s">
        <v>2389</v>
      </c>
      <c r="J2337" s="371" t="s">
        <v>953</v>
      </c>
      <c r="K2337" s="371" t="s">
        <v>2403</v>
      </c>
      <c r="L2337" s="247" t="s">
        <v>1101</v>
      </c>
      <c r="M2337" s="371" t="s">
        <v>2391</v>
      </c>
      <c r="N2337" s="371" t="s">
        <v>2392</v>
      </c>
    </row>
    <row r="2338" s="168" customFormat="1" ht="21" customHeight="1" spans="1:14">
      <c r="A2338" s="204"/>
      <c r="B2338" s="401" t="s">
        <v>954</v>
      </c>
      <c r="C2338" s="204" t="s">
        <v>953</v>
      </c>
      <c r="D2338" s="206" t="s">
        <v>41</v>
      </c>
      <c r="E2338" s="207"/>
      <c r="F2338" s="371">
        <v>2.3</v>
      </c>
      <c r="G2338" s="209"/>
      <c r="H2338" s="371" t="s">
        <v>2389</v>
      </c>
      <c r="I2338" s="371" t="s">
        <v>2389</v>
      </c>
      <c r="J2338" s="371" t="s">
        <v>953</v>
      </c>
      <c r="K2338" s="371" t="s">
        <v>2404</v>
      </c>
      <c r="L2338" s="247" t="s">
        <v>1101</v>
      </c>
      <c r="M2338" s="371" t="s">
        <v>2391</v>
      </c>
      <c r="N2338" s="371" t="s">
        <v>2392</v>
      </c>
    </row>
    <row r="2339" s="168" customFormat="1" ht="21" customHeight="1" spans="1:14">
      <c r="A2339" s="204"/>
      <c r="B2339" s="401" t="s">
        <v>954</v>
      </c>
      <c r="C2339" s="204" t="s">
        <v>953</v>
      </c>
      <c r="D2339" s="206" t="s">
        <v>41</v>
      </c>
      <c r="E2339" s="207"/>
      <c r="F2339" s="371">
        <v>3.2</v>
      </c>
      <c r="G2339" s="209"/>
      <c r="H2339" s="371" t="s">
        <v>2389</v>
      </c>
      <c r="I2339" s="371" t="s">
        <v>2389</v>
      </c>
      <c r="J2339" s="371" t="s">
        <v>953</v>
      </c>
      <c r="K2339" s="371" t="s">
        <v>2405</v>
      </c>
      <c r="L2339" s="247" t="s">
        <v>1101</v>
      </c>
      <c r="M2339" s="371" t="s">
        <v>2391</v>
      </c>
      <c r="N2339" s="371" t="s">
        <v>2392</v>
      </c>
    </row>
    <row r="2340" s="168" customFormat="1" ht="21" customHeight="1" spans="1:14">
      <c r="A2340" s="204"/>
      <c r="B2340" s="401" t="s">
        <v>954</v>
      </c>
      <c r="C2340" s="204" t="s">
        <v>953</v>
      </c>
      <c r="D2340" s="206" t="s">
        <v>41</v>
      </c>
      <c r="E2340" s="207"/>
      <c r="F2340" s="371">
        <v>1.8</v>
      </c>
      <c r="G2340" s="209"/>
      <c r="H2340" s="371" t="s">
        <v>2389</v>
      </c>
      <c r="I2340" s="371" t="s">
        <v>2389</v>
      </c>
      <c r="J2340" s="371" t="s">
        <v>953</v>
      </c>
      <c r="K2340" s="371" t="s">
        <v>2406</v>
      </c>
      <c r="L2340" s="247" t="s">
        <v>1101</v>
      </c>
      <c r="M2340" s="371" t="s">
        <v>2391</v>
      </c>
      <c r="N2340" s="371" t="s">
        <v>2392</v>
      </c>
    </row>
    <row r="2341" s="168" customFormat="1" ht="21" customHeight="1" spans="1:14">
      <c r="A2341" s="204"/>
      <c r="B2341" s="401" t="s">
        <v>954</v>
      </c>
      <c r="C2341" s="204" t="s">
        <v>953</v>
      </c>
      <c r="D2341" s="206" t="s">
        <v>41</v>
      </c>
      <c r="E2341" s="207"/>
      <c r="F2341" s="371">
        <v>5.9</v>
      </c>
      <c r="G2341" s="209"/>
      <c r="H2341" s="371" t="s">
        <v>2389</v>
      </c>
      <c r="I2341" s="371" t="s">
        <v>2389</v>
      </c>
      <c r="J2341" s="371" t="s">
        <v>953</v>
      </c>
      <c r="K2341" s="371" t="s">
        <v>2407</v>
      </c>
      <c r="L2341" s="247" t="s">
        <v>1101</v>
      </c>
      <c r="M2341" s="371" t="s">
        <v>2391</v>
      </c>
      <c r="N2341" s="371" t="s">
        <v>2392</v>
      </c>
    </row>
    <row r="2342" s="168" customFormat="1" ht="21" customHeight="1" spans="1:14">
      <c r="A2342" s="204"/>
      <c r="B2342" s="401" t="s">
        <v>954</v>
      </c>
      <c r="C2342" s="204" t="s">
        <v>953</v>
      </c>
      <c r="D2342" s="206" t="s">
        <v>41</v>
      </c>
      <c r="E2342" s="207"/>
      <c r="F2342" s="371">
        <v>21.4</v>
      </c>
      <c r="G2342" s="209"/>
      <c r="H2342" s="371" t="s">
        <v>2389</v>
      </c>
      <c r="I2342" s="371" t="s">
        <v>2389</v>
      </c>
      <c r="J2342" s="371" t="s">
        <v>953</v>
      </c>
      <c r="K2342" s="371" t="s">
        <v>2408</v>
      </c>
      <c r="L2342" s="247" t="s">
        <v>1101</v>
      </c>
      <c r="M2342" s="371" t="s">
        <v>2391</v>
      </c>
      <c r="N2342" s="371" t="s">
        <v>2392</v>
      </c>
    </row>
    <row r="2343" s="168" customFormat="1" ht="21" customHeight="1" spans="1:14">
      <c r="A2343" s="204"/>
      <c r="B2343" s="401" t="s">
        <v>954</v>
      </c>
      <c r="C2343" s="204" t="s">
        <v>953</v>
      </c>
      <c r="D2343" s="206" t="s">
        <v>41</v>
      </c>
      <c r="E2343" s="207"/>
      <c r="F2343" s="371">
        <v>2.7</v>
      </c>
      <c r="G2343" s="209"/>
      <c r="H2343" s="371" t="s">
        <v>2389</v>
      </c>
      <c r="I2343" s="371" t="s">
        <v>2389</v>
      </c>
      <c r="J2343" s="371" t="s">
        <v>953</v>
      </c>
      <c r="K2343" s="371" t="s">
        <v>2409</v>
      </c>
      <c r="L2343" s="247" t="s">
        <v>1101</v>
      </c>
      <c r="M2343" s="371" t="s">
        <v>2391</v>
      </c>
      <c r="N2343" s="371" t="s">
        <v>2392</v>
      </c>
    </row>
    <row r="2344" s="168" customFormat="1" ht="21" customHeight="1" spans="1:14">
      <c r="A2344" s="204"/>
      <c r="B2344" s="401" t="s">
        <v>954</v>
      </c>
      <c r="C2344" s="204" t="s">
        <v>953</v>
      </c>
      <c r="D2344" s="206" t="s">
        <v>41</v>
      </c>
      <c r="E2344" s="207"/>
      <c r="F2344" s="371">
        <v>2.7</v>
      </c>
      <c r="G2344" s="209"/>
      <c r="H2344" s="371" t="s">
        <v>2389</v>
      </c>
      <c r="I2344" s="371" t="s">
        <v>2389</v>
      </c>
      <c r="J2344" s="371" t="s">
        <v>953</v>
      </c>
      <c r="K2344" s="371" t="s">
        <v>1802</v>
      </c>
      <c r="L2344" s="247" t="s">
        <v>1101</v>
      </c>
      <c r="M2344" s="371" t="s">
        <v>2391</v>
      </c>
      <c r="N2344" s="371" t="s">
        <v>2392</v>
      </c>
    </row>
    <row r="2345" s="168" customFormat="1" ht="21" customHeight="1" spans="1:14">
      <c r="A2345" s="204"/>
      <c r="B2345" s="401" t="s">
        <v>954</v>
      </c>
      <c r="C2345" s="204" t="s">
        <v>953</v>
      </c>
      <c r="D2345" s="206" t="s">
        <v>41</v>
      </c>
      <c r="E2345" s="207"/>
      <c r="F2345" s="371">
        <v>8.1</v>
      </c>
      <c r="G2345" s="209"/>
      <c r="H2345" s="371" t="s">
        <v>2389</v>
      </c>
      <c r="I2345" s="371" t="s">
        <v>2389</v>
      </c>
      <c r="J2345" s="371" t="s">
        <v>953</v>
      </c>
      <c r="K2345" s="371" t="s">
        <v>2410</v>
      </c>
      <c r="L2345" s="247" t="s">
        <v>1101</v>
      </c>
      <c r="M2345" s="371" t="s">
        <v>2391</v>
      </c>
      <c r="N2345" s="371" t="s">
        <v>2392</v>
      </c>
    </row>
    <row r="2346" s="168" customFormat="1" ht="21" customHeight="1" spans="1:14">
      <c r="A2346" s="204"/>
      <c r="B2346" s="401" t="s">
        <v>954</v>
      </c>
      <c r="C2346" s="204" t="s">
        <v>953</v>
      </c>
      <c r="D2346" s="206" t="s">
        <v>41</v>
      </c>
      <c r="E2346" s="207"/>
      <c r="F2346" s="371">
        <v>7.4</v>
      </c>
      <c r="G2346" s="209"/>
      <c r="H2346" s="371" t="s">
        <v>2389</v>
      </c>
      <c r="I2346" s="371" t="s">
        <v>2389</v>
      </c>
      <c r="J2346" s="371" t="s">
        <v>953</v>
      </c>
      <c r="K2346" s="371" t="s">
        <v>2411</v>
      </c>
      <c r="L2346" s="247" t="s">
        <v>1101</v>
      </c>
      <c r="M2346" s="371" t="s">
        <v>2391</v>
      </c>
      <c r="N2346" s="371" t="s">
        <v>2392</v>
      </c>
    </row>
    <row r="2347" s="168" customFormat="1" ht="21" customHeight="1" spans="1:14">
      <c r="A2347" s="204"/>
      <c r="B2347" s="401" t="s">
        <v>954</v>
      </c>
      <c r="C2347" s="204" t="s">
        <v>953</v>
      </c>
      <c r="D2347" s="206" t="s">
        <v>41</v>
      </c>
      <c r="E2347" s="207"/>
      <c r="F2347" s="371">
        <v>1.8</v>
      </c>
      <c r="G2347" s="209"/>
      <c r="H2347" s="371" t="s">
        <v>2389</v>
      </c>
      <c r="I2347" s="371" t="s">
        <v>2389</v>
      </c>
      <c r="J2347" s="371" t="s">
        <v>953</v>
      </c>
      <c r="K2347" s="371" t="s">
        <v>2412</v>
      </c>
      <c r="L2347" s="247" t="s">
        <v>1101</v>
      </c>
      <c r="M2347" s="371" t="s">
        <v>2391</v>
      </c>
      <c r="N2347" s="371" t="s">
        <v>2392</v>
      </c>
    </row>
    <row r="2348" s="168" customFormat="1" ht="21" customHeight="1" spans="1:14">
      <c r="A2348" s="204"/>
      <c r="B2348" s="401" t="s">
        <v>954</v>
      </c>
      <c r="C2348" s="204" t="s">
        <v>953</v>
      </c>
      <c r="D2348" s="206" t="s">
        <v>41</v>
      </c>
      <c r="E2348" s="207"/>
      <c r="F2348" s="371">
        <v>12.6</v>
      </c>
      <c r="G2348" s="209"/>
      <c r="H2348" s="371" t="s">
        <v>2389</v>
      </c>
      <c r="I2348" s="371" t="s">
        <v>2389</v>
      </c>
      <c r="J2348" s="371" t="s">
        <v>953</v>
      </c>
      <c r="K2348" s="371" t="s">
        <v>2413</v>
      </c>
      <c r="L2348" s="247" t="s">
        <v>1101</v>
      </c>
      <c r="M2348" s="371" t="s">
        <v>2391</v>
      </c>
      <c r="N2348" s="371" t="s">
        <v>2392</v>
      </c>
    </row>
    <row r="2349" s="168" customFormat="1" ht="21" customHeight="1" spans="1:14">
      <c r="A2349" s="204"/>
      <c r="B2349" s="401" t="s">
        <v>954</v>
      </c>
      <c r="C2349" s="204" t="s">
        <v>953</v>
      </c>
      <c r="D2349" s="206" t="s">
        <v>41</v>
      </c>
      <c r="E2349" s="207"/>
      <c r="F2349" s="371">
        <v>5.2</v>
      </c>
      <c r="G2349" s="209"/>
      <c r="H2349" s="371" t="s">
        <v>2389</v>
      </c>
      <c r="I2349" s="371" t="s">
        <v>2389</v>
      </c>
      <c r="J2349" s="371" t="s">
        <v>953</v>
      </c>
      <c r="K2349" s="371" t="s">
        <v>1808</v>
      </c>
      <c r="L2349" s="247" t="s">
        <v>1101</v>
      </c>
      <c r="M2349" s="371" t="s">
        <v>2391</v>
      </c>
      <c r="N2349" s="371" t="s">
        <v>2392</v>
      </c>
    </row>
    <row r="2350" s="168" customFormat="1" ht="21" customHeight="1" spans="1:14">
      <c r="A2350" s="204"/>
      <c r="B2350" s="401" t="s">
        <v>954</v>
      </c>
      <c r="C2350" s="204" t="s">
        <v>953</v>
      </c>
      <c r="D2350" s="206" t="s">
        <v>41</v>
      </c>
      <c r="E2350" s="207"/>
      <c r="F2350" s="371">
        <v>7.4</v>
      </c>
      <c r="G2350" s="209"/>
      <c r="H2350" s="371" t="s">
        <v>2389</v>
      </c>
      <c r="I2350" s="371" t="s">
        <v>2389</v>
      </c>
      <c r="J2350" s="371" t="s">
        <v>953</v>
      </c>
      <c r="K2350" s="371" t="s">
        <v>2414</v>
      </c>
      <c r="L2350" s="247" t="s">
        <v>1101</v>
      </c>
      <c r="M2350" s="371" t="s">
        <v>2391</v>
      </c>
      <c r="N2350" s="371" t="s">
        <v>2392</v>
      </c>
    </row>
    <row r="2351" s="168" customFormat="1" ht="21" customHeight="1" spans="1:14">
      <c r="A2351" s="204"/>
      <c r="B2351" s="401" t="s">
        <v>954</v>
      </c>
      <c r="C2351" s="204" t="s">
        <v>953</v>
      </c>
      <c r="D2351" s="206" t="s">
        <v>41</v>
      </c>
      <c r="E2351" s="207"/>
      <c r="F2351" s="371">
        <v>9</v>
      </c>
      <c r="G2351" s="209"/>
      <c r="H2351" s="371" t="s">
        <v>2389</v>
      </c>
      <c r="I2351" s="371" t="s">
        <v>2389</v>
      </c>
      <c r="J2351" s="371" t="s">
        <v>953</v>
      </c>
      <c r="K2351" s="371" t="s">
        <v>2415</v>
      </c>
      <c r="L2351" s="247" t="s">
        <v>1101</v>
      </c>
      <c r="M2351" s="371" t="s">
        <v>2391</v>
      </c>
      <c r="N2351" s="371" t="s">
        <v>2392</v>
      </c>
    </row>
    <row r="2352" s="168" customFormat="1" ht="21" customHeight="1" spans="1:14">
      <c r="A2352" s="204"/>
      <c r="B2352" s="401" t="s">
        <v>954</v>
      </c>
      <c r="C2352" s="204" t="s">
        <v>953</v>
      </c>
      <c r="D2352" s="206" t="s">
        <v>41</v>
      </c>
      <c r="E2352" s="207"/>
      <c r="F2352" s="371">
        <v>10.8</v>
      </c>
      <c r="G2352" s="209"/>
      <c r="H2352" s="371" t="s">
        <v>2389</v>
      </c>
      <c r="I2352" s="371" t="s">
        <v>2389</v>
      </c>
      <c r="J2352" s="371" t="s">
        <v>953</v>
      </c>
      <c r="K2352" s="371" t="s">
        <v>2416</v>
      </c>
      <c r="L2352" s="247" t="s">
        <v>1101</v>
      </c>
      <c r="M2352" s="371" t="s">
        <v>2391</v>
      </c>
      <c r="N2352" s="371" t="s">
        <v>2392</v>
      </c>
    </row>
    <row r="2353" s="168" customFormat="1" ht="21" customHeight="1" spans="1:14">
      <c r="A2353" s="204"/>
      <c r="B2353" s="401" t="s">
        <v>954</v>
      </c>
      <c r="C2353" s="204" t="s">
        <v>953</v>
      </c>
      <c r="D2353" s="206" t="s">
        <v>41</v>
      </c>
      <c r="E2353" s="207"/>
      <c r="F2353" s="371">
        <v>3.4</v>
      </c>
      <c r="G2353" s="209"/>
      <c r="H2353" s="371" t="s">
        <v>2389</v>
      </c>
      <c r="I2353" s="371" t="s">
        <v>2389</v>
      </c>
      <c r="J2353" s="371" t="s">
        <v>953</v>
      </c>
      <c r="K2353" s="371" t="s">
        <v>2417</v>
      </c>
      <c r="L2353" s="247" t="s">
        <v>1101</v>
      </c>
      <c r="M2353" s="371" t="s">
        <v>2391</v>
      </c>
      <c r="N2353" s="371" t="s">
        <v>2392</v>
      </c>
    </row>
    <row r="2354" s="168" customFormat="1" ht="21" customHeight="1" spans="1:14">
      <c r="A2354" s="204"/>
      <c r="B2354" s="401" t="s">
        <v>954</v>
      </c>
      <c r="C2354" s="204" t="s">
        <v>953</v>
      </c>
      <c r="D2354" s="206" t="s">
        <v>41</v>
      </c>
      <c r="E2354" s="207"/>
      <c r="F2354" s="371">
        <v>5.6</v>
      </c>
      <c r="G2354" s="209"/>
      <c r="H2354" s="371" t="s">
        <v>2389</v>
      </c>
      <c r="I2354" s="371" t="s">
        <v>2389</v>
      </c>
      <c r="J2354" s="371" t="s">
        <v>953</v>
      </c>
      <c r="K2354" s="371" t="s">
        <v>2418</v>
      </c>
      <c r="L2354" s="247" t="s">
        <v>1101</v>
      </c>
      <c r="M2354" s="371" t="s">
        <v>2391</v>
      </c>
      <c r="N2354" s="371" t="s">
        <v>2392</v>
      </c>
    </row>
    <row r="2355" s="168" customFormat="1" ht="21" customHeight="1" spans="1:14">
      <c r="A2355" s="204"/>
      <c r="B2355" s="401" t="s">
        <v>954</v>
      </c>
      <c r="C2355" s="204" t="s">
        <v>953</v>
      </c>
      <c r="D2355" s="206" t="s">
        <v>41</v>
      </c>
      <c r="E2355" s="207"/>
      <c r="F2355" s="371">
        <v>4.7</v>
      </c>
      <c r="G2355" s="209"/>
      <c r="H2355" s="371" t="s">
        <v>2389</v>
      </c>
      <c r="I2355" s="371" t="s">
        <v>2389</v>
      </c>
      <c r="J2355" s="371" t="s">
        <v>953</v>
      </c>
      <c r="K2355" s="371" t="s">
        <v>2419</v>
      </c>
      <c r="L2355" s="247" t="s">
        <v>1101</v>
      </c>
      <c r="M2355" s="371" t="s">
        <v>2391</v>
      </c>
      <c r="N2355" s="371" t="s">
        <v>2392</v>
      </c>
    </row>
    <row r="2356" s="168" customFormat="1" ht="21" customHeight="1" spans="1:14">
      <c r="A2356" s="204"/>
      <c r="B2356" s="401" t="s">
        <v>954</v>
      </c>
      <c r="C2356" s="204" t="s">
        <v>953</v>
      </c>
      <c r="D2356" s="206" t="s">
        <v>41</v>
      </c>
      <c r="E2356" s="207"/>
      <c r="F2356" s="371">
        <v>2.7</v>
      </c>
      <c r="G2356" s="209"/>
      <c r="H2356" s="371" t="s">
        <v>2389</v>
      </c>
      <c r="I2356" s="371" t="s">
        <v>2389</v>
      </c>
      <c r="J2356" s="371" t="s">
        <v>953</v>
      </c>
      <c r="K2356" s="371" t="s">
        <v>2420</v>
      </c>
      <c r="L2356" s="247" t="s">
        <v>1097</v>
      </c>
      <c r="M2356" s="371" t="s">
        <v>2391</v>
      </c>
      <c r="N2356" s="371" t="s">
        <v>2392</v>
      </c>
    </row>
    <row r="2357" s="168" customFormat="1" ht="21" customHeight="1" spans="1:14">
      <c r="A2357" s="204"/>
      <c r="B2357" s="401" t="s">
        <v>954</v>
      </c>
      <c r="C2357" s="204" t="s">
        <v>953</v>
      </c>
      <c r="D2357" s="206" t="s">
        <v>41</v>
      </c>
      <c r="E2357" s="207"/>
      <c r="F2357" s="371">
        <v>5.6</v>
      </c>
      <c r="G2357" s="209"/>
      <c r="H2357" s="371" t="s">
        <v>2389</v>
      </c>
      <c r="I2357" s="371" t="s">
        <v>2389</v>
      </c>
      <c r="J2357" s="371" t="s">
        <v>953</v>
      </c>
      <c r="K2357" s="371" t="s">
        <v>2421</v>
      </c>
      <c r="L2357" s="247" t="s">
        <v>1101</v>
      </c>
      <c r="M2357" s="371" t="s">
        <v>2391</v>
      </c>
      <c r="N2357" s="371" t="s">
        <v>2392</v>
      </c>
    </row>
    <row r="2358" s="168" customFormat="1" ht="21" customHeight="1" spans="1:14">
      <c r="A2358" s="204"/>
      <c r="B2358" s="401" t="s">
        <v>954</v>
      </c>
      <c r="C2358" s="204" t="s">
        <v>953</v>
      </c>
      <c r="D2358" s="206" t="s">
        <v>41</v>
      </c>
      <c r="E2358" s="207"/>
      <c r="F2358" s="371">
        <v>12.8</v>
      </c>
      <c r="G2358" s="209"/>
      <c r="H2358" s="371" t="s">
        <v>2389</v>
      </c>
      <c r="I2358" s="371" t="s">
        <v>2389</v>
      </c>
      <c r="J2358" s="371" t="s">
        <v>953</v>
      </c>
      <c r="K2358" s="371" t="s">
        <v>2422</v>
      </c>
      <c r="L2358" s="247" t="s">
        <v>1101</v>
      </c>
      <c r="M2358" s="371" t="s">
        <v>2391</v>
      </c>
      <c r="N2358" s="371" t="s">
        <v>2392</v>
      </c>
    </row>
    <row r="2359" s="168" customFormat="1" ht="21" customHeight="1" spans="1:14">
      <c r="A2359" s="204"/>
      <c r="B2359" s="401" t="s">
        <v>954</v>
      </c>
      <c r="C2359" s="204" t="s">
        <v>953</v>
      </c>
      <c r="D2359" s="206" t="s">
        <v>41</v>
      </c>
      <c r="E2359" s="207"/>
      <c r="F2359" s="371">
        <v>1.6</v>
      </c>
      <c r="G2359" s="209"/>
      <c r="H2359" s="371" t="s">
        <v>2389</v>
      </c>
      <c r="I2359" s="371" t="s">
        <v>2389</v>
      </c>
      <c r="J2359" s="371" t="s">
        <v>953</v>
      </c>
      <c r="K2359" s="371" t="s">
        <v>2423</v>
      </c>
      <c r="L2359" s="247" t="s">
        <v>1097</v>
      </c>
      <c r="M2359" s="371" t="s">
        <v>2391</v>
      </c>
      <c r="N2359" s="371" t="s">
        <v>2392</v>
      </c>
    </row>
    <row r="2360" s="168" customFormat="1" ht="21" customHeight="1" spans="1:14">
      <c r="A2360" s="204"/>
      <c r="B2360" s="401" t="s">
        <v>954</v>
      </c>
      <c r="C2360" s="204" t="s">
        <v>953</v>
      </c>
      <c r="D2360" s="206" t="s">
        <v>41</v>
      </c>
      <c r="E2360" s="207"/>
      <c r="F2360" s="371">
        <v>19.8</v>
      </c>
      <c r="G2360" s="209"/>
      <c r="H2360" s="371" t="s">
        <v>2389</v>
      </c>
      <c r="I2360" s="371" t="s">
        <v>2389</v>
      </c>
      <c r="J2360" s="371" t="s">
        <v>953</v>
      </c>
      <c r="K2360" s="371" t="s">
        <v>2424</v>
      </c>
      <c r="L2360" s="247" t="s">
        <v>1101</v>
      </c>
      <c r="M2360" s="371" t="s">
        <v>2391</v>
      </c>
      <c r="N2360" s="371" t="s">
        <v>2392</v>
      </c>
    </row>
    <row r="2361" s="168" customFormat="1" ht="21" customHeight="1" spans="1:14">
      <c r="A2361" s="204"/>
      <c r="B2361" s="401" t="s">
        <v>954</v>
      </c>
      <c r="C2361" s="204" t="s">
        <v>953</v>
      </c>
      <c r="D2361" s="206" t="s">
        <v>41</v>
      </c>
      <c r="E2361" s="207"/>
      <c r="F2361" s="244">
        <v>27</v>
      </c>
      <c r="G2361" s="209"/>
      <c r="H2361" s="371" t="s">
        <v>2389</v>
      </c>
      <c r="I2361" s="371" t="s">
        <v>2389</v>
      </c>
      <c r="J2361" s="371" t="s">
        <v>953</v>
      </c>
      <c r="K2361" s="244" t="s">
        <v>2425</v>
      </c>
      <c r="L2361" s="247" t="s">
        <v>1101</v>
      </c>
      <c r="M2361" s="371" t="s">
        <v>2426</v>
      </c>
      <c r="N2361" s="371" t="s">
        <v>2427</v>
      </c>
    </row>
    <row r="2362" s="168" customFormat="1" ht="21" customHeight="1" spans="1:14">
      <c r="A2362" s="204"/>
      <c r="B2362" s="401" t="s">
        <v>954</v>
      </c>
      <c r="C2362" s="204" t="s">
        <v>953</v>
      </c>
      <c r="D2362" s="206" t="s">
        <v>41</v>
      </c>
      <c r="E2362" s="207"/>
      <c r="F2362" s="244">
        <v>51.8</v>
      </c>
      <c r="G2362" s="209"/>
      <c r="H2362" s="371" t="s">
        <v>2389</v>
      </c>
      <c r="I2362" s="371" t="s">
        <v>2389</v>
      </c>
      <c r="J2362" s="371" t="s">
        <v>953</v>
      </c>
      <c r="K2362" s="244" t="s">
        <v>2428</v>
      </c>
      <c r="L2362" s="247" t="s">
        <v>1101</v>
      </c>
      <c r="M2362" s="371" t="s">
        <v>2426</v>
      </c>
      <c r="N2362" s="371" t="s">
        <v>2427</v>
      </c>
    </row>
    <row r="2363" s="168" customFormat="1" ht="21" customHeight="1" spans="1:14">
      <c r="A2363" s="204"/>
      <c r="B2363" s="401" t="s">
        <v>954</v>
      </c>
      <c r="C2363" s="204" t="s">
        <v>953</v>
      </c>
      <c r="D2363" s="206" t="s">
        <v>41</v>
      </c>
      <c r="E2363" s="207"/>
      <c r="F2363" s="371">
        <v>13.5</v>
      </c>
      <c r="G2363" s="209"/>
      <c r="H2363" s="371" t="s">
        <v>2389</v>
      </c>
      <c r="I2363" s="371" t="s">
        <v>2389</v>
      </c>
      <c r="J2363" s="371" t="s">
        <v>953</v>
      </c>
      <c r="K2363" s="371" t="s">
        <v>2429</v>
      </c>
      <c r="L2363" s="247" t="s">
        <v>1097</v>
      </c>
      <c r="M2363" s="371" t="s">
        <v>2426</v>
      </c>
      <c r="N2363" s="371" t="s">
        <v>2427</v>
      </c>
    </row>
    <row r="2364" s="168" customFormat="1" ht="21" customHeight="1" spans="1:14">
      <c r="A2364" s="204"/>
      <c r="B2364" s="401" t="s">
        <v>954</v>
      </c>
      <c r="C2364" s="204" t="s">
        <v>953</v>
      </c>
      <c r="D2364" s="206" t="s">
        <v>41</v>
      </c>
      <c r="E2364" s="207"/>
      <c r="F2364" s="371">
        <v>99</v>
      </c>
      <c r="G2364" s="209"/>
      <c r="H2364" s="371" t="s">
        <v>2389</v>
      </c>
      <c r="I2364" s="371" t="s">
        <v>2389</v>
      </c>
      <c r="J2364" s="371" t="s">
        <v>953</v>
      </c>
      <c r="K2364" s="371" t="s">
        <v>2430</v>
      </c>
      <c r="L2364" s="247" t="s">
        <v>1101</v>
      </c>
      <c r="M2364" s="371" t="s">
        <v>2426</v>
      </c>
      <c r="N2364" s="371" t="s">
        <v>2427</v>
      </c>
    </row>
    <row r="2365" s="168" customFormat="1" ht="21" customHeight="1" spans="1:14">
      <c r="A2365" s="204"/>
      <c r="B2365" s="401" t="s">
        <v>954</v>
      </c>
      <c r="C2365" s="204" t="s">
        <v>953</v>
      </c>
      <c r="D2365" s="206" t="s">
        <v>41</v>
      </c>
      <c r="E2365" s="207"/>
      <c r="F2365" s="371">
        <v>86.4</v>
      </c>
      <c r="G2365" s="209"/>
      <c r="H2365" s="371" t="s">
        <v>2389</v>
      </c>
      <c r="I2365" s="371" t="s">
        <v>2389</v>
      </c>
      <c r="J2365" s="371" t="s">
        <v>953</v>
      </c>
      <c r="K2365" s="371" t="s">
        <v>2431</v>
      </c>
      <c r="L2365" s="247" t="s">
        <v>1097</v>
      </c>
      <c r="M2365" s="371" t="s">
        <v>2426</v>
      </c>
      <c r="N2365" s="371" t="s">
        <v>2427</v>
      </c>
    </row>
    <row r="2366" s="168" customFormat="1" ht="21" customHeight="1" spans="1:14">
      <c r="A2366" s="204"/>
      <c r="B2366" s="401" t="s">
        <v>954</v>
      </c>
      <c r="C2366" s="204" t="s">
        <v>953</v>
      </c>
      <c r="D2366" s="206" t="s">
        <v>41</v>
      </c>
      <c r="E2366" s="207"/>
      <c r="F2366" s="371">
        <v>31.5</v>
      </c>
      <c r="G2366" s="209"/>
      <c r="H2366" s="371" t="s">
        <v>2389</v>
      </c>
      <c r="I2366" s="371" t="s">
        <v>2389</v>
      </c>
      <c r="J2366" s="371" t="s">
        <v>953</v>
      </c>
      <c r="K2366" s="371" t="s">
        <v>2432</v>
      </c>
      <c r="L2366" s="247" t="s">
        <v>1097</v>
      </c>
      <c r="M2366" s="371" t="s">
        <v>2426</v>
      </c>
      <c r="N2366" s="371" t="s">
        <v>2427</v>
      </c>
    </row>
    <row r="2367" s="168" customFormat="1" ht="21" customHeight="1" spans="1:14">
      <c r="A2367" s="204"/>
      <c r="B2367" s="401" t="s">
        <v>954</v>
      </c>
      <c r="C2367" s="204" t="s">
        <v>953</v>
      </c>
      <c r="D2367" s="206" t="s">
        <v>41</v>
      </c>
      <c r="E2367" s="207"/>
      <c r="F2367" s="371">
        <v>31.5</v>
      </c>
      <c r="G2367" s="209"/>
      <c r="H2367" s="371" t="s">
        <v>2389</v>
      </c>
      <c r="I2367" s="371" t="s">
        <v>2389</v>
      </c>
      <c r="J2367" s="371" t="s">
        <v>953</v>
      </c>
      <c r="K2367" s="371" t="s">
        <v>2433</v>
      </c>
      <c r="L2367" s="247" t="s">
        <v>1101</v>
      </c>
      <c r="M2367" s="371" t="s">
        <v>2426</v>
      </c>
      <c r="N2367" s="371" t="s">
        <v>2427</v>
      </c>
    </row>
    <row r="2368" s="168" customFormat="1" ht="21" customHeight="1" spans="1:14">
      <c r="A2368" s="204"/>
      <c r="B2368" s="401" t="s">
        <v>954</v>
      </c>
      <c r="C2368" s="204" t="s">
        <v>953</v>
      </c>
      <c r="D2368" s="206" t="s">
        <v>41</v>
      </c>
      <c r="E2368" s="207"/>
      <c r="F2368" s="371">
        <v>18</v>
      </c>
      <c r="G2368" s="209"/>
      <c r="H2368" s="371" t="s">
        <v>2389</v>
      </c>
      <c r="I2368" s="371" t="s">
        <v>2389</v>
      </c>
      <c r="J2368" s="371" t="s">
        <v>953</v>
      </c>
      <c r="K2368" s="371" t="s">
        <v>2434</v>
      </c>
      <c r="L2368" s="247" t="s">
        <v>1097</v>
      </c>
      <c r="M2368" s="371" t="s">
        <v>2426</v>
      </c>
      <c r="N2368" s="371" t="s">
        <v>2427</v>
      </c>
    </row>
    <row r="2369" s="168" customFormat="1" ht="21" customHeight="1" spans="1:14">
      <c r="A2369" s="204"/>
      <c r="B2369" s="401" t="s">
        <v>954</v>
      </c>
      <c r="C2369" s="204" t="s">
        <v>953</v>
      </c>
      <c r="D2369" s="206" t="s">
        <v>41</v>
      </c>
      <c r="E2369" s="207"/>
      <c r="F2369" s="371">
        <v>20.3</v>
      </c>
      <c r="G2369" s="209"/>
      <c r="H2369" s="371" t="s">
        <v>2389</v>
      </c>
      <c r="I2369" s="371" t="s">
        <v>2389</v>
      </c>
      <c r="J2369" s="371" t="s">
        <v>953</v>
      </c>
      <c r="K2369" s="371" t="s">
        <v>2435</v>
      </c>
      <c r="L2369" s="247" t="s">
        <v>1101</v>
      </c>
      <c r="M2369" s="371" t="s">
        <v>2426</v>
      </c>
      <c r="N2369" s="371" t="s">
        <v>2427</v>
      </c>
    </row>
    <row r="2370" s="168" customFormat="1" ht="21" customHeight="1" spans="1:14">
      <c r="A2370" s="204"/>
      <c r="B2370" s="401" t="s">
        <v>954</v>
      </c>
      <c r="C2370" s="204" t="s">
        <v>953</v>
      </c>
      <c r="D2370" s="206" t="s">
        <v>41</v>
      </c>
      <c r="E2370" s="207"/>
      <c r="F2370" s="371">
        <v>11.3</v>
      </c>
      <c r="G2370" s="209"/>
      <c r="H2370" s="371" t="s">
        <v>2389</v>
      </c>
      <c r="I2370" s="371" t="s">
        <v>2389</v>
      </c>
      <c r="J2370" s="371" t="s">
        <v>953</v>
      </c>
      <c r="K2370" s="371" t="s">
        <v>2436</v>
      </c>
      <c r="L2370" s="247" t="s">
        <v>1097</v>
      </c>
      <c r="M2370" s="371" t="s">
        <v>2426</v>
      </c>
      <c r="N2370" s="371" t="s">
        <v>2427</v>
      </c>
    </row>
    <row r="2371" s="168" customFormat="1" ht="21" customHeight="1" spans="1:14">
      <c r="A2371" s="204"/>
      <c r="B2371" s="401" t="s">
        <v>954</v>
      </c>
      <c r="C2371" s="204" t="s">
        <v>953</v>
      </c>
      <c r="D2371" s="206" t="s">
        <v>41</v>
      </c>
      <c r="E2371" s="207"/>
      <c r="F2371" s="371">
        <v>36</v>
      </c>
      <c r="G2371" s="209"/>
      <c r="H2371" s="371" t="s">
        <v>2389</v>
      </c>
      <c r="I2371" s="371" t="s">
        <v>2389</v>
      </c>
      <c r="J2371" s="371" t="s">
        <v>953</v>
      </c>
      <c r="K2371" s="371" t="s">
        <v>2437</v>
      </c>
      <c r="L2371" s="247" t="s">
        <v>1097</v>
      </c>
      <c r="M2371" s="371" t="s">
        <v>2426</v>
      </c>
      <c r="N2371" s="371" t="s">
        <v>2427</v>
      </c>
    </row>
    <row r="2372" s="168" customFormat="1" ht="21" customHeight="1" spans="1:14">
      <c r="A2372" s="204"/>
      <c r="B2372" s="401" t="s">
        <v>954</v>
      </c>
      <c r="C2372" s="204" t="s">
        <v>953</v>
      </c>
      <c r="D2372" s="206" t="s">
        <v>41</v>
      </c>
      <c r="E2372" s="207"/>
      <c r="F2372" s="371">
        <v>29.3</v>
      </c>
      <c r="G2372" s="209"/>
      <c r="H2372" s="371" t="s">
        <v>2389</v>
      </c>
      <c r="I2372" s="371" t="s">
        <v>2389</v>
      </c>
      <c r="J2372" s="371" t="s">
        <v>953</v>
      </c>
      <c r="K2372" s="371" t="s">
        <v>2438</v>
      </c>
      <c r="L2372" s="247" t="s">
        <v>1097</v>
      </c>
      <c r="M2372" s="371" t="s">
        <v>2426</v>
      </c>
      <c r="N2372" s="371" t="s">
        <v>2427</v>
      </c>
    </row>
    <row r="2373" s="168" customFormat="1" ht="21" customHeight="1" spans="1:14">
      <c r="A2373" s="204"/>
      <c r="B2373" s="401" t="s">
        <v>954</v>
      </c>
      <c r="C2373" s="204" t="s">
        <v>953</v>
      </c>
      <c r="D2373" s="206" t="s">
        <v>41</v>
      </c>
      <c r="E2373" s="207"/>
      <c r="F2373" s="371">
        <v>29.3</v>
      </c>
      <c r="G2373" s="209"/>
      <c r="H2373" s="371" t="s">
        <v>2389</v>
      </c>
      <c r="I2373" s="371" t="s">
        <v>2389</v>
      </c>
      <c r="J2373" s="371" t="s">
        <v>953</v>
      </c>
      <c r="K2373" s="371" t="s">
        <v>2438</v>
      </c>
      <c r="L2373" s="247" t="s">
        <v>1101</v>
      </c>
      <c r="M2373" s="371" t="s">
        <v>2426</v>
      </c>
      <c r="N2373" s="371" t="s">
        <v>2427</v>
      </c>
    </row>
    <row r="2374" s="168" customFormat="1" ht="21" customHeight="1" spans="1:14">
      <c r="A2374" s="204"/>
      <c r="B2374" s="401" t="s">
        <v>954</v>
      </c>
      <c r="C2374" s="204" t="s">
        <v>953</v>
      </c>
      <c r="D2374" s="206" t="s">
        <v>41</v>
      </c>
      <c r="E2374" s="207"/>
      <c r="F2374" s="371">
        <v>92.3</v>
      </c>
      <c r="G2374" s="209"/>
      <c r="H2374" s="371" t="s">
        <v>2389</v>
      </c>
      <c r="I2374" s="371" t="s">
        <v>2389</v>
      </c>
      <c r="J2374" s="371" t="s">
        <v>953</v>
      </c>
      <c r="K2374" s="371" t="s">
        <v>2439</v>
      </c>
      <c r="L2374" s="247" t="s">
        <v>1101</v>
      </c>
      <c r="M2374" s="371" t="s">
        <v>2426</v>
      </c>
      <c r="N2374" s="371" t="s">
        <v>2427</v>
      </c>
    </row>
    <row r="2375" s="168" customFormat="1" ht="21" customHeight="1" spans="1:14">
      <c r="A2375" s="204"/>
      <c r="B2375" s="401" t="s">
        <v>954</v>
      </c>
      <c r="C2375" s="204" t="s">
        <v>953</v>
      </c>
      <c r="D2375" s="206" t="s">
        <v>41</v>
      </c>
      <c r="E2375" s="207"/>
      <c r="F2375" s="371">
        <v>132.8</v>
      </c>
      <c r="G2375" s="209"/>
      <c r="H2375" s="371" t="s">
        <v>2389</v>
      </c>
      <c r="I2375" s="371" t="s">
        <v>2389</v>
      </c>
      <c r="J2375" s="371" t="s">
        <v>953</v>
      </c>
      <c r="K2375" s="371" t="s">
        <v>2440</v>
      </c>
      <c r="L2375" s="247" t="s">
        <v>1101</v>
      </c>
      <c r="M2375" s="371" t="s">
        <v>2426</v>
      </c>
      <c r="N2375" s="371" t="s">
        <v>2427</v>
      </c>
    </row>
    <row r="2376" s="168" customFormat="1" ht="21" customHeight="1" spans="1:14">
      <c r="A2376" s="204"/>
      <c r="B2376" s="401" t="s">
        <v>954</v>
      </c>
      <c r="C2376" s="204" t="s">
        <v>953</v>
      </c>
      <c r="D2376" s="206" t="s">
        <v>41</v>
      </c>
      <c r="E2376" s="207"/>
      <c r="F2376" s="371">
        <v>60.8</v>
      </c>
      <c r="G2376" s="209"/>
      <c r="H2376" s="371" t="s">
        <v>2389</v>
      </c>
      <c r="I2376" s="371" t="s">
        <v>2389</v>
      </c>
      <c r="J2376" s="371" t="s">
        <v>953</v>
      </c>
      <c r="K2376" s="371" t="s">
        <v>2441</v>
      </c>
      <c r="L2376" s="247" t="s">
        <v>1097</v>
      </c>
      <c r="M2376" s="371" t="s">
        <v>2426</v>
      </c>
      <c r="N2376" s="371" t="s">
        <v>2427</v>
      </c>
    </row>
    <row r="2377" s="168" customFormat="1" ht="21" customHeight="1" spans="1:14">
      <c r="A2377" s="204"/>
      <c r="B2377" s="401" t="s">
        <v>954</v>
      </c>
      <c r="C2377" s="204" t="s">
        <v>953</v>
      </c>
      <c r="D2377" s="206" t="s">
        <v>41</v>
      </c>
      <c r="E2377" s="207"/>
      <c r="F2377" s="371">
        <v>11.3</v>
      </c>
      <c r="G2377" s="209"/>
      <c r="H2377" s="371" t="s">
        <v>2389</v>
      </c>
      <c r="I2377" s="371" t="s">
        <v>2389</v>
      </c>
      <c r="J2377" s="371" t="s">
        <v>953</v>
      </c>
      <c r="K2377" s="371" t="s">
        <v>2442</v>
      </c>
      <c r="L2377" s="247" t="s">
        <v>1101</v>
      </c>
      <c r="M2377" s="371" t="s">
        <v>2426</v>
      </c>
      <c r="N2377" s="371" t="s">
        <v>2427</v>
      </c>
    </row>
    <row r="2378" s="168" customFormat="1" ht="21" customHeight="1" spans="1:14">
      <c r="A2378" s="204"/>
      <c r="B2378" s="401" t="s">
        <v>954</v>
      </c>
      <c r="C2378" s="204" t="s">
        <v>953</v>
      </c>
      <c r="D2378" s="206" t="s">
        <v>41</v>
      </c>
      <c r="E2378" s="207"/>
      <c r="F2378" s="371">
        <v>58.5</v>
      </c>
      <c r="G2378" s="209"/>
      <c r="H2378" s="371" t="s">
        <v>2389</v>
      </c>
      <c r="I2378" s="371" t="s">
        <v>2389</v>
      </c>
      <c r="J2378" s="371" t="s">
        <v>953</v>
      </c>
      <c r="K2378" s="371" t="s">
        <v>2443</v>
      </c>
      <c r="L2378" s="247" t="s">
        <v>1101</v>
      </c>
      <c r="M2378" s="371" t="s">
        <v>2426</v>
      </c>
      <c r="N2378" s="371" t="s">
        <v>2427</v>
      </c>
    </row>
    <row r="2379" s="168" customFormat="1" ht="21" customHeight="1" spans="1:14">
      <c r="A2379" s="204"/>
      <c r="B2379" s="401" t="s">
        <v>954</v>
      </c>
      <c r="C2379" s="204" t="s">
        <v>953</v>
      </c>
      <c r="D2379" s="206" t="s">
        <v>41</v>
      </c>
      <c r="E2379" s="207"/>
      <c r="F2379" s="371">
        <v>24.8</v>
      </c>
      <c r="G2379" s="209"/>
      <c r="H2379" s="371" t="s">
        <v>2389</v>
      </c>
      <c r="I2379" s="371" t="s">
        <v>2389</v>
      </c>
      <c r="J2379" s="371" t="s">
        <v>953</v>
      </c>
      <c r="K2379" s="371" t="s">
        <v>2444</v>
      </c>
      <c r="L2379" s="247" t="s">
        <v>1097</v>
      </c>
      <c r="M2379" s="371" t="s">
        <v>2426</v>
      </c>
      <c r="N2379" s="371" t="s">
        <v>2427</v>
      </c>
    </row>
    <row r="2380" s="168" customFormat="1" ht="21" customHeight="1" spans="1:14">
      <c r="A2380" s="204"/>
      <c r="B2380" s="401" t="s">
        <v>954</v>
      </c>
      <c r="C2380" s="204" t="s">
        <v>953</v>
      </c>
      <c r="D2380" s="206" t="s">
        <v>41</v>
      </c>
      <c r="E2380" s="207"/>
      <c r="F2380" s="371">
        <v>29.3</v>
      </c>
      <c r="G2380" s="209"/>
      <c r="H2380" s="371" t="s">
        <v>2389</v>
      </c>
      <c r="I2380" s="371" t="s">
        <v>2389</v>
      </c>
      <c r="J2380" s="371" t="s">
        <v>953</v>
      </c>
      <c r="K2380" s="371" t="s">
        <v>2445</v>
      </c>
      <c r="L2380" s="247" t="s">
        <v>1101</v>
      </c>
      <c r="M2380" s="371" t="s">
        <v>2426</v>
      </c>
      <c r="N2380" s="371" t="s">
        <v>2427</v>
      </c>
    </row>
    <row r="2381" s="168" customFormat="1" ht="21" customHeight="1" spans="1:14">
      <c r="A2381" s="204"/>
      <c r="B2381" s="401" t="s">
        <v>954</v>
      </c>
      <c r="C2381" s="204" t="s">
        <v>953</v>
      </c>
      <c r="D2381" s="206" t="s">
        <v>41</v>
      </c>
      <c r="E2381" s="207"/>
      <c r="F2381" s="402">
        <v>9</v>
      </c>
      <c r="G2381" s="209"/>
      <c r="H2381" s="371" t="s">
        <v>2389</v>
      </c>
      <c r="I2381" s="371" t="s">
        <v>2389</v>
      </c>
      <c r="J2381" s="371" t="s">
        <v>953</v>
      </c>
      <c r="K2381" s="371" t="s">
        <v>2446</v>
      </c>
      <c r="L2381" s="247" t="s">
        <v>1097</v>
      </c>
      <c r="M2381" s="371" t="s">
        <v>2426</v>
      </c>
      <c r="N2381" s="371" t="s">
        <v>2427</v>
      </c>
    </row>
    <row r="2382" s="168" customFormat="1" ht="21" customHeight="1" spans="1:14">
      <c r="A2382" s="204"/>
      <c r="B2382" s="401" t="s">
        <v>954</v>
      </c>
      <c r="C2382" s="204" t="s">
        <v>953</v>
      </c>
      <c r="D2382" s="206" t="s">
        <v>41</v>
      </c>
      <c r="E2382" s="207"/>
      <c r="F2382" s="371">
        <v>103.5</v>
      </c>
      <c r="G2382" s="209"/>
      <c r="H2382" s="371" t="s">
        <v>2389</v>
      </c>
      <c r="I2382" s="371" t="s">
        <v>2389</v>
      </c>
      <c r="J2382" s="371" t="s">
        <v>953</v>
      </c>
      <c r="K2382" s="371" t="s">
        <v>2447</v>
      </c>
      <c r="L2382" s="247" t="s">
        <v>1101</v>
      </c>
      <c r="M2382" s="371" t="s">
        <v>2426</v>
      </c>
      <c r="N2382" s="371" t="s">
        <v>2427</v>
      </c>
    </row>
    <row r="2383" s="168" customFormat="1" ht="21" customHeight="1" spans="1:14">
      <c r="A2383" s="204"/>
      <c r="B2383" s="401" t="s">
        <v>954</v>
      </c>
      <c r="C2383" s="204" t="s">
        <v>953</v>
      </c>
      <c r="D2383" s="206" t="s">
        <v>41</v>
      </c>
      <c r="E2383" s="207"/>
      <c r="F2383" s="402">
        <v>99</v>
      </c>
      <c r="G2383" s="209"/>
      <c r="H2383" s="371" t="s">
        <v>2389</v>
      </c>
      <c r="I2383" s="371" t="s">
        <v>2389</v>
      </c>
      <c r="J2383" s="371" t="s">
        <v>953</v>
      </c>
      <c r="K2383" s="371" t="s">
        <v>2448</v>
      </c>
      <c r="L2383" s="247" t="s">
        <v>1101</v>
      </c>
      <c r="M2383" s="371" t="s">
        <v>2426</v>
      </c>
      <c r="N2383" s="371" t="s">
        <v>2427</v>
      </c>
    </row>
    <row r="2384" s="168" customFormat="1" ht="21" customHeight="1" spans="1:14">
      <c r="A2384" s="204"/>
      <c r="B2384" s="401" t="s">
        <v>954</v>
      </c>
      <c r="C2384" s="204" t="s">
        <v>953</v>
      </c>
      <c r="D2384" s="206" t="s">
        <v>41</v>
      </c>
      <c r="E2384" s="207"/>
      <c r="F2384" s="371">
        <v>29.3</v>
      </c>
      <c r="G2384" s="209"/>
      <c r="H2384" s="371" t="s">
        <v>2389</v>
      </c>
      <c r="I2384" s="371" t="s">
        <v>2389</v>
      </c>
      <c r="J2384" s="371" t="s">
        <v>953</v>
      </c>
      <c r="K2384" s="371" t="s">
        <v>2449</v>
      </c>
      <c r="L2384" s="247" t="s">
        <v>1097</v>
      </c>
      <c r="M2384" s="371" t="s">
        <v>2426</v>
      </c>
      <c r="N2384" s="371" t="s">
        <v>2427</v>
      </c>
    </row>
    <row r="2385" s="168" customFormat="1" ht="21" customHeight="1" spans="1:14">
      <c r="A2385" s="204"/>
      <c r="B2385" s="401" t="s">
        <v>954</v>
      </c>
      <c r="C2385" s="204" t="s">
        <v>953</v>
      </c>
      <c r="D2385" s="206" t="s">
        <v>41</v>
      </c>
      <c r="E2385" s="207"/>
      <c r="F2385" s="402">
        <v>27</v>
      </c>
      <c r="G2385" s="209"/>
      <c r="H2385" s="371" t="s">
        <v>2389</v>
      </c>
      <c r="I2385" s="371" t="s">
        <v>2389</v>
      </c>
      <c r="J2385" s="371" t="s">
        <v>953</v>
      </c>
      <c r="K2385" s="371" t="s">
        <v>2450</v>
      </c>
      <c r="L2385" s="247" t="s">
        <v>1101</v>
      </c>
      <c r="M2385" s="371" t="s">
        <v>2426</v>
      </c>
      <c r="N2385" s="371" t="s">
        <v>2427</v>
      </c>
    </row>
    <row r="2386" s="168" customFormat="1" ht="21" customHeight="1" spans="1:14">
      <c r="A2386" s="204"/>
      <c r="B2386" s="401" t="s">
        <v>954</v>
      </c>
      <c r="C2386" s="204" t="s">
        <v>953</v>
      </c>
      <c r="D2386" s="206" t="s">
        <v>41</v>
      </c>
      <c r="E2386" s="207"/>
      <c r="F2386" s="371">
        <v>20.3</v>
      </c>
      <c r="G2386" s="209"/>
      <c r="H2386" s="371" t="s">
        <v>2389</v>
      </c>
      <c r="I2386" s="371" t="s">
        <v>2389</v>
      </c>
      <c r="J2386" s="371" t="s">
        <v>953</v>
      </c>
      <c r="K2386" s="371" t="s">
        <v>2451</v>
      </c>
      <c r="L2386" s="247" t="s">
        <v>1097</v>
      </c>
      <c r="M2386" s="371" t="s">
        <v>2426</v>
      </c>
      <c r="N2386" s="371" t="s">
        <v>2427</v>
      </c>
    </row>
    <row r="2387" s="168" customFormat="1" ht="21" customHeight="1" spans="1:14">
      <c r="A2387" s="204"/>
      <c r="B2387" s="401" t="s">
        <v>954</v>
      </c>
      <c r="C2387" s="204" t="s">
        <v>953</v>
      </c>
      <c r="D2387" s="206" t="s">
        <v>41</v>
      </c>
      <c r="E2387" s="207"/>
      <c r="F2387" s="371">
        <v>63</v>
      </c>
      <c r="G2387" s="209"/>
      <c r="H2387" s="371" t="s">
        <v>2389</v>
      </c>
      <c r="I2387" s="371" t="s">
        <v>2389</v>
      </c>
      <c r="J2387" s="371" t="s">
        <v>953</v>
      </c>
      <c r="K2387" s="371" t="s">
        <v>2452</v>
      </c>
      <c r="L2387" s="247" t="s">
        <v>1101</v>
      </c>
      <c r="M2387" s="371" t="s">
        <v>2426</v>
      </c>
      <c r="N2387" s="371" t="s">
        <v>2427</v>
      </c>
    </row>
    <row r="2388" s="168" customFormat="1" ht="21" customHeight="1" spans="1:14">
      <c r="A2388" s="204"/>
      <c r="B2388" s="401" t="s">
        <v>954</v>
      </c>
      <c r="C2388" s="204" t="s">
        <v>953</v>
      </c>
      <c r="D2388" s="206" t="s">
        <v>41</v>
      </c>
      <c r="E2388" s="207"/>
      <c r="F2388" s="371">
        <v>51.8</v>
      </c>
      <c r="G2388" s="209"/>
      <c r="H2388" s="371" t="s">
        <v>2389</v>
      </c>
      <c r="I2388" s="371" t="s">
        <v>2389</v>
      </c>
      <c r="J2388" s="371" t="s">
        <v>953</v>
      </c>
      <c r="K2388" s="371" t="s">
        <v>2453</v>
      </c>
      <c r="L2388" s="247" t="s">
        <v>1101</v>
      </c>
      <c r="M2388" s="371" t="s">
        <v>2426</v>
      </c>
      <c r="N2388" s="371" t="s">
        <v>2427</v>
      </c>
    </row>
    <row r="2389" s="168" customFormat="1" ht="21" customHeight="1" spans="1:14">
      <c r="A2389" s="204"/>
      <c r="B2389" s="401" t="s">
        <v>954</v>
      </c>
      <c r="C2389" s="204" t="s">
        <v>953</v>
      </c>
      <c r="D2389" s="206" t="s">
        <v>41</v>
      </c>
      <c r="E2389" s="207"/>
      <c r="F2389" s="371">
        <v>13.5</v>
      </c>
      <c r="G2389" s="209"/>
      <c r="H2389" s="371" t="s">
        <v>2389</v>
      </c>
      <c r="I2389" s="371" t="s">
        <v>2389</v>
      </c>
      <c r="J2389" s="371" t="s">
        <v>953</v>
      </c>
      <c r="K2389" s="371" t="s">
        <v>2454</v>
      </c>
      <c r="L2389" s="247" t="s">
        <v>1097</v>
      </c>
      <c r="M2389" s="371" t="s">
        <v>2426</v>
      </c>
      <c r="N2389" s="371" t="s">
        <v>2427</v>
      </c>
    </row>
    <row r="2390" s="168" customFormat="1" ht="21" customHeight="1" spans="1:14">
      <c r="A2390" s="204"/>
      <c r="B2390" s="401" t="s">
        <v>954</v>
      </c>
      <c r="C2390" s="204" t="s">
        <v>953</v>
      </c>
      <c r="D2390" s="206" t="s">
        <v>41</v>
      </c>
      <c r="E2390" s="207"/>
      <c r="F2390" s="371">
        <v>20.3</v>
      </c>
      <c r="G2390" s="209"/>
      <c r="H2390" s="371" t="s">
        <v>2389</v>
      </c>
      <c r="I2390" s="371" t="s">
        <v>2389</v>
      </c>
      <c r="J2390" s="371" t="s">
        <v>953</v>
      </c>
      <c r="K2390" s="371" t="s">
        <v>2455</v>
      </c>
      <c r="L2390" s="247" t="s">
        <v>1101</v>
      </c>
      <c r="M2390" s="371" t="s">
        <v>2426</v>
      </c>
      <c r="N2390" s="371" t="s">
        <v>2427</v>
      </c>
    </row>
    <row r="2391" s="168" customFormat="1" ht="21" customHeight="1" spans="1:14">
      <c r="A2391" s="204"/>
      <c r="B2391" s="401" t="s">
        <v>954</v>
      </c>
      <c r="C2391" s="204" t="s">
        <v>953</v>
      </c>
      <c r="D2391" s="206" t="s">
        <v>41</v>
      </c>
      <c r="E2391" s="207"/>
      <c r="F2391" s="371">
        <v>18</v>
      </c>
      <c r="G2391" s="209"/>
      <c r="H2391" s="371" t="s">
        <v>2389</v>
      </c>
      <c r="I2391" s="371" t="s">
        <v>2389</v>
      </c>
      <c r="J2391" s="371" t="s">
        <v>953</v>
      </c>
      <c r="K2391" s="371" t="s">
        <v>2456</v>
      </c>
      <c r="L2391" s="247" t="s">
        <v>1097</v>
      </c>
      <c r="M2391" s="371" t="s">
        <v>2426</v>
      </c>
      <c r="N2391" s="371" t="s">
        <v>2427</v>
      </c>
    </row>
    <row r="2392" s="168" customFormat="1" ht="21" customHeight="1" spans="1:14">
      <c r="A2392" s="204"/>
      <c r="B2392" s="401" t="s">
        <v>954</v>
      </c>
      <c r="C2392" s="204" t="s">
        <v>953</v>
      </c>
      <c r="D2392" s="206" t="s">
        <v>41</v>
      </c>
      <c r="E2392" s="207"/>
      <c r="F2392" s="371">
        <v>81</v>
      </c>
      <c r="G2392" s="209"/>
      <c r="H2392" s="371" t="s">
        <v>2389</v>
      </c>
      <c r="I2392" s="371" t="s">
        <v>2389</v>
      </c>
      <c r="J2392" s="371" t="s">
        <v>953</v>
      </c>
      <c r="K2392" s="371" t="s">
        <v>2457</v>
      </c>
      <c r="L2392" s="247" t="s">
        <v>1101</v>
      </c>
      <c r="M2392" s="371" t="s">
        <v>2426</v>
      </c>
      <c r="N2392" s="371" t="s">
        <v>2427</v>
      </c>
    </row>
    <row r="2393" s="168" customFormat="1" ht="21" customHeight="1" spans="1:14">
      <c r="A2393" s="204"/>
      <c r="B2393" s="401" t="s">
        <v>954</v>
      </c>
      <c r="C2393" s="204" t="s">
        <v>953</v>
      </c>
      <c r="D2393" s="206" t="s">
        <v>41</v>
      </c>
      <c r="E2393" s="207"/>
      <c r="F2393" s="371">
        <v>22.5</v>
      </c>
      <c r="G2393" s="209"/>
      <c r="H2393" s="371" t="s">
        <v>2389</v>
      </c>
      <c r="I2393" s="371" t="s">
        <v>2389</v>
      </c>
      <c r="J2393" s="371" t="s">
        <v>953</v>
      </c>
      <c r="K2393" s="371" t="s">
        <v>2458</v>
      </c>
      <c r="L2393" s="247" t="s">
        <v>1097</v>
      </c>
      <c r="M2393" s="371" t="s">
        <v>2426</v>
      </c>
      <c r="N2393" s="371" t="s">
        <v>2427</v>
      </c>
    </row>
    <row r="2394" s="168" customFormat="1" ht="21" customHeight="1" spans="1:14">
      <c r="A2394" s="204"/>
      <c r="B2394" s="401" t="s">
        <v>954</v>
      </c>
      <c r="C2394" s="204" t="s">
        <v>953</v>
      </c>
      <c r="D2394" s="206" t="s">
        <v>41</v>
      </c>
      <c r="E2394" s="207"/>
      <c r="F2394" s="371">
        <v>45</v>
      </c>
      <c r="G2394" s="209"/>
      <c r="H2394" s="371" t="s">
        <v>2389</v>
      </c>
      <c r="I2394" s="371" t="s">
        <v>2389</v>
      </c>
      <c r="J2394" s="371" t="s">
        <v>953</v>
      </c>
      <c r="K2394" s="371" t="s">
        <v>2459</v>
      </c>
      <c r="L2394" s="247" t="s">
        <v>1101</v>
      </c>
      <c r="M2394" s="371" t="s">
        <v>2426</v>
      </c>
      <c r="N2394" s="371" t="s">
        <v>2427</v>
      </c>
    </row>
    <row r="2395" s="168" customFormat="1" ht="21" customHeight="1" spans="1:14">
      <c r="A2395" s="204"/>
      <c r="B2395" s="401" t="s">
        <v>954</v>
      </c>
      <c r="C2395" s="204" t="s">
        <v>953</v>
      </c>
      <c r="D2395" s="206" t="s">
        <v>41</v>
      </c>
      <c r="E2395" s="207"/>
      <c r="F2395" s="371">
        <v>16.2</v>
      </c>
      <c r="G2395" s="209"/>
      <c r="H2395" s="371" t="s">
        <v>2389</v>
      </c>
      <c r="I2395" s="371" t="s">
        <v>2389</v>
      </c>
      <c r="J2395" s="371" t="s">
        <v>953</v>
      </c>
      <c r="K2395" s="371" t="s">
        <v>2460</v>
      </c>
      <c r="L2395" s="247" t="s">
        <v>1101</v>
      </c>
      <c r="M2395" s="371" t="s">
        <v>2426</v>
      </c>
      <c r="N2395" s="371" t="s">
        <v>2427</v>
      </c>
    </row>
    <row r="2396" s="168" customFormat="1" ht="21" customHeight="1" spans="1:14">
      <c r="A2396" s="204"/>
      <c r="B2396" s="401" t="s">
        <v>954</v>
      </c>
      <c r="C2396" s="204" t="s">
        <v>953</v>
      </c>
      <c r="D2396" s="206" t="s">
        <v>41</v>
      </c>
      <c r="E2396" s="207"/>
      <c r="F2396" s="371">
        <v>9</v>
      </c>
      <c r="G2396" s="209"/>
      <c r="H2396" s="371" t="s">
        <v>2389</v>
      </c>
      <c r="I2396" s="371" t="s">
        <v>2389</v>
      </c>
      <c r="J2396" s="371" t="s">
        <v>953</v>
      </c>
      <c r="K2396" s="371" t="s">
        <v>2461</v>
      </c>
      <c r="L2396" s="247" t="s">
        <v>1101</v>
      </c>
      <c r="M2396" s="371" t="s">
        <v>2426</v>
      </c>
      <c r="N2396" s="371" t="s">
        <v>2427</v>
      </c>
    </row>
    <row r="2397" s="168" customFormat="1" ht="21" customHeight="1" spans="1:14">
      <c r="A2397" s="204"/>
      <c r="B2397" s="401" t="s">
        <v>954</v>
      </c>
      <c r="C2397" s="204" t="s">
        <v>953</v>
      </c>
      <c r="D2397" s="206" t="s">
        <v>41</v>
      </c>
      <c r="E2397" s="207"/>
      <c r="F2397" s="371">
        <v>40.5</v>
      </c>
      <c r="G2397" s="209"/>
      <c r="H2397" s="371" t="s">
        <v>2389</v>
      </c>
      <c r="I2397" s="371" t="s">
        <v>2389</v>
      </c>
      <c r="J2397" s="371" t="s">
        <v>953</v>
      </c>
      <c r="K2397" s="371" t="s">
        <v>2462</v>
      </c>
      <c r="L2397" s="247" t="s">
        <v>1101</v>
      </c>
      <c r="M2397" s="371" t="s">
        <v>2426</v>
      </c>
      <c r="N2397" s="371" t="s">
        <v>2427</v>
      </c>
    </row>
    <row r="2398" s="168" customFormat="1" ht="21" customHeight="1" spans="1:14">
      <c r="A2398" s="204"/>
      <c r="B2398" s="401" t="s">
        <v>954</v>
      </c>
      <c r="C2398" s="204" t="s">
        <v>953</v>
      </c>
      <c r="D2398" s="206" t="s">
        <v>41</v>
      </c>
      <c r="E2398" s="207"/>
      <c r="F2398" s="371">
        <v>22.5</v>
      </c>
      <c r="G2398" s="209"/>
      <c r="H2398" s="371" t="s">
        <v>2389</v>
      </c>
      <c r="I2398" s="371" t="s">
        <v>2389</v>
      </c>
      <c r="J2398" s="371" t="s">
        <v>953</v>
      </c>
      <c r="K2398" s="371" t="s">
        <v>2463</v>
      </c>
      <c r="L2398" s="247" t="s">
        <v>1101</v>
      </c>
      <c r="M2398" s="371" t="s">
        <v>2426</v>
      </c>
      <c r="N2398" s="371" t="s">
        <v>2427</v>
      </c>
    </row>
    <row r="2399" s="168" customFormat="1" ht="21" customHeight="1" spans="1:14">
      <c r="A2399" s="204"/>
      <c r="B2399" s="401" t="s">
        <v>954</v>
      </c>
      <c r="C2399" s="204" t="s">
        <v>953</v>
      </c>
      <c r="D2399" s="206" t="s">
        <v>41</v>
      </c>
      <c r="E2399" s="207"/>
      <c r="F2399" s="371">
        <v>153</v>
      </c>
      <c r="G2399" s="209"/>
      <c r="H2399" s="371" t="s">
        <v>2389</v>
      </c>
      <c r="I2399" s="371" t="s">
        <v>2389</v>
      </c>
      <c r="J2399" s="371" t="s">
        <v>953</v>
      </c>
      <c r="K2399" s="371" t="s">
        <v>2464</v>
      </c>
      <c r="L2399" s="247" t="s">
        <v>1101</v>
      </c>
      <c r="M2399" s="371" t="s">
        <v>2426</v>
      </c>
      <c r="N2399" s="371" t="s">
        <v>2427</v>
      </c>
    </row>
    <row r="2400" s="168" customFormat="1" ht="21" customHeight="1" spans="1:14">
      <c r="A2400" s="204"/>
      <c r="B2400" s="401" t="s">
        <v>954</v>
      </c>
      <c r="C2400" s="204" t="s">
        <v>953</v>
      </c>
      <c r="D2400" s="206" t="s">
        <v>41</v>
      </c>
      <c r="E2400" s="207"/>
      <c r="F2400" s="371">
        <v>112.5</v>
      </c>
      <c r="G2400" s="209"/>
      <c r="H2400" s="371" t="s">
        <v>2389</v>
      </c>
      <c r="I2400" s="371" t="s">
        <v>2389</v>
      </c>
      <c r="J2400" s="371" t="s">
        <v>953</v>
      </c>
      <c r="K2400" s="371" t="s">
        <v>2465</v>
      </c>
      <c r="L2400" s="247" t="s">
        <v>1101</v>
      </c>
      <c r="M2400" s="371" t="s">
        <v>2426</v>
      </c>
      <c r="N2400" s="371" t="s">
        <v>2427</v>
      </c>
    </row>
    <row r="2401" s="168" customFormat="1" ht="21" customHeight="1" spans="1:14">
      <c r="A2401" s="204"/>
      <c r="B2401" s="401" t="s">
        <v>954</v>
      </c>
      <c r="C2401" s="204" t="s">
        <v>953</v>
      </c>
      <c r="D2401" s="206" t="s">
        <v>41</v>
      </c>
      <c r="E2401" s="207"/>
      <c r="F2401" s="371">
        <v>54</v>
      </c>
      <c r="G2401" s="209"/>
      <c r="H2401" s="371" t="s">
        <v>2389</v>
      </c>
      <c r="I2401" s="371" t="s">
        <v>2389</v>
      </c>
      <c r="J2401" s="371" t="s">
        <v>953</v>
      </c>
      <c r="K2401" s="371" t="s">
        <v>2466</v>
      </c>
      <c r="L2401" s="247" t="s">
        <v>1097</v>
      </c>
      <c r="M2401" s="371" t="s">
        <v>2426</v>
      </c>
      <c r="N2401" s="371" t="s">
        <v>2427</v>
      </c>
    </row>
    <row r="2402" s="168" customFormat="1" ht="21" customHeight="1" spans="1:14">
      <c r="A2402" s="204"/>
      <c r="B2402" s="401" t="s">
        <v>954</v>
      </c>
      <c r="C2402" s="204" t="s">
        <v>953</v>
      </c>
      <c r="D2402" s="206" t="s">
        <v>41</v>
      </c>
      <c r="E2402" s="207"/>
      <c r="F2402" s="371">
        <v>40.5</v>
      </c>
      <c r="G2402" s="209"/>
      <c r="H2402" s="371" t="s">
        <v>2389</v>
      </c>
      <c r="I2402" s="371" t="s">
        <v>2389</v>
      </c>
      <c r="J2402" s="371" t="s">
        <v>953</v>
      </c>
      <c r="K2402" s="371" t="s">
        <v>2467</v>
      </c>
      <c r="L2402" s="247" t="s">
        <v>1097</v>
      </c>
      <c r="M2402" s="371" t="s">
        <v>2426</v>
      </c>
      <c r="N2402" s="371" t="s">
        <v>2427</v>
      </c>
    </row>
    <row r="2403" s="168" customFormat="1" ht="21" customHeight="1" spans="1:14">
      <c r="A2403" s="204"/>
      <c r="B2403" s="401" t="s">
        <v>954</v>
      </c>
      <c r="C2403" s="204" t="s">
        <v>953</v>
      </c>
      <c r="D2403" s="206" t="s">
        <v>41</v>
      </c>
      <c r="E2403" s="207"/>
      <c r="F2403" s="371">
        <v>175.5</v>
      </c>
      <c r="G2403" s="209"/>
      <c r="H2403" s="371" t="s">
        <v>2389</v>
      </c>
      <c r="I2403" s="371" t="s">
        <v>2389</v>
      </c>
      <c r="J2403" s="371" t="s">
        <v>953</v>
      </c>
      <c r="K2403" s="371" t="s">
        <v>2468</v>
      </c>
      <c r="L2403" s="247" t="s">
        <v>1101</v>
      </c>
      <c r="M2403" s="371" t="s">
        <v>2426</v>
      </c>
      <c r="N2403" s="371" t="s">
        <v>2427</v>
      </c>
    </row>
    <row r="2404" s="168" customFormat="1" ht="21" customHeight="1" spans="1:14">
      <c r="A2404" s="204"/>
      <c r="B2404" s="401" t="s">
        <v>954</v>
      </c>
      <c r="C2404" s="204" t="s">
        <v>953</v>
      </c>
      <c r="D2404" s="206" t="s">
        <v>41</v>
      </c>
      <c r="E2404" s="207"/>
      <c r="F2404" s="371">
        <v>72</v>
      </c>
      <c r="G2404" s="209"/>
      <c r="H2404" s="371" t="s">
        <v>2389</v>
      </c>
      <c r="I2404" s="371" t="s">
        <v>2389</v>
      </c>
      <c r="J2404" s="371" t="s">
        <v>953</v>
      </c>
      <c r="K2404" s="371" t="s">
        <v>2469</v>
      </c>
      <c r="L2404" s="247" t="s">
        <v>1101</v>
      </c>
      <c r="M2404" s="371" t="s">
        <v>2426</v>
      </c>
      <c r="N2404" s="371" t="s">
        <v>2427</v>
      </c>
    </row>
    <row r="2405" s="168" customFormat="1" ht="21" customHeight="1" spans="1:14">
      <c r="A2405" s="204"/>
      <c r="B2405" s="401" t="s">
        <v>954</v>
      </c>
      <c r="C2405" s="204" t="s">
        <v>953</v>
      </c>
      <c r="D2405" s="206" t="s">
        <v>41</v>
      </c>
      <c r="E2405" s="207"/>
      <c r="F2405" s="371">
        <v>38.3</v>
      </c>
      <c r="G2405" s="209"/>
      <c r="H2405" s="371" t="s">
        <v>2389</v>
      </c>
      <c r="I2405" s="371" t="s">
        <v>2389</v>
      </c>
      <c r="J2405" s="371" t="s">
        <v>953</v>
      </c>
      <c r="K2405" s="371" t="s">
        <v>2470</v>
      </c>
      <c r="L2405" s="247" t="s">
        <v>1097</v>
      </c>
      <c r="M2405" s="371" t="s">
        <v>2426</v>
      </c>
      <c r="N2405" s="371" t="s">
        <v>2427</v>
      </c>
    </row>
    <row r="2406" s="168" customFormat="1" ht="21" customHeight="1" spans="1:14">
      <c r="A2406" s="204"/>
      <c r="B2406" s="401" t="s">
        <v>954</v>
      </c>
      <c r="C2406" s="204" t="s">
        <v>953</v>
      </c>
      <c r="D2406" s="206" t="s">
        <v>41</v>
      </c>
      <c r="E2406" s="207"/>
      <c r="F2406" s="371">
        <v>33.8</v>
      </c>
      <c r="G2406" s="209"/>
      <c r="H2406" s="371" t="s">
        <v>2389</v>
      </c>
      <c r="I2406" s="371" t="s">
        <v>2389</v>
      </c>
      <c r="J2406" s="371" t="s">
        <v>953</v>
      </c>
      <c r="K2406" s="371" t="s">
        <v>2471</v>
      </c>
      <c r="L2406" s="247" t="s">
        <v>1101</v>
      </c>
      <c r="M2406" s="371" t="s">
        <v>2426</v>
      </c>
      <c r="N2406" s="371" t="s">
        <v>2427</v>
      </c>
    </row>
    <row r="2407" s="168" customFormat="1" ht="21" customHeight="1" spans="1:14">
      <c r="A2407" s="204"/>
      <c r="B2407" s="401" t="s">
        <v>954</v>
      </c>
      <c r="C2407" s="204" t="s">
        <v>953</v>
      </c>
      <c r="D2407" s="206" t="s">
        <v>41</v>
      </c>
      <c r="E2407" s="207"/>
      <c r="F2407" s="371">
        <v>31.5</v>
      </c>
      <c r="G2407" s="209"/>
      <c r="H2407" s="371" t="s">
        <v>2389</v>
      </c>
      <c r="I2407" s="371" t="s">
        <v>2389</v>
      </c>
      <c r="J2407" s="371" t="s">
        <v>953</v>
      </c>
      <c r="K2407" s="371" t="s">
        <v>2472</v>
      </c>
      <c r="L2407" s="247" t="s">
        <v>1101</v>
      </c>
      <c r="M2407" s="371" t="s">
        <v>2426</v>
      </c>
      <c r="N2407" s="371" t="s">
        <v>2427</v>
      </c>
    </row>
    <row r="2408" s="168" customFormat="1" ht="21" customHeight="1" spans="1:14">
      <c r="A2408" s="204"/>
      <c r="B2408" s="401" t="s">
        <v>954</v>
      </c>
      <c r="C2408" s="204" t="s">
        <v>953</v>
      </c>
      <c r="D2408" s="206" t="s">
        <v>41</v>
      </c>
      <c r="E2408" s="207"/>
      <c r="F2408" s="371">
        <v>20.3</v>
      </c>
      <c r="G2408" s="209"/>
      <c r="H2408" s="371" t="s">
        <v>2389</v>
      </c>
      <c r="I2408" s="371" t="s">
        <v>2389</v>
      </c>
      <c r="J2408" s="371" t="s">
        <v>953</v>
      </c>
      <c r="K2408" s="371" t="s">
        <v>2473</v>
      </c>
      <c r="L2408" s="247" t="s">
        <v>1097</v>
      </c>
      <c r="M2408" s="371" t="s">
        <v>2426</v>
      </c>
      <c r="N2408" s="371" t="s">
        <v>2427</v>
      </c>
    </row>
    <row r="2409" s="168" customFormat="1" ht="21" customHeight="1" spans="1:14">
      <c r="A2409" s="204"/>
      <c r="B2409" s="401" t="s">
        <v>954</v>
      </c>
      <c r="C2409" s="204" t="s">
        <v>953</v>
      </c>
      <c r="D2409" s="206" t="s">
        <v>41</v>
      </c>
      <c r="E2409" s="207"/>
      <c r="F2409" s="371">
        <v>20.3</v>
      </c>
      <c r="G2409" s="209"/>
      <c r="H2409" s="371" t="s">
        <v>2389</v>
      </c>
      <c r="I2409" s="371" t="s">
        <v>2389</v>
      </c>
      <c r="J2409" s="371" t="s">
        <v>953</v>
      </c>
      <c r="K2409" s="371" t="s">
        <v>2474</v>
      </c>
      <c r="L2409" s="247" t="s">
        <v>1101</v>
      </c>
      <c r="M2409" s="371" t="s">
        <v>2426</v>
      </c>
      <c r="N2409" s="371" t="s">
        <v>2427</v>
      </c>
    </row>
    <row r="2410" s="168" customFormat="1" ht="21" customHeight="1" spans="1:14">
      <c r="A2410" s="204"/>
      <c r="B2410" s="401" t="s">
        <v>954</v>
      </c>
      <c r="C2410" s="204" t="s">
        <v>953</v>
      </c>
      <c r="D2410" s="206" t="s">
        <v>41</v>
      </c>
      <c r="E2410" s="207"/>
      <c r="F2410" s="371">
        <v>33.8</v>
      </c>
      <c r="G2410" s="209"/>
      <c r="H2410" s="371" t="s">
        <v>2389</v>
      </c>
      <c r="I2410" s="371" t="s">
        <v>2389</v>
      </c>
      <c r="J2410" s="371" t="s">
        <v>953</v>
      </c>
      <c r="K2410" s="371" t="s">
        <v>2475</v>
      </c>
      <c r="L2410" s="247" t="s">
        <v>1097</v>
      </c>
      <c r="M2410" s="371" t="s">
        <v>2426</v>
      </c>
      <c r="N2410" s="371" t="s">
        <v>2427</v>
      </c>
    </row>
    <row r="2411" s="168" customFormat="1" ht="21" customHeight="1" spans="1:14">
      <c r="A2411" s="204"/>
      <c r="B2411" s="401" t="s">
        <v>954</v>
      </c>
      <c r="C2411" s="204" t="s">
        <v>953</v>
      </c>
      <c r="D2411" s="206" t="s">
        <v>41</v>
      </c>
      <c r="E2411" s="207"/>
      <c r="F2411" s="371">
        <v>99</v>
      </c>
      <c r="G2411" s="209"/>
      <c r="H2411" s="371" t="s">
        <v>2389</v>
      </c>
      <c r="I2411" s="371" t="s">
        <v>2389</v>
      </c>
      <c r="J2411" s="371" t="s">
        <v>953</v>
      </c>
      <c r="K2411" s="371" t="s">
        <v>2476</v>
      </c>
      <c r="L2411" s="247" t="s">
        <v>1097</v>
      </c>
      <c r="M2411" s="371" t="s">
        <v>2426</v>
      </c>
      <c r="N2411" s="371" t="s">
        <v>2427</v>
      </c>
    </row>
    <row r="2412" s="168" customFormat="1" ht="21" customHeight="1" spans="1:14">
      <c r="A2412" s="204"/>
      <c r="B2412" s="401" t="s">
        <v>954</v>
      </c>
      <c r="C2412" s="204" t="s">
        <v>953</v>
      </c>
      <c r="D2412" s="206" t="s">
        <v>41</v>
      </c>
      <c r="E2412" s="207"/>
      <c r="F2412" s="371">
        <v>20.3</v>
      </c>
      <c r="G2412" s="209"/>
      <c r="H2412" s="371" t="s">
        <v>2389</v>
      </c>
      <c r="I2412" s="371" t="s">
        <v>2389</v>
      </c>
      <c r="J2412" s="371" t="s">
        <v>953</v>
      </c>
      <c r="K2412" s="371" t="s">
        <v>2477</v>
      </c>
      <c r="L2412" s="247" t="s">
        <v>1097</v>
      </c>
      <c r="M2412" s="371" t="s">
        <v>2426</v>
      </c>
      <c r="N2412" s="371" t="s">
        <v>2427</v>
      </c>
    </row>
    <row r="2413" s="168" customFormat="1" ht="21" customHeight="1" spans="1:14">
      <c r="A2413" s="204"/>
      <c r="B2413" s="401" t="s">
        <v>954</v>
      </c>
      <c r="C2413" s="204" t="s">
        <v>953</v>
      </c>
      <c r="D2413" s="206" t="s">
        <v>41</v>
      </c>
      <c r="E2413" s="207"/>
      <c r="F2413" s="371">
        <v>90</v>
      </c>
      <c r="G2413" s="209"/>
      <c r="H2413" s="371" t="s">
        <v>2389</v>
      </c>
      <c r="I2413" s="371" t="s">
        <v>2389</v>
      </c>
      <c r="J2413" s="371" t="s">
        <v>953</v>
      </c>
      <c r="K2413" s="371" t="s">
        <v>2478</v>
      </c>
      <c r="L2413" s="247" t="s">
        <v>1101</v>
      </c>
      <c r="M2413" s="371" t="s">
        <v>2426</v>
      </c>
      <c r="N2413" s="371" t="s">
        <v>2427</v>
      </c>
    </row>
    <row r="2414" s="168" customFormat="1" ht="21" customHeight="1" spans="1:14">
      <c r="A2414" s="204"/>
      <c r="B2414" s="401" t="s">
        <v>954</v>
      </c>
      <c r="C2414" s="204" t="s">
        <v>953</v>
      </c>
      <c r="D2414" s="206" t="s">
        <v>41</v>
      </c>
      <c r="E2414" s="207"/>
      <c r="F2414" s="371">
        <v>33.8</v>
      </c>
      <c r="G2414" s="209"/>
      <c r="H2414" s="371" t="s">
        <v>2389</v>
      </c>
      <c r="I2414" s="371" t="s">
        <v>2389</v>
      </c>
      <c r="J2414" s="371" t="s">
        <v>953</v>
      </c>
      <c r="K2414" s="371" t="s">
        <v>2479</v>
      </c>
      <c r="L2414" s="247" t="s">
        <v>1097</v>
      </c>
      <c r="M2414" s="371" t="s">
        <v>2426</v>
      </c>
      <c r="N2414" s="371" t="s">
        <v>2427</v>
      </c>
    </row>
    <row r="2415" s="168" customFormat="1" ht="21" customHeight="1" spans="1:14">
      <c r="A2415" s="204"/>
      <c r="B2415" s="401" t="s">
        <v>954</v>
      </c>
      <c r="C2415" s="204" t="s">
        <v>953</v>
      </c>
      <c r="D2415" s="206" t="s">
        <v>41</v>
      </c>
      <c r="E2415" s="207"/>
      <c r="F2415" s="371">
        <v>27</v>
      </c>
      <c r="G2415" s="209"/>
      <c r="H2415" s="371" t="s">
        <v>2389</v>
      </c>
      <c r="I2415" s="371" t="s">
        <v>2389</v>
      </c>
      <c r="J2415" s="371" t="s">
        <v>953</v>
      </c>
      <c r="K2415" s="371" t="s">
        <v>2480</v>
      </c>
      <c r="L2415" s="247" t="s">
        <v>1101</v>
      </c>
      <c r="M2415" s="371" t="s">
        <v>2426</v>
      </c>
      <c r="N2415" s="371" t="s">
        <v>2427</v>
      </c>
    </row>
    <row r="2416" s="168" customFormat="1" ht="21" customHeight="1" spans="1:14">
      <c r="A2416" s="204"/>
      <c r="B2416" s="401" t="s">
        <v>954</v>
      </c>
      <c r="C2416" s="204" t="s">
        <v>953</v>
      </c>
      <c r="D2416" s="206" t="s">
        <v>41</v>
      </c>
      <c r="E2416" s="207"/>
      <c r="F2416" s="371">
        <v>121.5</v>
      </c>
      <c r="G2416" s="209"/>
      <c r="H2416" s="371" t="s">
        <v>2389</v>
      </c>
      <c r="I2416" s="371" t="s">
        <v>2389</v>
      </c>
      <c r="J2416" s="371" t="s">
        <v>953</v>
      </c>
      <c r="K2416" s="371" t="s">
        <v>2481</v>
      </c>
      <c r="L2416" s="247" t="s">
        <v>1101</v>
      </c>
      <c r="M2416" s="371" t="s">
        <v>2426</v>
      </c>
      <c r="N2416" s="371" t="s">
        <v>2427</v>
      </c>
    </row>
    <row r="2417" s="168" customFormat="1" ht="21" customHeight="1" spans="1:14">
      <c r="A2417" s="204"/>
      <c r="B2417" s="401" t="s">
        <v>954</v>
      </c>
      <c r="C2417" s="204" t="s">
        <v>953</v>
      </c>
      <c r="D2417" s="206" t="s">
        <v>41</v>
      </c>
      <c r="E2417" s="207"/>
      <c r="F2417" s="371">
        <v>155.3</v>
      </c>
      <c r="G2417" s="209"/>
      <c r="H2417" s="371" t="s">
        <v>2389</v>
      </c>
      <c r="I2417" s="371" t="s">
        <v>2389</v>
      </c>
      <c r="J2417" s="371" t="s">
        <v>953</v>
      </c>
      <c r="K2417" s="371" t="s">
        <v>2482</v>
      </c>
      <c r="L2417" s="247" t="s">
        <v>1097</v>
      </c>
      <c r="M2417" s="371" t="s">
        <v>2426</v>
      </c>
      <c r="N2417" s="371" t="s">
        <v>2427</v>
      </c>
    </row>
    <row r="2418" s="168" customFormat="1" ht="21" customHeight="1" spans="1:14">
      <c r="A2418" s="204"/>
      <c r="B2418" s="401" t="s">
        <v>954</v>
      </c>
      <c r="C2418" s="204" t="s">
        <v>953</v>
      </c>
      <c r="D2418" s="206" t="s">
        <v>41</v>
      </c>
      <c r="E2418" s="207"/>
      <c r="F2418" s="371">
        <v>99</v>
      </c>
      <c r="G2418" s="209"/>
      <c r="H2418" s="371" t="s">
        <v>2389</v>
      </c>
      <c r="I2418" s="371" t="s">
        <v>2389</v>
      </c>
      <c r="J2418" s="371" t="s">
        <v>953</v>
      </c>
      <c r="K2418" s="371" t="s">
        <v>2483</v>
      </c>
      <c r="L2418" s="247" t="s">
        <v>1101</v>
      </c>
      <c r="M2418" s="371" t="s">
        <v>2426</v>
      </c>
      <c r="N2418" s="371" t="s">
        <v>2427</v>
      </c>
    </row>
    <row r="2419" s="168" customFormat="1" ht="21" customHeight="1" spans="1:14">
      <c r="A2419" s="204"/>
      <c r="B2419" s="401" t="s">
        <v>954</v>
      </c>
      <c r="C2419" s="204" t="s">
        <v>953</v>
      </c>
      <c r="D2419" s="206" t="s">
        <v>41</v>
      </c>
      <c r="E2419" s="207"/>
      <c r="F2419" s="371">
        <v>166.5</v>
      </c>
      <c r="G2419" s="209"/>
      <c r="H2419" s="371" t="s">
        <v>2389</v>
      </c>
      <c r="I2419" s="371" t="s">
        <v>2389</v>
      </c>
      <c r="J2419" s="371" t="s">
        <v>953</v>
      </c>
      <c r="K2419" s="371" t="s">
        <v>2484</v>
      </c>
      <c r="L2419" s="247" t="s">
        <v>1097</v>
      </c>
      <c r="M2419" s="371" t="s">
        <v>2426</v>
      </c>
      <c r="N2419" s="371" t="s">
        <v>2427</v>
      </c>
    </row>
    <row r="2420" s="168" customFormat="1" ht="21" customHeight="1" spans="1:14">
      <c r="A2420" s="204"/>
      <c r="B2420" s="401" t="s">
        <v>954</v>
      </c>
      <c r="C2420" s="204" t="s">
        <v>953</v>
      </c>
      <c r="D2420" s="206" t="s">
        <v>41</v>
      </c>
      <c r="E2420" s="207"/>
      <c r="F2420" s="371">
        <v>20.3</v>
      </c>
      <c r="G2420" s="209"/>
      <c r="H2420" s="371" t="s">
        <v>2389</v>
      </c>
      <c r="I2420" s="371" t="s">
        <v>2389</v>
      </c>
      <c r="J2420" s="371" t="s">
        <v>953</v>
      </c>
      <c r="K2420" s="371" t="s">
        <v>2485</v>
      </c>
      <c r="L2420" s="247" t="s">
        <v>1101</v>
      </c>
      <c r="M2420" s="371" t="s">
        <v>2426</v>
      </c>
      <c r="N2420" s="371" t="s">
        <v>2427</v>
      </c>
    </row>
    <row r="2421" s="168" customFormat="1" ht="21" customHeight="1" spans="1:14">
      <c r="A2421" s="204"/>
      <c r="B2421" s="401" t="s">
        <v>954</v>
      </c>
      <c r="C2421" s="204" t="s">
        <v>953</v>
      </c>
      <c r="D2421" s="206" t="s">
        <v>41</v>
      </c>
      <c r="E2421" s="207"/>
      <c r="F2421" s="371">
        <v>211.5</v>
      </c>
      <c r="G2421" s="209"/>
      <c r="H2421" s="371" t="s">
        <v>2389</v>
      </c>
      <c r="I2421" s="371" t="s">
        <v>2389</v>
      </c>
      <c r="J2421" s="371" t="s">
        <v>953</v>
      </c>
      <c r="K2421" s="371" t="s">
        <v>2486</v>
      </c>
      <c r="L2421" s="247" t="s">
        <v>1101</v>
      </c>
      <c r="M2421" s="371" t="s">
        <v>2426</v>
      </c>
      <c r="N2421" s="371" t="s">
        <v>2427</v>
      </c>
    </row>
    <row r="2422" s="168" customFormat="1" ht="21" customHeight="1" spans="1:14">
      <c r="A2422" s="204"/>
      <c r="B2422" s="401" t="s">
        <v>954</v>
      </c>
      <c r="C2422" s="204" t="s">
        <v>953</v>
      </c>
      <c r="D2422" s="206" t="s">
        <v>41</v>
      </c>
      <c r="E2422" s="207"/>
      <c r="F2422" s="371">
        <v>51.8</v>
      </c>
      <c r="G2422" s="209"/>
      <c r="H2422" s="371" t="s">
        <v>2389</v>
      </c>
      <c r="I2422" s="371" t="s">
        <v>2389</v>
      </c>
      <c r="J2422" s="371" t="s">
        <v>953</v>
      </c>
      <c r="K2422" s="371" t="s">
        <v>2487</v>
      </c>
      <c r="L2422" s="247" t="s">
        <v>1097</v>
      </c>
      <c r="M2422" s="371" t="s">
        <v>2426</v>
      </c>
      <c r="N2422" s="371" t="s">
        <v>2427</v>
      </c>
    </row>
    <row r="2423" s="168" customFormat="1" ht="21" customHeight="1" spans="1:14">
      <c r="A2423" s="204"/>
      <c r="B2423" s="401" t="s">
        <v>954</v>
      </c>
      <c r="C2423" s="204" t="s">
        <v>953</v>
      </c>
      <c r="D2423" s="206" t="s">
        <v>41</v>
      </c>
      <c r="E2423" s="207"/>
      <c r="F2423" s="371">
        <v>72</v>
      </c>
      <c r="G2423" s="209"/>
      <c r="H2423" s="371" t="s">
        <v>2389</v>
      </c>
      <c r="I2423" s="371" t="s">
        <v>2389</v>
      </c>
      <c r="J2423" s="371" t="s">
        <v>953</v>
      </c>
      <c r="K2423" s="371" t="s">
        <v>2488</v>
      </c>
      <c r="L2423" s="247" t="s">
        <v>1101</v>
      </c>
      <c r="M2423" s="371" t="s">
        <v>2426</v>
      </c>
      <c r="N2423" s="371" t="s">
        <v>2427</v>
      </c>
    </row>
    <row r="2424" s="168" customFormat="1" ht="21" customHeight="1" spans="1:14">
      <c r="A2424" s="204"/>
      <c r="B2424" s="401" t="s">
        <v>954</v>
      </c>
      <c r="C2424" s="204" t="s">
        <v>953</v>
      </c>
      <c r="D2424" s="206" t="s">
        <v>41</v>
      </c>
      <c r="E2424" s="207"/>
      <c r="F2424" s="371">
        <v>38.3</v>
      </c>
      <c r="G2424" s="209"/>
      <c r="H2424" s="371" t="s">
        <v>2389</v>
      </c>
      <c r="I2424" s="371" t="s">
        <v>2389</v>
      </c>
      <c r="J2424" s="371" t="s">
        <v>953</v>
      </c>
      <c r="K2424" s="371" t="s">
        <v>2489</v>
      </c>
      <c r="L2424" s="247" t="s">
        <v>1101</v>
      </c>
      <c r="M2424" s="371" t="s">
        <v>2426</v>
      </c>
      <c r="N2424" s="371" t="s">
        <v>2427</v>
      </c>
    </row>
    <row r="2425" s="168" customFormat="1" ht="21" customHeight="1" spans="1:14">
      <c r="A2425" s="204"/>
      <c r="B2425" s="401" t="s">
        <v>954</v>
      </c>
      <c r="C2425" s="204" t="s">
        <v>953</v>
      </c>
      <c r="D2425" s="206" t="s">
        <v>41</v>
      </c>
      <c r="E2425" s="207"/>
      <c r="F2425" s="371">
        <v>20.3</v>
      </c>
      <c r="G2425" s="209"/>
      <c r="H2425" s="371" t="s">
        <v>2389</v>
      </c>
      <c r="I2425" s="371" t="s">
        <v>2389</v>
      </c>
      <c r="J2425" s="371" t="s">
        <v>953</v>
      </c>
      <c r="K2425" s="371" t="s">
        <v>2490</v>
      </c>
      <c r="L2425" s="247" t="s">
        <v>1097</v>
      </c>
      <c r="M2425" s="371" t="s">
        <v>2426</v>
      </c>
      <c r="N2425" s="371" t="s">
        <v>2427</v>
      </c>
    </row>
    <row r="2426" s="168" customFormat="1" ht="21" customHeight="1" spans="1:14">
      <c r="A2426" s="204"/>
      <c r="B2426" s="401" t="s">
        <v>954</v>
      </c>
      <c r="C2426" s="204" t="s">
        <v>953</v>
      </c>
      <c r="D2426" s="206" t="s">
        <v>41</v>
      </c>
      <c r="E2426" s="207"/>
      <c r="F2426" s="244">
        <v>57</v>
      </c>
      <c r="G2426" s="209"/>
      <c r="H2426" s="371" t="s">
        <v>2389</v>
      </c>
      <c r="I2426" s="371" t="s">
        <v>2389</v>
      </c>
      <c r="J2426" s="371" t="s">
        <v>953</v>
      </c>
      <c r="K2426" s="244" t="s">
        <v>1293</v>
      </c>
      <c r="L2426" s="244" t="s">
        <v>1284</v>
      </c>
      <c r="M2426" s="205" t="s">
        <v>1280</v>
      </c>
      <c r="N2426" s="205" t="s">
        <v>1277</v>
      </c>
    </row>
    <row r="2427" s="168" customFormat="1" ht="21" customHeight="1" spans="1:14">
      <c r="A2427" s="204"/>
      <c r="B2427" s="401" t="s">
        <v>954</v>
      </c>
      <c r="C2427" s="204" t="s">
        <v>953</v>
      </c>
      <c r="D2427" s="206" t="s">
        <v>41</v>
      </c>
      <c r="E2427" s="207"/>
      <c r="F2427" s="244">
        <v>65</v>
      </c>
      <c r="G2427" s="209"/>
      <c r="H2427" s="371" t="s">
        <v>2389</v>
      </c>
      <c r="I2427" s="371" t="s">
        <v>2389</v>
      </c>
      <c r="J2427" s="371" t="s">
        <v>953</v>
      </c>
      <c r="K2427" s="244" t="s">
        <v>1294</v>
      </c>
      <c r="L2427" s="244" t="s">
        <v>1284</v>
      </c>
      <c r="M2427" s="205" t="s">
        <v>1280</v>
      </c>
      <c r="N2427" s="205" t="s">
        <v>1277</v>
      </c>
    </row>
    <row r="2428" s="168" customFormat="1" ht="21" customHeight="1" spans="1:14">
      <c r="A2428" s="204"/>
      <c r="B2428" s="401" t="s">
        <v>954</v>
      </c>
      <c r="C2428" s="204" t="s">
        <v>953</v>
      </c>
      <c r="D2428" s="206" t="s">
        <v>41</v>
      </c>
      <c r="E2428" s="207"/>
      <c r="F2428" s="244">
        <v>48</v>
      </c>
      <c r="G2428" s="209"/>
      <c r="H2428" s="371" t="s">
        <v>2389</v>
      </c>
      <c r="I2428" s="371" t="s">
        <v>2389</v>
      </c>
      <c r="J2428" s="371" t="s">
        <v>953</v>
      </c>
      <c r="K2428" s="244" t="s">
        <v>1278</v>
      </c>
      <c r="L2428" s="247" t="s">
        <v>1279</v>
      </c>
      <c r="M2428" s="205" t="s">
        <v>1280</v>
      </c>
      <c r="N2428" s="205" t="s">
        <v>1277</v>
      </c>
    </row>
    <row r="2429" s="168" customFormat="1" ht="21" customHeight="1" spans="1:14">
      <c r="A2429" s="204"/>
      <c r="B2429" s="401" t="s">
        <v>954</v>
      </c>
      <c r="C2429" s="204" t="s">
        <v>953</v>
      </c>
      <c r="D2429" s="206" t="s">
        <v>41</v>
      </c>
      <c r="E2429" s="207"/>
      <c r="F2429" s="244">
        <v>73</v>
      </c>
      <c r="G2429" s="209"/>
      <c r="H2429" s="371" t="s">
        <v>2389</v>
      </c>
      <c r="I2429" s="371" t="s">
        <v>2389</v>
      </c>
      <c r="J2429" s="371" t="s">
        <v>953</v>
      </c>
      <c r="K2429" s="244" t="s">
        <v>1281</v>
      </c>
      <c r="L2429" s="247" t="s">
        <v>1279</v>
      </c>
      <c r="M2429" s="205" t="s">
        <v>1280</v>
      </c>
      <c r="N2429" s="205" t="s">
        <v>1277</v>
      </c>
    </row>
    <row r="2430" s="168" customFormat="1" ht="21" customHeight="1" spans="1:14">
      <c r="A2430" s="204"/>
      <c r="B2430" s="401" t="s">
        <v>954</v>
      </c>
      <c r="C2430" s="204" t="s">
        <v>953</v>
      </c>
      <c r="D2430" s="206" t="s">
        <v>41</v>
      </c>
      <c r="E2430" s="207"/>
      <c r="F2430" s="244">
        <v>58</v>
      </c>
      <c r="G2430" s="209"/>
      <c r="H2430" s="371" t="s">
        <v>2389</v>
      </c>
      <c r="I2430" s="371" t="s">
        <v>2389</v>
      </c>
      <c r="J2430" s="371" t="s">
        <v>953</v>
      </c>
      <c r="K2430" s="244" t="s">
        <v>1871</v>
      </c>
      <c r="L2430" s="247" t="s">
        <v>1279</v>
      </c>
      <c r="M2430" s="205" t="s">
        <v>1280</v>
      </c>
      <c r="N2430" s="205" t="s">
        <v>1277</v>
      </c>
    </row>
    <row r="2431" s="168" customFormat="1" ht="21" customHeight="1" spans="1:14">
      <c r="A2431" s="204"/>
      <c r="B2431" s="401" t="s">
        <v>954</v>
      </c>
      <c r="C2431" s="204" t="s">
        <v>953</v>
      </c>
      <c r="D2431" s="206" t="s">
        <v>41</v>
      </c>
      <c r="E2431" s="207"/>
      <c r="F2431" s="244">
        <v>50</v>
      </c>
      <c r="G2431" s="209"/>
      <c r="H2431" s="371" t="s">
        <v>2389</v>
      </c>
      <c r="I2431" s="371" t="s">
        <v>2389</v>
      </c>
      <c r="J2431" s="371" t="s">
        <v>953</v>
      </c>
      <c r="K2431" s="244" t="s">
        <v>1282</v>
      </c>
      <c r="L2431" s="247" t="s">
        <v>1279</v>
      </c>
      <c r="M2431" s="205" t="s">
        <v>1280</v>
      </c>
      <c r="N2431" s="205" t="s">
        <v>1277</v>
      </c>
    </row>
    <row r="2432" s="168" customFormat="1" ht="21" customHeight="1" spans="1:14">
      <c r="A2432" s="204"/>
      <c r="B2432" s="401" t="s">
        <v>954</v>
      </c>
      <c r="C2432" s="204" t="s">
        <v>953</v>
      </c>
      <c r="D2432" s="206" t="s">
        <v>41</v>
      </c>
      <c r="E2432" s="207"/>
      <c r="F2432" s="244">
        <v>25</v>
      </c>
      <c r="G2432" s="209"/>
      <c r="H2432" s="371" t="s">
        <v>2389</v>
      </c>
      <c r="I2432" s="371" t="s">
        <v>2389</v>
      </c>
      <c r="J2432" s="371" t="s">
        <v>953</v>
      </c>
      <c r="K2432" s="244" t="s">
        <v>1283</v>
      </c>
      <c r="L2432" s="244" t="s">
        <v>1284</v>
      </c>
      <c r="M2432" s="205" t="s">
        <v>1280</v>
      </c>
      <c r="N2432" s="205" t="s">
        <v>1277</v>
      </c>
    </row>
    <row r="2433" s="168" customFormat="1" ht="21" customHeight="1" spans="1:14">
      <c r="A2433" s="204"/>
      <c r="B2433" s="401" t="s">
        <v>954</v>
      </c>
      <c r="C2433" s="204" t="s">
        <v>953</v>
      </c>
      <c r="D2433" s="206" t="s">
        <v>41</v>
      </c>
      <c r="E2433" s="207"/>
      <c r="F2433" s="244">
        <v>58</v>
      </c>
      <c r="G2433" s="209"/>
      <c r="H2433" s="371" t="s">
        <v>2389</v>
      </c>
      <c r="I2433" s="371" t="s">
        <v>2389</v>
      </c>
      <c r="J2433" s="371" t="s">
        <v>953</v>
      </c>
      <c r="K2433" s="244" t="s">
        <v>1285</v>
      </c>
      <c r="L2433" s="247" t="s">
        <v>1279</v>
      </c>
      <c r="M2433" s="205" t="s">
        <v>1280</v>
      </c>
      <c r="N2433" s="205" t="s">
        <v>1277</v>
      </c>
    </row>
    <row r="2434" s="168" customFormat="1" ht="21" customHeight="1" spans="1:14">
      <c r="A2434" s="204"/>
      <c r="B2434" s="401" t="s">
        <v>954</v>
      </c>
      <c r="C2434" s="204" t="s">
        <v>953</v>
      </c>
      <c r="D2434" s="206" t="s">
        <v>41</v>
      </c>
      <c r="E2434" s="207"/>
      <c r="F2434" s="244">
        <v>46</v>
      </c>
      <c r="G2434" s="209"/>
      <c r="H2434" s="371" t="s">
        <v>2389</v>
      </c>
      <c r="I2434" s="371" t="s">
        <v>2389</v>
      </c>
      <c r="J2434" s="371" t="s">
        <v>953</v>
      </c>
      <c r="K2434" s="244" t="s">
        <v>1286</v>
      </c>
      <c r="L2434" s="247" t="s">
        <v>1279</v>
      </c>
      <c r="M2434" s="205" t="s">
        <v>1280</v>
      </c>
      <c r="N2434" s="205" t="s">
        <v>1277</v>
      </c>
    </row>
    <row r="2435" s="168" customFormat="1" ht="21" customHeight="1" spans="1:14">
      <c r="A2435" s="204"/>
      <c r="B2435" s="401" t="s">
        <v>954</v>
      </c>
      <c r="C2435" s="204" t="s">
        <v>953</v>
      </c>
      <c r="D2435" s="206" t="s">
        <v>41</v>
      </c>
      <c r="E2435" s="207"/>
      <c r="F2435" s="244">
        <v>47</v>
      </c>
      <c r="G2435" s="209"/>
      <c r="H2435" s="371" t="s">
        <v>2389</v>
      </c>
      <c r="I2435" s="371" t="s">
        <v>2389</v>
      </c>
      <c r="J2435" s="371" t="s">
        <v>953</v>
      </c>
      <c r="K2435" s="244" t="s">
        <v>1287</v>
      </c>
      <c r="L2435" s="247" t="s">
        <v>1279</v>
      </c>
      <c r="M2435" s="205" t="s">
        <v>1280</v>
      </c>
      <c r="N2435" s="205" t="s">
        <v>1277</v>
      </c>
    </row>
    <row r="2436" s="168" customFormat="1" ht="21" customHeight="1" spans="1:14">
      <c r="A2436" s="204"/>
      <c r="B2436" s="401" t="s">
        <v>954</v>
      </c>
      <c r="C2436" s="204" t="s">
        <v>953</v>
      </c>
      <c r="D2436" s="206" t="s">
        <v>41</v>
      </c>
      <c r="E2436" s="207"/>
      <c r="F2436" s="244">
        <v>39</v>
      </c>
      <c r="G2436" s="209"/>
      <c r="H2436" s="371" t="s">
        <v>2389</v>
      </c>
      <c r="I2436" s="371" t="s">
        <v>2389</v>
      </c>
      <c r="J2436" s="371" t="s">
        <v>953</v>
      </c>
      <c r="K2436" s="244" t="s">
        <v>1295</v>
      </c>
      <c r="L2436" s="244" t="s">
        <v>1284</v>
      </c>
      <c r="M2436" s="205" t="s">
        <v>1280</v>
      </c>
      <c r="N2436" s="205" t="s">
        <v>1277</v>
      </c>
    </row>
    <row r="2437" s="168" customFormat="1" ht="21" customHeight="1" spans="1:14">
      <c r="A2437" s="204"/>
      <c r="B2437" s="401" t="s">
        <v>954</v>
      </c>
      <c r="C2437" s="204" t="s">
        <v>953</v>
      </c>
      <c r="D2437" s="206" t="s">
        <v>41</v>
      </c>
      <c r="E2437" s="207"/>
      <c r="F2437" s="244">
        <v>68</v>
      </c>
      <c r="G2437" s="209"/>
      <c r="H2437" s="371" t="s">
        <v>2389</v>
      </c>
      <c r="I2437" s="371" t="s">
        <v>2389</v>
      </c>
      <c r="J2437" s="371" t="s">
        <v>953</v>
      </c>
      <c r="K2437" s="244" t="s">
        <v>1296</v>
      </c>
      <c r="L2437" s="247" t="s">
        <v>1279</v>
      </c>
      <c r="M2437" s="205" t="s">
        <v>1280</v>
      </c>
      <c r="N2437" s="205" t="s">
        <v>1277</v>
      </c>
    </row>
    <row r="2438" s="168" customFormat="1" ht="21" customHeight="1" spans="1:14">
      <c r="A2438" s="204"/>
      <c r="B2438" s="401" t="s">
        <v>954</v>
      </c>
      <c r="C2438" s="204" t="s">
        <v>953</v>
      </c>
      <c r="D2438" s="206" t="s">
        <v>41</v>
      </c>
      <c r="E2438" s="207"/>
      <c r="F2438" s="244">
        <v>24</v>
      </c>
      <c r="G2438" s="209"/>
      <c r="H2438" s="371" t="s">
        <v>2389</v>
      </c>
      <c r="I2438" s="371" t="s">
        <v>2389</v>
      </c>
      <c r="J2438" s="371" t="s">
        <v>953</v>
      </c>
      <c r="K2438" s="244" t="s">
        <v>1297</v>
      </c>
      <c r="L2438" s="247" t="s">
        <v>1279</v>
      </c>
      <c r="M2438" s="205" t="s">
        <v>1280</v>
      </c>
      <c r="N2438" s="205" t="s">
        <v>1277</v>
      </c>
    </row>
    <row r="2439" s="168" customFormat="1" ht="21" customHeight="1" spans="1:14">
      <c r="A2439" s="204"/>
      <c r="B2439" s="401" t="s">
        <v>954</v>
      </c>
      <c r="C2439" s="204" t="s">
        <v>953</v>
      </c>
      <c r="D2439" s="206" t="s">
        <v>41</v>
      </c>
      <c r="E2439" s="207"/>
      <c r="F2439" s="244">
        <v>53</v>
      </c>
      <c r="G2439" s="209"/>
      <c r="H2439" s="371" t="s">
        <v>2389</v>
      </c>
      <c r="I2439" s="371" t="s">
        <v>2389</v>
      </c>
      <c r="J2439" s="371" t="s">
        <v>953</v>
      </c>
      <c r="K2439" s="244" t="s">
        <v>1288</v>
      </c>
      <c r="L2439" s="247" t="s">
        <v>1279</v>
      </c>
      <c r="M2439" s="205" t="s">
        <v>1280</v>
      </c>
      <c r="N2439" s="205" t="s">
        <v>1277</v>
      </c>
    </row>
    <row r="2440" s="166" customFormat="1" ht="21" customHeight="1" spans="1:14">
      <c r="A2440" s="195"/>
      <c r="B2440" s="372" t="s">
        <v>138</v>
      </c>
      <c r="C2440" s="373"/>
      <c r="D2440" s="212"/>
      <c r="E2440" s="213"/>
      <c r="F2440" s="374">
        <f>SUM(F2326:F2439)</f>
        <v>4608.8</v>
      </c>
      <c r="G2440" s="241"/>
      <c r="H2440" s="374"/>
      <c r="I2440" s="387"/>
      <c r="J2440" s="374"/>
      <c r="K2440" s="374"/>
      <c r="L2440" s="388"/>
      <c r="M2440" s="374"/>
      <c r="N2440" s="374"/>
    </row>
    <row r="2441" s="159" customFormat="1" ht="21" customHeight="1" spans="1:14">
      <c r="A2441" s="191"/>
      <c r="B2441" s="200">
        <v>703</v>
      </c>
      <c r="C2441" s="201" t="s">
        <v>964</v>
      </c>
      <c r="D2441" s="40"/>
      <c r="E2441" s="67"/>
      <c r="F2441" s="192"/>
      <c r="G2441" s="194"/>
      <c r="H2441" s="192"/>
      <c r="I2441" s="191"/>
      <c r="J2441" s="192"/>
      <c r="K2441" s="192"/>
      <c r="L2441" s="69"/>
      <c r="M2441" s="192"/>
      <c r="N2441" s="192"/>
    </row>
    <row r="2442" s="168" customFormat="1" ht="21" customHeight="1" spans="1:14">
      <c r="A2442" s="204"/>
      <c r="B2442" s="217" t="s">
        <v>2894</v>
      </c>
      <c r="C2442" s="240" t="s">
        <v>970</v>
      </c>
      <c r="D2442" s="206"/>
      <c r="E2442" s="207"/>
      <c r="F2442" s="371"/>
      <c r="G2442" s="209"/>
      <c r="H2442" s="371"/>
      <c r="I2442" s="204"/>
      <c r="J2442" s="371"/>
      <c r="K2442" s="371"/>
      <c r="L2442" s="247"/>
      <c r="M2442" s="371"/>
      <c r="N2442" s="371"/>
    </row>
    <row r="2443" s="168" customFormat="1" ht="21" customHeight="1" spans="1:14">
      <c r="A2443" s="204"/>
      <c r="B2443" s="217" t="s">
        <v>2894</v>
      </c>
      <c r="C2443" s="204" t="s">
        <v>972</v>
      </c>
      <c r="D2443" s="206" t="s">
        <v>224</v>
      </c>
      <c r="E2443" s="207"/>
      <c r="F2443" s="402">
        <v>180</v>
      </c>
      <c r="G2443" s="209"/>
      <c r="H2443" s="371" t="s">
        <v>2389</v>
      </c>
      <c r="I2443" s="371" t="s">
        <v>2389</v>
      </c>
      <c r="J2443" s="371" t="s">
        <v>972</v>
      </c>
      <c r="K2443" s="371" t="s">
        <v>2390</v>
      </c>
      <c r="L2443" s="247" t="s">
        <v>1097</v>
      </c>
      <c r="M2443" s="371" t="s">
        <v>2391</v>
      </c>
      <c r="N2443" s="371" t="s">
        <v>2392</v>
      </c>
    </row>
    <row r="2444" s="168" customFormat="1" ht="21" customHeight="1" spans="1:14">
      <c r="A2444" s="204"/>
      <c r="B2444" s="217" t="s">
        <v>2894</v>
      </c>
      <c r="C2444" s="204" t="s">
        <v>972</v>
      </c>
      <c r="D2444" s="206" t="s">
        <v>224</v>
      </c>
      <c r="E2444" s="207"/>
      <c r="F2444" s="371">
        <v>99</v>
      </c>
      <c r="G2444" s="209"/>
      <c r="H2444" s="371" t="s">
        <v>2389</v>
      </c>
      <c r="I2444" s="371" t="s">
        <v>2389</v>
      </c>
      <c r="J2444" s="371" t="s">
        <v>972</v>
      </c>
      <c r="K2444" s="371" t="s">
        <v>2393</v>
      </c>
      <c r="L2444" s="247" t="s">
        <v>1097</v>
      </c>
      <c r="M2444" s="371" t="s">
        <v>2391</v>
      </c>
      <c r="N2444" s="371" t="s">
        <v>2392</v>
      </c>
    </row>
    <row r="2445" s="168" customFormat="1" ht="21" customHeight="1" spans="1:14">
      <c r="A2445" s="204"/>
      <c r="B2445" s="217" t="s">
        <v>2894</v>
      </c>
      <c r="C2445" s="204" t="s">
        <v>972</v>
      </c>
      <c r="D2445" s="206" t="s">
        <v>224</v>
      </c>
      <c r="E2445" s="207"/>
      <c r="F2445" s="371">
        <v>45</v>
      </c>
      <c r="G2445" s="209"/>
      <c r="H2445" s="371" t="s">
        <v>2389</v>
      </c>
      <c r="I2445" s="371" t="s">
        <v>2389</v>
      </c>
      <c r="J2445" s="371" t="s">
        <v>972</v>
      </c>
      <c r="K2445" s="371" t="s">
        <v>2394</v>
      </c>
      <c r="L2445" s="247" t="s">
        <v>1097</v>
      </c>
      <c r="M2445" s="371" t="s">
        <v>2391</v>
      </c>
      <c r="N2445" s="371" t="s">
        <v>2392</v>
      </c>
    </row>
    <row r="2446" s="168" customFormat="1" ht="21" customHeight="1" spans="1:14">
      <c r="A2446" s="204"/>
      <c r="B2446" s="217" t="s">
        <v>2894</v>
      </c>
      <c r="C2446" s="204" t="s">
        <v>972</v>
      </c>
      <c r="D2446" s="206" t="s">
        <v>224</v>
      </c>
      <c r="E2446" s="207"/>
      <c r="F2446" s="371">
        <v>71</v>
      </c>
      <c r="G2446" s="209"/>
      <c r="H2446" s="371" t="s">
        <v>2389</v>
      </c>
      <c r="I2446" s="371" t="s">
        <v>2389</v>
      </c>
      <c r="J2446" s="371" t="s">
        <v>972</v>
      </c>
      <c r="K2446" s="371" t="s">
        <v>2395</v>
      </c>
      <c r="L2446" s="247" t="s">
        <v>1101</v>
      </c>
      <c r="M2446" s="371" t="s">
        <v>2391</v>
      </c>
      <c r="N2446" s="371" t="s">
        <v>2392</v>
      </c>
    </row>
    <row r="2447" s="168" customFormat="1" ht="21" customHeight="1" spans="1:14">
      <c r="A2447" s="204"/>
      <c r="B2447" s="217" t="s">
        <v>2894</v>
      </c>
      <c r="C2447" s="204" t="s">
        <v>972</v>
      </c>
      <c r="D2447" s="206" t="s">
        <v>224</v>
      </c>
      <c r="E2447" s="207"/>
      <c r="F2447" s="371">
        <v>59</v>
      </c>
      <c r="G2447" s="209"/>
      <c r="H2447" s="371" t="s">
        <v>2389</v>
      </c>
      <c r="I2447" s="371" t="s">
        <v>2389</v>
      </c>
      <c r="J2447" s="371" t="s">
        <v>972</v>
      </c>
      <c r="K2447" s="371" t="s">
        <v>2396</v>
      </c>
      <c r="L2447" s="247" t="s">
        <v>1101</v>
      </c>
      <c r="M2447" s="371" t="s">
        <v>2391</v>
      </c>
      <c r="N2447" s="371" t="s">
        <v>2392</v>
      </c>
    </row>
    <row r="2448" s="168" customFormat="1" ht="21" customHeight="1" spans="1:14">
      <c r="A2448" s="204"/>
      <c r="B2448" s="217" t="s">
        <v>2894</v>
      </c>
      <c r="C2448" s="204" t="s">
        <v>972</v>
      </c>
      <c r="D2448" s="206" t="s">
        <v>224</v>
      </c>
      <c r="E2448" s="207"/>
      <c r="F2448" s="402">
        <v>107</v>
      </c>
      <c r="G2448" s="209"/>
      <c r="H2448" s="371" t="s">
        <v>2389</v>
      </c>
      <c r="I2448" s="371" t="s">
        <v>2389</v>
      </c>
      <c r="J2448" s="371" t="s">
        <v>972</v>
      </c>
      <c r="K2448" s="371" t="s">
        <v>2397</v>
      </c>
      <c r="L2448" s="247" t="s">
        <v>1101</v>
      </c>
      <c r="M2448" s="371" t="s">
        <v>2391</v>
      </c>
      <c r="N2448" s="371" t="s">
        <v>2392</v>
      </c>
    </row>
    <row r="2449" s="168" customFormat="1" ht="21" customHeight="1" spans="1:14">
      <c r="A2449" s="204"/>
      <c r="B2449" s="217" t="s">
        <v>2894</v>
      </c>
      <c r="C2449" s="204" t="s">
        <v>972</v>
      </c>
      <c r="D2449" s="206" t="s">
        <v>224</v>
      </c>
      <c r="E2449" s="207"/>
      <c r="F2449" s="371">
        <v>66</v>
      </c>
      <c r="G2449" s="209"/>
      <c r="H2449" s="371" t="s">
        <v>2389</v>
      </c>
      <c r="I2449" s="371" t="s">
        <v>2389</v>
      </c>
      <c r="J2449" s="371" t="s">
        <v>972</v>
      </c>
      <c r="K2449" s="371" t="s">
        <v>2398</v>
      </c>
      <c r="L2449" s="247" t="s">
        <v>1101</v>
      </c>
      <c r="M2449" s="371" t="s">
        <v>2391</v>
      </c>
      <c r="N2449" s="371" t="s">
        <v>2392</v>
      </c>
    </row>
    <row r="2450" s="168" customFormat="1" ht="21" customHeight="1" spans="1:14">
      <c r="A2450" s="204"/>
      <c r="B2450" s="217" t="s">
        <v>2894</v>
      </c>
      <c r="C2450" s="204" t="s">
        <v>972</v>
      </c>
      <c r="D2450" s="206" t="s">
        <v>224</v>
      </c>
      <c r="E2450" s="207"/>
      <c r="F2450" s="371">
        <v>50</v>
      </c>
      <c r="G2450" s="209"/>
      <c r="H2450" s="371" t="s">
        <v>2389</v>
      </c>
      <c r="I2450" s="371" t="s">
        <v>2389</v>
      </c>
      <c r="J2450" s="371" t="s">
        <v>972</v>
      </c>
      <c r="K2450" s="371" t="s">
        <v>2399</v>
      </c>
      <c r="L2450" s="247" t="s">
        <v>1097</v>
      </c>
      <c r="M2450" s="371" t="s">
        <v>2391</v>
      </c>
      <c r="N2450" s="371" t="s">
        <v>2392</v>
      </c>
    </row>
    <row r="2451" s="168" customFormat="1" ht="21" customHeight="1" spans="1:14">
      <c r="A2451" s="204"/>
      <c r="B2451" s="217" t="s">
        <v>2894</v>
      </c>
      <c r="C2451" s="204" t="s">
        <v>972</v>
      </c>
      <c r="D2451" s="206" t="s">
        <v>224</v>
      </c>
      <c r="E2451" s="207"/>
      <c r="F2451" s="371">
        <v>75</v>
      </c>
      <c r="G2451" s="209"/>
      <c r="H2451" s="371" t="s">
        <v>2389</v>
      </c>
      <c r="I2451" s="371" t="s">
        <v>2389</v>
      </c>
      <c r="J2451" s="371" t="s">
        <v>972</v>
      </c>
      <c r="K2451" s="371" t="s">
        <v>2400</v>
      </c>
      <c r="L2451" s="247" t="s">
        <v>1101</v>
      </c>
      <c r="M2451" s="371" t="s">
        <v>2391</v>
      </c>
      <c r="N2451" s="371" t="s">
        <v>2392</v>
      </c>
    </row>
    <row r="2452" s="168" customFormat="1" ht="21" customHeight="1" spans="1:14">
      <c r="A2452" s="204"/>
      <c r="B2452" s="217" t="s">
        <v>2894</v>
      </c>
      <c r="C2452" s="204" t="s">
        <v>972</v>
      </c>
      <c r="D2452" s="206" t="s">
        <v>224</v>
      </c>
      <c r="E2452" s="207"/>
      <c r="F2452" s="371">
        <v>53</v>
      </c>
      <c r="G2452" s="209"/>
      <c r="H2452" s="371" t="s">
        <v>2389</v>
      </c>
      <c r="I2452" s="371" t="s">
        <v>2389</v>
      </c>
      <c r="J2452" s="371" t="s">
        <v>972</v>
      </c>
      <c r="K2452" s="371" t="s">
        <v>2401</v>
      </c>
      <c r="L2452" s="247" t="s">
        <v>1101</v>
      </c>
      <c r="M2452" s="371" t="s">
        <v>2391</v>
      </c>
      <c r="N2452" s="371" t="s">
        <v>2392</v>
      </c>
    </row>
    <row r="2453" s="168" customFormat="1" ht="21" customHeight="1" spans="1:14">
      <c r="A2453" s="204"/>
      <c r="B2453" s="217" t="s">
        <v>2894</v>
      </c>
      <c r="C2453" s="204" t="s">
        <v>972</v>
      </c>
      <c r="D2453" s="206" t="s">
        <v>224</v>
      </c>
      <c r="E2453" s="207"/>
      <c r="F2453" s="402">
        <v>33</v>
      </c>
      <c r="G2453" s="209"/>
      <c r="H2453" s="371" t="s">
        <v>2389</v>
      </c>
      <c r="I2453" s="371" t="s">
        <v>2389</v>
      </c>
      <c r="J2453" s="371" t="s">
        <v>972</v>
      </c>
      <c r="K2453" s="371" t="s">
        <v>2402</v>
      </c>
      <c r="L2453" s="247" t="s">
        <v>1101</v>
      </c>
      <c r="M2453" s="371" t="s">
        <v>2391</v>
      </c>
      <c r="N2453" s="371" t="s">
        <v>2392</v>
      </c>
    </row>
    <row r="2454" s="168" customFormat="1" ht="21" customHeight="1" spans="1:14">
      <c r="A2454" s="204"/>
      <c r="B2454" s="217" t="s">
        <v>2894</v>
      </c>
      <c r="C2454" s="204" t="s">
        <v>972</v>
      </c>
      <c r="D2454" s="206" t="s">
        <v>224</v>
      </c>
      <c r="E2454" s="207"/>
      <c r="F2454" s="371">
        <v>104</v>
      </c>
      <c r="G2454" s="209"/>
      <c r="H2454" s="371" t="s">
        <v>2389</v>
      </c>
      <c r="I2454" s="371" t="s">
        <v>2389</v>
      </c>
      <c r="J2454" s="371" t="s">
        <v>972</v>
      </c>
      <c r="K2454" s="371" t="s">
        <v>2403</v>
      </c>
      <c r="L2454" s="247" t="s">
        <v>1101</v>
      </c>
      <c r="M2454" s="371" t="s">
        <v>2391</v>
      </c>
      <c r="N2454" s="371" t="s">
        <v>2392</v>
      </c>
    </row>
    <row r="2455" s="168" customFormat="1" ht="21" customHeight="1" spans="1:14">
      <c r="A2455" s="204"/>
      <c r="B2455" s="217" t="s">
        <v>2894</v>
      </c>
      <c r="C2455" s="204" t="s">
        <v>972</v>
      </c>
      <c r="D2455" s="206" t="s">
        <v>224</v>
      </c>
      <c r="E2455" s="207"/>
      <c r="F2455" s="371">
        <v>15</v>
      </c>
      <c r="G2455" s="209"/>
      <c r="H2455" s="371" t="s">
        <v>2389</v>
      </c>
      <c r="I2455" s="371" t="s">
        <v>2389</v>
      </c>
      <c r="J2455" s="371" t="s">
        <v>972</v>
      </c>
      <c r="K2455" s="371" t="s">
        <v>2404</v>
      </c>
      <c r="L2455" s="247" t="s">
        <v>1101</v>
      </c>
      <c r="M2455" s="371" t="s">
        <v>2391</v>
      </c>
      <c r="N2455" s="371" t="s">
        <v>2392</v>
      </c>
    </row>
    <row r="2456" s="168" customFormat="1" ht="21" customHeight="1" spans="1:14">
      <c r="A2456" s="204"/>
      <c r="B2456" s="217" t="s">
        <v>2894</v>
      </c>
      <c r="C2456" s="204" t="s">
        <v>972</v>
      </c>
      <c r="D2456" s="206" t="s">
        <v>224</v>
      </c>
      <c r="E2456" s="207"/>
      <c r="F2456" s="371">
        <v>21</v>
      </c>
      <c r="G2456" s="209"/>
      <c r="H2456" s="371" t="s">
        <v>2389</v>
      </c>
      <c r="I2456" s="371" t="s">
        <v>2389</v>
      </c>
      <c r="J2456" s="371" t="s">
        <v>972</v>
      </c>
      <c r="K2456" s="371" t="s">
        <v>2405</v>
      </c>
      <c r="L2456" s="247" t="s">
        <v>1101</v>
      </c>
      <c r="M2456" s="371" t="s">
        <v>2391</v>
      </c>
      <c r="N2456" s="371" t="s">
        <v>2392</v>
      </c>
    </row>
    <row r="2457" s="168" customFormat="1" ht="21" customHeight="1" spans="1:14">
      <c r="A2457" s="204"/>
      <c r="B2457" s="217" t="s">
        <v>2894</v>
      </c>
      <c r="C2457" s="204" t="s">
        <v>972</v>
      </c>
      <c r="D2457" s="206" t="s">
        <v>224</v>
      </c>
      <c r="E2457" s="207"/>
      <c r="F2457" s="371">
        <v>12</v>
      </c>
      <c r="G2457" s="209"/>
      <c r="H2457" s="371" t="s">
        <v>2389</v>
      </c>
      <c r="I2457" s="371" t="s">
        <v>2389</v>
      </c>
      <c r="J2457" s="371" t="s">
        <v>972</v>
      </c>
      <c r="K2457" s="371" t="s">
        <v>2406</v>
      </c>
      <c r="L2457" s="247" t="s">
        <v>1101</v>
      </c>
      <c r="M2457" s="371" t="s">
        <v>2391</v>
      </c>
      <c r="N2457" s="371" t="s">
        <v>2392</v>
      </c>
    </row>
    <row r="2458" s="168" customFormat="1" ht="21" customHeight="1" spans="1:14">
      <c r="A2458" s="204"/>
      <c r="B2458" s="217" t="s">
        <v>2894</v>
      </c>
      <c r="C2458" s="204" t="s">
        <v>972</v>
      </c>
      <c r="D2458" s="206" t="s">
        <v>224</v>
      </c>
      <c r="E2458" s="207"/>
      <c r="F2458" s="371">
        <v>39</v>
      </c>
      <c r="G2458" s="209"/>
      <c r="H2458" s="371" t="s">
        <v>2389</v>
      </c>
      <c r="I2458" s="371" t="s">
        <v>2389</v>
      </c>
      <c r="J2458" s="371" t="s">
        <v>972</v>
      </c>
      <c r="K2458" s="371" t="s">
        <v>2407</v>
      </c>
      <c r="L2458" s="247" t="s">
        <v>1101</v>
      </c>
      <c r="M2458" s="371" t="s">
        <v>2391</v>
      </c>
      <c r="N2458" s="371" t="s">
        <v>2392</v>
      </c>
    </row>
    <row r="2459" s="168" customFormat="1" ht="21" customHeight="1" spans="1:14">
      <c r="A2459" s="204"/>
      <c r="B2459" s="217" t="s">
        <v>2894</v>
      </c>
      <c r="C2459" s="204" t="s">
        <v>972</v>
      </c>
      <c r="D2459" s="206" t="s">
        <v>224</v>
      </c>
      <c r="E2459" s="207"/>
      <c r="F2459" s="371">
        <v>143</v>
      </c>
      <c r="G2459" s="209"/>
      <c r="H2459" s="371" t="s">
        <v>2389</v>
      </c>
      <c r="I2459" s="371" t="s">
        <v>2389</v>
      </c>
      <c r="J2459" s="371" t="s">
        <v>972</v>
      </c>
      <c r="K2459" s="371" t="s">
        <v>2408</v>
      </c>
      <c r="L2459" s="247" t="s">
        <v>1101</v>
      </c>
      <c r="M2459" s="371" t="s">
        <v>2391</v>
      </c>
      <c r="N2459" s="371" t="s">
        <v>2392</v>
      </c>
    </row>
    <row r="2460" s="168" customFormat="1" ht="21" customHeight="1" spans="1:14">
      <c r="A2460" s="204"/>
      <c r="B2460" s="217" t="s">
        <v>2894</v>
      </c>
      <c r="C2460" s="204" t="s">
        <v>972</v>
      </c>
      <c r="D2460" s="206" t="s">
        <v>224</v>
      </c>
      <c r="E2460" s="207"/>
      <c r="F2460" s="371">
        <v>18</v>
      </c>
      <c r="G2460" s="209"/>
      <c r="H2460" s="371" t="s">
        <v>2389</v>
      </c>
      <c r="I2460" s="371" t="s">
        <v>2389</v>
      </c>
      <c r="J2460" s="371" t="s">
        <v>972</v>
      </c>
      <c r="K2460" s="371" t="s">
        <v>2409</v>
      </c>
      <c r="L2460" s="247" t="s">
        <v>1101</v>
      </c>
      <c r="M2460" s="371" t="s">
        <v>2391</v>
      </c>
      <c r="N2460" s="371" t="s">
        <v>2392</v>
      </c>
    </row>
    <row r="2461" s="168" customFormat="1" ht="21" customHeight="1" spans="1:14">
      <c r="A2461" s="204"/>
      <c r="B2461" s="217" t="s">
        <v>2894</v>
      </c>
      <c r="C2461" s="204" t="s">
        <v>972</v>
      </c>
      <c r="D2461" s="206" t="s">
        <v>224</v>
      </c>
      <c r="E2461" s="207"/>
      <c r="F2461" s="371">
        <v>18</v>
      </c>
      <c r="G2461" s="209"/>
      <c r="H2461" s="371" t="s">
        <v>2389</v>
      </c>
      <c r="I2461" s="371" t="s">
        <v>2389</v>
      </c>
      <c r="J2461" s="371" t="s">
        <v>972</v>
      </c>
      <c r="K2461" s="371" t="s">
        <v>1802</v>
      </c>
      <c r="L2461" s="247" t="s">
        <v>1101</v>
      </c>
      <c r="M2461" s="371" t="s">
        <v>2391</v>
      </c>
      <c r="N2461" s="371" t="s">
        <v>2392</v>
      </c>
    </row>
    <row r="2462" s="168" customFormat="1" ht="21" customHeight="1" spans="1:14">
      <c r="A2462" s="204"/>
      <c r="B2462" s="217" t="s">
        <v>2894</v>
      </c>
      <c r="C2462" s="204" t="s">
        <v>972</v>
      </c>
      <c r="D2462" s="206" t="s">
        <v>224</v>
      </c>
      <c r="E2462" s="207"/>
      <c r="F2462" s="371">
        <v>54</v>
      </c>
      <c r="G2462" s="209"/>
      <c r="H2462" s="371" t="s">
        <v>2389</v>
      </c>
      <c r="I2462" s="371" t="s">
        <v>2389</v>
      </c>
      <c r="J2462" s="371" t="s">
        <v>972</v>
      </c>
      <c r="K2462" s="371" t="s">
        <v>2410</v>
      </c>
      <c r="L2462" s="247" t="s">
        <v>1101</v>
      </c>
      <c r="M2462" s="371" t="s">
        <v>2391</v>
      </c>
      <c r="N2462" s="371" t="s">
        <v>2392</v>
      </c>
    </row>
    <row r="2463" s="168" customFormat="1" ht="21" customHeight="1" spans="1:14">
      <c r="A2463" s="204"/>
      <c r="B2463" s="217" t="s">
        <v>2894</v>
      </c>
      <c r="C2463" s="204" t="s">
        <v>972</v>
      </c>
      <c r="D2463" s="206" t="s">
        <v>224</v>
      </c>
      <c r="E2463" s="207"/>
      <c r="F2463" s="371">
        <v>50</v>
      </c>
      <c r="G2463" s="209"/>
      <c r="H2463" s="371" t="s">
        <v>2389</v>
      </c>
      <c r="I2463" s="371" t="s">
        <v>2389</v>
      </c>
      <c r="J2463" s="371" t="s">
        <v>972</v>
      </c>
      <c r="K2463" s="371" t="s">
        <v>2411</v>
      </c>
      <c r="L2463" s="247" t="s">
        <v>1101</v>
      </c>
      <c r="M2463" s="371" t="s">
        <v>2391</v>
      </c>
      <c r="N2463" s="371" t="s">
        <v>2392</v>
      </c>
    </row>
    <row r="2464" s="168" customFormat="1" ht="21" customHeight="1" spans="1:14">
      <c r="A2464" s="204"/>
      <c r="B2464" s="217" t="s">
        <v>2894</v>
      </c>
      <c r="C2464" s="204" t="s">
        <v>972</v>
      </c>
      <c r="D2464" s="206" t="s">
        <v>224</v>
      </c>
      <c r="E2464" s="207"/>
      <c r="F2464" s="371">
        <v>12</v>
      </c>
      <c r="G2464" s="209"/>
      <c r="H2464" s="371" t="s">
        <v>2389</v>
      </c>
      <c r="I2464" s="371" t="s">
        <v>2389</v>
      </c>
      <c r="J2464" s="371" t="s">
        <v>972</v>
      </c>
      <c r="K2464" s="371" t="s">
        <v>2412</v>
      </c>
      <c r="L2464" s="247" t="s">
        <v>1101</v>
      </c>
      <c r="M2464" s="371" t="s">
        <v>2391</v>
      </c>
      <c r="N2464" s="371" t="s">
        <v>2392</v>
      </c>
    </row>
    <row r="2465" s="168" customFormat="1" ht="21" customHeight="1" spans="1:14">
      <c r="A2465" s="204"/>
      <c r="B2465" s="217" t="s">
        <v>2894</v>
      </c>
      <c r="C2465" s="204" t="s">
        <v>972</v>
      </c>
      <c r="D2465" s="206" t="s">
        <v>224</v>
      </c>
      <c r="E2465" s="207"/>
      <c r="F2465" s="371">
        <v>84</v>
      </c>
      <c r="G2465" s="209"/>
      <c r="H2465" s="371" t="s">
        <v>2389</v>
      </c>
      <c r="I2465" s="371" t="s">
        <v>2389</v>
      </c>
      <c r="J2465" s="371" t="s">
        <v>972</v>
      </c>
      <c r="K2465" s="371" t="s">
        <v>2413</v>
      </c>
      <c r="L2465" s="247" t="s">
        <v>1101</v>
      </c>
      <c r="M2465" s="371" t="s">
        <v>2391</v>
      </c>
      <c r="N2465" s="371" t="s">
        <v>2392</v>
      </c>
    </row>
    <row r="2466" s="168" customFormat="1" ht="21" customHeight="1" spans="1:14">
      <c r="A2466" s="204"/>
      <c r="B2466" s="217" t="s">
        <v>2894</v>
      </c>
      <c r="C2466" s="204" t="s">
        <v>972</v>
      </c>
      <c r="D2466" s="206" t="s">
        <v>224</v>
      </c>
      <c r="E2466" s="207"/>
      <c r="F2466" s="371">
        <v>35</v>
      </c>
      <c r="G2466" s="209"/>
      <c r="H2466" s="371" t="s">
        <v>2389</v>
      </c>
      <c r="I2466" s="371" t="s">
        <v>2389</v>
      </c>
      <c r="J2466" s="371" t="s">
        <v>972</v>
      </c>
      <c r="K2466" s="371" t="s">
        <v>1808</v>
      </c>
      <c r="L2466" s="247" t="s">
        <v>1101</v>
      </c>
      <c r="M2466" s="371" t="s">
        <v>2391</v>
      </c>
      <c r="N2466" s="371" t="s">
        <v>2392</v>
      </c>
    </row>
    <row r="2467" s="168" customFormat="1" ht="21" customHeight="1" spans="1:14">
      <c r="A2467" s="204"/>
      <c r="B2467" s="217" t="s">
        <v>2894</v>
      </c>
      <c r="C2467" s="204" t="s">
        <v>972</v>
      </c>
      <c r="D2467" s="206" t="s">
        <v>224</v>
      </c>
      <c r="E2467" s="207"/>
      <c r="F2467" s="371">
        <v>50</v>
      </c>
      <c r="G2467" s="209"/>
      <c r="H2467" s="371" t="s">
        <v>2389</v>
      </c>
      <c r="I2467" s="371" t="s">
        <v>2389</v>
      </c>
      <c r="J2467" s="371" t="s">
        <v>972</v>
      </c>
      <c r="K2467" s="371" t="s">
        <v>2414</v>
      </c>
      <c r="L2467" s="247" t="s">
        <v>1101</v>
      </c>
      <c r="M2467" s="371" t="s">
        <v>2391</v>
      </c>
      <c r="N2467" s="371" t="s">
        <v>2392</v>
      </c>
    </row>
    <row r="2468" s="168" customFormat="1" ht="21" customHeight="1" spans="1:14">
      <c r="A2468" s="204"/>
      <c r="B2468" s="217" t="s">
        <v>2894</v>
      </c>
      <c r="C2468" s="204" t="s">
        <v>972</v>
      </c>
      <c r="D2468" s="206" t="s">
        <v>224</v>
      </c>
      <c r="E2468" s="207"/>
      <c r="F2468" s="371">
        <v>60</v>
      </c>
      <c r="G2468" s="209"/>
      <c r="H2468" s="371" t="s">
        <v>2389</v>
      </c>
      <c r="I2468" s="371" t="s">
        <v>2389</v>
      </c>
      <c r="J2468" s="371" t="s">
        <v>972</v>
      </c>
      <c r="K2468" s="371" t="s">
        <v>2415</v>
      </c>
      <c r="L2468" s="247" t="s">
        <v>1101</v>
      </c>
      <c r="M2468" s="371" t="s">
        <v>2391</v>
      </c>
      <c r="N2468" s="371" t="s">
        <v>2392</v>
      </c>
    </row>
    <row r="2469" s="168" customFormat="1" ht="21" customHeight="1" spans="1:14">
      <c r="A2469" s="204"/>
      <c r="B2469" s="217" t="s">
        <v>2894</v>
      </c>
      <c r="C2469" s="204" t="s">
        <v>972</v>
      </c>
      <c r="D2469" s="206" t="s">
        <v>224</v>
      </c>
      <c r="E2469" s="207"/>
      <c r="F2469" s="371">
        <v>72</v>
      </c>
      <c r="G2469" s="209"/>
      <c r="H2469" s="371" t="s">
        <v>2389</v>
      </c>
      <c r="I2469" s="371" t="s">
        <v>2389</v>
      </c>
      <c r="J2469" s="371" t="s">
        <v>972</v>
      </c>
      <c r="K2469" s="371" t="s">
        <v>2416</v>
      </c>
      <c r="L2469" s="247" t="s">
        <v>1101</v>
      </c>
      <c r="M2469" s="371" t="s">
        <v>2391</v>
      </c>
      <c r="N2469" s="371" t="s">
        <v>2392</v>
      </c>
    </row>
    <row r="2470" s="168" customFormat="1" ht="21" customHeight="1" spans="1:14">
      <c r="A2470" s="204"/>
      <c r="B2470" s="217" t="s">
        <v>2894</v>
      </c>
      <c r="C2470" s="204" t="s">
        <v>972</v>
      </c>
      <c r="D2470" s="206" t="s">
        <v>224</v>
      </c>
      <c r="E2470" s="207"/>
      <c r="F2470" s="371">
        <v>23</v>
      </c>
      <c r="G2470" s="209"/>
      <c r="H2470" s="371" t="s">
        <v>2389</v>
      </c>
      <c r="I2470" s="371" t="s">
        <v>2389</v>
      </c>
      <c r="J2470" s="371" t="s">
        <v>972</v>
      </c>
      <c r="K2470" s="371" t="s">
        <v>2417</v>
      </c>
      <c r="L2470" s="247" t="s">
        <v>1101</v>
      </c>
      <c r="M2470" s="371" t="s">
        <v>2391</v>
      </c>
      <c r="N2470" s="371" t="s">
        <v>2392</v>
      </c>
    </row>
    <row r="2471" s="168" customFormat="1" ht="21" customHeight="1" spans="1:14">
      <c r="A2471" s="204"/>
      <c r="B2471" s="217" t="s">
        <v>2894</v>
      </c>
      <c r="C2471" s="204" t="s">
        <v>972</v>
      </c>
      <c r="D2471" s="206" t="s">
        <v>224</v>
      </c>
      <c r="E2471" s="207"/>
      <c r="F2471" s="371">
        <v>38</v>
      </c>
      <c r="G2471" s="209"/>
      <c r="H2471" s="371" t="s">
        <v>2389</v>
      </c>
      <c r="I2471" s="371" t="s">
        <v>2389</v>
      </c>
      <c r="J2471" s="371" t="s">
        <v>972</v>
      </c>
      <c r="K2471" s="371" t="s">
        <v>2418</v>
      </c>
      <c r="L2471" s="247" t="s">
        <v>1101</v>
      </c>
      <c r="M2471" s="371" t="s">
        <v>2391</v>
      </c>
      <c r="N2471" s="371" t="s">
        <v>2392</v>
      </c>
    </row>
    <row r="2472" s="168" customFormat="1" ht="21" customHeight="1" spans="1:14">
      <c r="A2472" s="204"/>
      <c r="B2472" s="217" t="s">
        <v>2894</v>
      </c>
      <c r="C2472" s="204" t="s">
        <v>972</v>
      </c>
      <c r="D2472" s="206" t="s">
        <v>224</v>
      </c>
      <c r="E2472" s="207"/>
      <c r="F2472" s="371">
        <v>32</v>
      </c>
      <c r="G2472" s="209"/>
      <c r="H2472" s="371" t="s">
        <v>2389</v>
      </c>
      <c r="I2472" s="371" t="s">
        <v>2389</v>
      </c>
      <c r="J2472" s="371" t="s">
        <v>972</v>
      </c>
      <c r="K2472" s="371" t="s">
        <v>2419</v>
      </c>
      <c r="L2472" s="247" t="s">
        <v>1101</v>
      </c>
      <c r="M2472" s="371" t="s">
        <v>2391</v>
      </c>
      <c r="N2472" s="371" t="s">
        <v>2392</v>
      </c>
    </row>
    <row r="2473" s="168" customFormat="1" ht="21" customHeight="1" spans="1:14">
      <c r="A2473" s="204"/>
      <c r="B2473" s="217" t="s">
        <v>2894</v>
      </c>
      <c r="C2473" s="204" t="s">
        <v>972</v>
      </c>
      <c r="D2473" s="206" t="s">
        <v>224</v>
      </c>
      <c r="E2473" s="207"/>
      <c r="F2473" s="371">
        <v>18</v>
      </c>
      <c r="G2473" s="209"/>
      <c r="H2473" s="371" t="s">
        <v>2389</v>
      </c>
      <c r="I2473" s="371" t="s">
        <v>2389</v>
      </c>
      <c r="J2473" s="371" t="s">
        <v>972</v>
      </c>
      <c r="K2473" s="371" t="s">
        <v>2420</v>
      </c>
      <c r="L2473" s="247" t="s">
        <v>1097</v>
      </c>
      <c r="M2473" s="371" t="s">
        <v>2391</v>
      </c>
      <c r="N2473" s="371" t="s">
        <v>2392</v>
      </c>
    </row>
    <row r="2474" s="168" customFormat="1" ht="21" customHeight="1" spans="1:14">
      <c r="A2474" s="204"/>
      <c r="B2474" s="217" t="s">
        <v>2894</v>
      </c>
      <c r="C2474" s="204" t="s">
        <v>972</v>
      </c>
      <c r="D2474" s="206" t="s">
        <v>224</v>
      </c>
      <c r="E2474" s="207"/>
      <c r="F2474" s="371">
        <v>38</v>
      </c>
      <c r="G2474" s="209"/>
      <c r="H2474" s="371" t="s">
        <v>2389</v>
      </c>
      <c r="I2474" s="371" t="s">
        <v>2389</v>
      </c>
      <c r="J2474" s="371" t="s">
        <v>972</v>
      </c>
      <c r="K2474" s="371" t="s">
        <v>2421</v>
      </c>
      <c r="L2474" s="247" t="s">
        <v>1101</v>
      </c>
      <c r="M2474" s="371" t="s">
        <v>2391</v>
      </c>
      <c r="N2474" s="371" t="s">
        <v>2392</v>
      </c>
    </row>
    <row r="2475" s="168" customFormat="1" ht="21" customHeight="1" spans="1:14">
      <c r="A2475" s="204"/>
      <c r="B2475" s="217" t="s">
        <v>2894</v>
      </c>
      <c r="C2475" s="204" t="s">
        <v>972</v>
      </c>
      <c r="D2475" s="206" t="s">
        <v>224</v>
      </c>
      <c r="E2475" s="207"/>
      <c r="F2475" s="371">
        <v>86</v>
      </c>
      <c r="G2475" s="209"/>
      <c r="H2475" s="371" t="s">
        <v>2389</v>
      </c>
      <c r="I2475" s="371" t="s">
        <v>2389</v>
      </c>
      <c r="J2475" s="371" t="s">
        <v>972</v>
      </c>
      <c r="K2475" s="371" t="s">
        <v>2422</v>
      </c>
      <c r="L2475" s="247" t="s">
        <v>1101</v>
      </c>
      <c r="M2475" s="371" t="s">
        <v>2391</v>
      </c>
      <c r="N2475" s="371" t="s">
        <v>2392</v>
      </c>
    </row>
    <row r="2476" s="168" customFormat="1" ht="21" customHeight="1" spans="1:14">
      <c r="A2476" s="204"/>
      <c r="B2476" s="217" t="s">
        <v>2894</v>
      </c>
      <c r="C2476" s="204" t="s">
        <v>972</v>
      </c>
      <c r="D2476" s="206" t="s">
        <v>224</v>
      </c>
      <c r="E2476" s="207"/>
      <c r="F2476" s="371">
        <v>11</v>
      </c>
      <c r="G2476" s="209"/>
      <c r="H2476" s="371" t="s">
        <v>2389</v>
      </c>
      <c r="I2476" s="371" t="s">
        <v>2389</v>
      </c>
      <c r="J2476" s="371" t="s">
        <v>972</v>
      </c>
      <c r="K2476" s="371" t="s">
        <v>2423</v>
      </c>
      <c r="L2476" s="247" t="s">
        <v>1097</v>
      </c>
      <c r="M2476" s="371" t="s">
        <v>2391</v>
      </c>
      <c r="N2476" s="371" t="s">
        <v>2392</v>
      </c>
    </row>
    <row r="2477" s="168" customFormat="1" ht="21" customHeight="1" spans="1:14">
      <c r="A2477" s="204"/>
      <c r="B2477" s="217" t="s">
        <v>2894</v>
      </c>
      <c r="C2477" s="204" t="s">
        <v>972</v>
      </c>
      <c r="D2477" s="206" t="s">
        <v>224</v>
      </c>
      <c r="E2477" s="207"/>
      <c r="F2477" s="371">
        <v>132</v>
      </c>
      <c r="G2477" s="209"/>
      <c r="H2477" s="371" t="s">
        <v>2389</v>
      </c>
      <c r="I2477" s="371" t="s">
        <v>2389</v>
      </c>
      <c r="J2477" s="371" t="s">
        <v>972</v>
      </c>
      <c r="K2477" s="371" t="s">
        <v>2424</v>
      </c>
      <c r="L2477" s="247" t="s">
        <v>1101</v>
      </c>
      <c r="M2477" s="371" t="s">
        <v>2391</v>
      </c>
      <c r="N2477" s="371" t="s">
        <v>2392</v>
      </c>
    </row>
    <row r="2478" s="168" customFormat="1" ht="21" customHeight="1" spans="1:14">
      <c r="A2478" s="204"/>
      <c r="B2478" s="217" t="s">
        <v>2894</v>
      </c>
      <c r="C2478" s="204" t="s">
        <v>972</v>
      </c>
      <c r="D2478" s="206" t="s">
        <v>224</v>
      </c>
      <c r="E2478" s="207"/>
      <c r="F2478" s="244">
        <v>90</v>
      </c>
      <c r="G2478" s="209"/>
      <c r="H2478" s="371" t="s">
        <v>2389</v>
      </c>
      <c r="I2478" s="371" t="s">
        <v>2389</v>
      </c>
      <c r="J2478" s="371" t="s">
        <v>972</v>
      </c>
      <c r="K2478" s="244" t="s">
        <v>2425</v>
      </c>
      <c r="L2478" s="247" t="s">
        <v>1101</v>
      </c>
      <c r="M2478" s="371" t="s">
        <v>2426</v>
      </c>
      <c r="N2478" s="371" t="s">
        <v>2427</v>
      </c>
    </row>
    <row r="2479" s="168" customFormat="1" ht="21" customHeight="1" spans="1:14">
      <c r="A2479" s="204"/>
      <c r="B2479" s="217" t="s">
        <v>2894</v>
      </c>
      <c r="C2479" s="204" t="s">
        <v>972</v>
      </c>
      <c r="D2479" s="206" t="s">
        <v>224</v>
      </c>
      <c r="E2479" s="207"/>
      <c r="F2479" s="244">
        <v>172.5</v>
      </c>
      <c r="G2479" s="209"/>
      <c r="H2479" s="371" t="s">
        <v>2389</v>
      </c>
      <c r="I2479" s="371" t="s">
        <v>2389</v>
      </c>
      <c r="J2479" s="371" t="s">
        <v>972</v>
      </c>
      <c r="K2479" s="244" t="s">
        <v>2428</v>
      </c>
      <c r="L2479" s="247" t="s">
        <v>1101</v>
      </c>
      <c r="M2479" s="371" t="s">
        <v>2426</v>
      </c>
      <c r="N2479" s="371" t="s">
        <v>2427</v>
      </c>
    </row>
    <row r="2480" s="168" customFormat="1" ht="21" customHeight="1" spans="1:14">
      <c r="A2480" s="204"/>
      <c r="B2480" s="217" t="s">
        <v>2894</v>
      </c>
      <c r="C2480" s="204" t="s">
        <v>972</v>
      </c>
      <c r="D2480" s="206" t="s">
        <v>224</v>
      </c>
      <c r="E2480" s="207"/>
      <c r="F2480" s="371">
        <v>45</v>
      </c>
      <c r="G2480" s="209"/>
      <c r="H2480" s="371" t="s">
        <v>2389</v>
      </c>
      <c r="I2480" s="371" t="s">
        <v>2389</v>
      </c>
      <c r="J2480" s="371" t="s">
        <v>972</v>
      </c>
      <c r="K2480" s="371" t="s">
        <v>2429</v>
      </c>
      <c r="L2480" s="247" t="s">
        <v>1097</v>
      </c>
      <c r="M2480" s="371" t="s">
        <v>2426</v>
      </c>
      <c r="N2480" s="371" t="s">
        <v>2427</v>
      </c>
    </row>
    <row r="2481" s="168" customFormat="1" ht="21" customHeight="1" spans="1:14">
      <c r="A2481" s="204"/>
      <c r="B2481" s="217" t="s">
        <v>2894</v>
      </c>
      <c r="C2481" s="204" t="s">
        <v>972</v>
      </c>
      <c r="D2481" s="206" t="s">
        <v>224</v>
      </c>
      <c r="E2481" s="207"/>
      <c r="F2481" s="371">
        <v>330</v>
      </c>
      <c r="G2481" s="209"/>
      <c r="H2481" s="371" t="s">
        <v>2389</v>
      </c>
      <c r="I2481" s="371" t="s">
        <v>2389</v>
      </c>
      <c r="J2481" s="371" t="s">
        <v>972</v>
      </c>
      <c r="K2481" s="371" t="s">
        <v>2430</v>
      </c>
      <c r="L2481" s="247" t="s">
        <v>1101</v>
      </c>
      <c r="M2481" s="371" t="s">
        <v>2426</v>
      </c>
      <c r="N2481" s="371" t="s">
        <v>2427</v>
      </c>
    </row>
    <row r="2482" s="168" customFormat="1" ht="21" customHeight="1" spans="1:14">
      <c r="A2482" s="204"/>
      <c r="B2482" s="217" t="s">
        <v>2894</v>
      </c>
      <c r="C2482" s="204" t="s">
        <v>972</v>
      </c>
      <c r="D2482" s="206" t="s">
        <v>224</v>
      </c>
      <c r="E2482" s="207"/>
      <c r="F2482" s="371">
        <v>288</v>
      </c>
      <c r="G2482" s="209"/>
      <c r="H2482" s="371" t="s">
        <v>2389</v>
      </c>
      <c r="I2482" s="371" t="s">
        <v>2389</v>
      </c>
      <c r="J2482" s="371" t="s">
        <v>972</v>
      </c>
      <c r="K2482" s="371" t="s">
        <v>2431</v>
      </c>
      <c r="L2482" s="247" t="s">
        <v>1097</v>
      </c>
      <c r="M2482" s="371" t="s">
        <v>2426</v>
      </c>
      <c r="N2482" s="371" t="s">
        <v>2427</v>
      </c>
    </row>
    <row r="2483" s="168" customFormat="1" ht="21" customHeight="1" spans="1:14">
      <c r="A2483" s="204"/>
      <c r="B2483" s="217" t="s">
        <v>2894</v>
      </c>
      <c r="C2483" s="204" t="s">
        <v>972</v>
      </c>
      <c r="D2483" s="206" t="s">
        <v>224</v>
      </c>
      <c r="E2483" s="207"/>
      <c r="F2483" s="371">
        <v>105</v>
      </c>
      <c r="G2483" s="209"/>
      <c r="H2483" s="371" t="s">
        <v>2389</v>
      </c>
      <c r="I2483" s="371" t="s">
        <v>2389</v>
      </c>
      <c r="J2483" s="371" t="s">
        <v>972</v>
      </c>
      <c r="K2483" s="371" t="s">
        <v>2432</v>
      </c>
      <c r="L2483" s="247" t="s">
        <v>1097</v>
      </c>
      <c r="M2483" s="371" t="s">
        <v>2426</v>
      </c>
      <c r="N2483" s="371" t="s">
        <v>2427</v>
      </c>
    </row>
    <row r="2484" s="168" customFormat="1" ht="21" customHeight="1" spans="1:14">
      <c r="A2484" s="204"/>
      <c r="B2484" s="217" t="s">
        <v>2894</v>
      </c>
      <c r="C2484" s="204" t="s">
        <v>972</v>
      </c>
      <c r="D2484" s="206" t="s">
        <v>224</v>
      </c>
      <c r="E2484" s="207"/>
      <c r="F2484" s="371">
        <v>105</v>
      </c>
      <c r="G2484" s="209"/>
      <c r="H2484" s="371" t="s">
        <v>2389</v>
      </c>
      <c r="I2484" s="371" t="s">
        <v>2389</v>
      </c>
      <c r="J2484" s="371" t="s">
        <v>972</v>
      </c>
      <c r="K2484" s="371" t="s">
        <v>2433</v>
      </c>
      <c r="L2484" s="247" t="s">
        <v>1101</v>
      </c>
      <c r="M2484" s="371" t="s">
        <v>2426</v>
      </c>
      <c r="N2484" s="371" t="s">
        <v>2427</v>
      </c>
    </row>
    <row r="2485" s="168" customFormat="1" ht="21" customHeight="1" spans="1:14">
      <c r="A2485" s="204"/>
      <c r="B2485" s="217" t="s">
        <v>2894</v>
      </c>
      <c r="C2485" s="204" t="s">
        <v>972</v>
      </c>
      <c r="D2485" s="206" t="s">
        <v>224</v>
      </c>
      <c r="E2485" s="207"/>
      <c r="F2485" s="371">
        <v>60</v>
      </c>
      <c r="G2485" s="209"/>
      <c r="H2485" s="371" t="s">
        <v>2389</v>
      </c>
      <c r="I2485" s="371" t="s">
        <v>2389</v>
      </c>
      <c r="J2485" s="371" t="s">
        <v>972</v>
      </c>
      <c r="K2485" s="371" t="s">
        <v>2434</v>
      </c>
      <c r="L2485" s="247" t="s">
        <v>1097</v>
      </c>
      <c r="M2485" s="371" t="s">
        <v>2426</v>
      </c>
      <c r="N2485" s="371" t="s">
        <v>2427</v>
      </c>
    </row>
    <row r="2486" s="168" customFormat="1" ht="21" customHeight="1" spans="1:14">
      <c r="A2486" s="204"/>
      <c r="B2486" s="217" t="s">
        <v>2894</v>
      </c>
      <c r="C2486" s="204" t="s">
        <v>972</v>
      </c>
      <c r="D2486" s="206" t="s">
        <v>224</v>
      </c>
      <c r="E2486" s="207"/>
      <c r="F2486" s="371">
        <v>67.5</v>
      </c>
      <c r="G2486" s="209"/>
      <c r="H2486" s="371" t="s">
        <v>2389</v>
      </c>
      <c r="I2486" s="371" t="s">
        <v>2389</v>
      </c>
      <c r="J2486" s="371" t="s">
        <v>972</v>
      </c>
      <c r="K2486" s="371" t="s">
        <v>2435</v>
      </c>
      <c r="L2486" s="247" t="s">
        <v>1101</v>
      </c>
      <c r="M2486" s="371" t="s">
        <v>2426</v>
      </c>
      <c r="N2486" s="371" t="s">
        <v>2427</v>
      </c>
    </row>
    <row r="2487" s="168" customFormat="1" ht="21" customHeight="1" spans="1:14">
      <c r="A2487" s="204"/>
      <c r="B2487" s="217" t="s">
        <v>2894</v>
      </c>
      <c r="C2487" s="204" t="s">
        <v>972</v>
      </c>
      <c r="D2487" s="206" t="s">
        <v>224</v>
      </c>
      <c r="E2487" s="207"/>
      <c r="F2487" s="371">
        <v>37.5</v>
      </c>
      <c r="G2487" s="209"/>
      <c r="H2487" s="371" t="s">
        <v>2389</v>
      </c>
      <c r="I2487" s="371" t="s">
        <v>2389</v>
      </c>
      <c r="J2487" s="371" t="s">
        <v>972</v>
      </c>
      <c r="K2487" s="371" t="s">
        <v>2436</v>
      </c>
      <c r="L2487" s="247" t="s">
        <v>1097</v>
      </c>
      <c r="M2487" s="371" t="s">
        <v>2426</v>
      </c>
      <c r="N2487" s="371" t="s">
        <v>2427</v>
      </c>
    </row>
    <row r="2488" s="168" customFormat="1" ht="21" customHeight="1" spans="1:14">
      <c r="A2488" s="204"/>
      <c r="B2488" s="217" t="s">
        <v>2894</v>
      </c>
      <c r="C2488" s="204" t="s">
        <v>972</v>
      </c>
      <c r="D2488" s="206" t="s">
        <v>224</v>
      </c>
      <c r="E2488" s="207"/>
      <c r="F2488" s="371">
        <v>120</v>
      </c>
      <c r="G2488" s="209"/>
      <c r="H2488" s="371" t="s">
        <v>2389</v>
      </c>
      <c r="I2488" s="371" t="s">
        <v>2389</v>
      </c>
      <c r="J2488" s="371" t="s">
        <v>972</v>
      </c>
      <c r="K2488" s="371" t="s">
        <v>2437</v>
      </c>
      <c r="L2488" s="247" t="s">
        <v>1097</v>
      </c>
      <c r="M2488" s="371" t="s">
        <v>2426</v>
      </c>
      <c r="N2488" s="371" t="s">
        <v>2427</v>
      </c>
    </row>
    <row r="2489" s="168" customFormat="1" ht="21" customHeight="1" spans="1:14">
      <c r="A2489" s="204"/>
      <c r="B2489" s="217" t="s">
        <v>2894</v>
      </c>
      <c r="C2489" s="204" t="s">
        <v>972</v>
      </c>
      <c r="D2489" s="206" t="s">
        <v>224</v>
      </c>
      <c r="E2489" s="207"/>
      <c r="F2489" s="371">
        <v>97.5</v>
      </c>
      <c r="G2489" s="209"/>
      <c r="H2489" s="371" t="s">
        <v>2389</v>
      </c>
      <c r="I2489" s="371" t="s">
        <v>2389</v>
      </c>
      <c r="J2489" s="371" t="s">
        <v>972</v>
      </c>
      <c r="K2489" s="371" t="s">
        <v>2438</v>
      </c>
      <c r="L2489" s="247" t="s">
        <v>1097</v>
      </c>
      <c r="M2489" s="371" t="s">
        <v>2426</v>
      </c>
      <c r="N2489" s="371" t="s">
        <v>2427</v>
      </c>
    </row>
    <row r="2490" s="168" customFormat="1" ht="21" customHeight="1" spans="1:14">
      <c r="A2490" s="204"/>
      <c r="B2490" s="217" t="s">
        <v>2894</v>
      </c>
      <c r="C2490" s="204" t="s">
        <v>972</v>
      </c>
      <c r="D2490" s="206" t="s">
        <v>224</v>
      </c>
      <c r="E2490" s="207"/>
      <c r="F2490" s="371">
        <v>97.5</v>
      </c>
      <c r="G2490" s="209"/>
      <c r="H2490" s="371" t="s">
        <v>2389</v>
      </c>
      <c r="I2490" s="371" t="s">
        <v>2389</v>
      </c>
      <c r="J2490" s="371" t="s">
        <v>972</v>
      </c>
      <c r="K2490" s="371" t="s">
        <v>2438</v>
      </c>
      <c r="L2490" s="247" t="s">
        <v>1101</v>
      </c>
      <c r="M2490" s="371" t="s">
        <v>2426</v>
      </c>
      <c r="N2490" s="371" t="s">
        <v>2427</v>
      </c>
    </row>
    <row r="2491" s="168" customFormat="1" ht="21" customHeight="1" spans="1:14">
      <c r="A2491" s="204"/>
      <c r="B2491" s="217" t="s">
        <v>2894</v>
      </c>
      <c r="C2491" s="204" t="s">
        <v>972</v>
      </c>
      <c r="D2491" s="206" t="s">
        <v>224</v>
      </c>
      <c r="E2491" s="405"/>
      <c r="F2491" s="371">
        <v>307.5</v>
      </c>
      <c r="G2491" s="209"/>
      <c r="H2491" s="371" t="s">
        <v>2389</v>
      </c>
      <c r="I2491" s="371" t="s">
        <v>2389</v>
      </c>
      <c r="J2491" s="371" t="s">
        <v>972</v>
      </c>
      <c r="K2491" s="371" t="s">
        <v>2439</v>
      </c>
      <c r="L2491" s="247" t="s">
        <v>1101</v>
      </c>
      <c r="M2491" s="371" t="s">
        <v>2426</v>
      </c>
      <c r="N2491" s="371" t="s">
        <v>2427</v>
      </c>
    </row>
    <row r="2492" s="168" customFormat="1" ht="21" customHeight="1" spans="1:14">
      <c r="A2492" s="204"/>
      <c r="B2492" s="217" t="s">
        <v>2894</v>
      </c>
      <c r="C2492" s="204" t="s">
        <v>972</v>
      </c>
      <c r="D2492" s="206" t="s">
        <v>224</v>
      </c>
      <c r="E2492" s="405"/>
      <c r="F2492" s="371">
        <v>442.5</v>
      </c>
      <c r="G2492" s="209"/>
      <c r="H2492" s="371" t="s">
        <v>2389</v>
      </c>
      <c r="I2492" s="371" t="s">
        <v>2389</v>
      </c>
      <c r="J2492" s="371" t="s">
        <v>972</v>
      </c>
      <c r="K2492" s="371" t="s">
        <v>2440</v>
      </c>
      <c r="L2492" s="247" t="s">
        <v>1101</v>
      </c>
      <c r="M2492" s="371" t="s">
        <v>2426</v>
      </c>
      <c r="N2492" s="371" t="s">
        <v>2427</v>
      </c>
    </row>
    <row r="2493" s="168" customFormat="1" ht="21" customHeight="1" spans="1:14">
      <c r="A2493" s="204"/>
      <c r="B2493" s="217" t="s">
        <v>2894</v>
      </c>
      <c r="C2493" s="204" t="s">
        <v>972</v>
      </c>
      <c r="D2493" s="206" t="s">
        <v>224</v>
      </c>
      <c r="E2493" s="405"/>
      <c r="F2493" s="371">
        <v>202.5</v>
      </c>
      <c r="G2493" s="209"/>
      <c r="H2493" s="371" t="s">
        <v>2389</v>
      </c>
      <c r="I2493" s="371" t="s">
        <v>2389</v>
      </c>
      <c r="J2493" s="371" t="s">
        <v>972</v>
      </c>
      <c r="K2493" s="371" t="s">
        <v>2441</v>
      </c>
      <c r="L2493" s="247" t="s">
        <v>1097</v>
      </c>
      <c r="M2493" s="371" t="s">
        <v>2426</v>
      </c>
      <c r="N2493" s="371" t="s">
        <v>2427</v>
      </c>
    </row>
    <row r="2494" s="168" customFormat="1" ht="21" customHeight="1" spans="1:14">
      <c r="A2494" s="204"/>
      <c r="B2494" s="217" t="s">
        <v>2894</v>
      </c>
      <c r="C2494" s="204" t="s">
        <v>972</v>
      </c>
      <c r="D2494" s="206" t="s">
        <v>224</v>
      </c>
      <c r="E2494" s="405"/>
      <c r="F2494" s="371">
        <v>37.5</v>
      </c>
      <c r="G2494" s="209"/>
      <c r="H2494" s="371" t="s">
        <v>2389</v>
      </c>
      <c r="I2494" s="371" t="s">
        <v>2389</v>
      </c>
      <c r="J2494" s="371" t="s">
        <v>972</v>
      </c>
      <c r="K2494" s="371" t="s">
        <v>2442</v>
      </c>
      <c r="L2494" s="247" t="s">
        <v>1101</v>
      </c>
      <c r="M2494" s="371" t="s">
        <v>2426</v>
      </c>
      <c r="N2494" s="371" t="s">
        <v>2427</v>
      </c>
    </row>
    <row r="2495" s="168" customFormat="1" ht="21" customHeight="1" spans="1:14">
      <c r="A2495" s="204"/>
      <c r="B2495" s="217" t="s">
        <v>2894</v>
      </c>
      <c r="C2495" s="204" t="s">
        <v>972</v>
      </c>
      <c r="D2495" s="206" t="s">
        <v>224</v>
      </c>
      <c r="E2495" s="405"/>
      <c r="F2495" s="402">
        <v>195</v>
      </c>
      <c r="G2495" s="209"/>
      <c r="H2495" s="371" t="s">
        <v>2389</v>
      </c>
      <c r="I2495" s="371" t="s">
        <v>2389</v>
      </c>
      <c r="J2495" s="371" t="s">
        <v>972</v>
      </c>
      <c r="K2495" s="371" t="s">
        <v>2443</v>
      </c>
      <c r="L2495" s="247" t="s">
        <v>1101</v>
      </c>
      <c r="M2495" s="371" t="s">
        <v>2426</v>
      </c>
      <c r="N2495" s="371" t="s">
        <v>2427</v>
      </c>
    </row>
    <row r="2496" s="168" customFormat="1" ht="21" customHeight="1" spans="1:14">
      <c r="A2496" s="204"/>
      <c r="B2496" s="217" t="s">
        <v>2894</v>
      </c>
      <c r="C2496" s="204" t="s">
        <v>972</v>
      </c>
      <c r="D2496" s="206" t="s">
        <v>224</v>
      </c>
      <c r="E2496" s="405"/>
      <c r="F2496" s="371">
        <v>82.5</v>
      </c>
      <c r="G2496" s="209"/>
      <c r="H2496" s="371" t="s">
        <v>2389</v>
      </c>
      <c r="I2496" s="371" t="s">
        <v>2389</v>
      </c>
      <c r="J2496" s="371" t="s">
        <v>972</v>
      </c>
      <c r="K2496" s="371" t="s">
        <v>2444</v>
      </c>
      <c r="L2496" s="247" t="s">
        <v>1097</v>
      </c>
      <c r="M2496" s="371" t="s">
        <v>2426</v>
      </c>
      <c r="N2496" s="371" t="s">
        <v>2427</v>
      </c>
    </row>
    <row r="2497" s="168" customFormat="1" ht="21" customHeight="1" spans="1:14">
      <c r="A2497" s="204"/>
      <c r="B2497" s="217" t="s">
        <v>2894</v>
      </c>
      <c r="C2497" s="204" t="s">
        <v>972</v>
      </c>
      <c r="D2497" s="206" t="s">
        <v>224</v>
      </c>
      <c r="E2497" s="405"/>
      <c r="F2497" s="371">
        <v>97.5</v>
      </c>
      <c r="G2497" s="209"/>
      <c r="H2497" s="371" t="s">
        <v>2389</v>
      </c>
      <c r="I2497" s="371" t="s">
        <v>2389</v>
      </c>
      <c r="J2497" s="371" t="s">
        <v>972</v>
      </c>
      <c r="K2497" s="371" t="s">
        <v>2445</v>
      </c>
      <c r="L2497" s="247" t="s">
        <v>1101</v>
      </c>
      <c r="M2497" s="371" t="s">
        <v>2426</v>
      </c>
      <c r="N2497" s="371" t="s">
        <v>2427</v>
      </c>
    </row>
    <row r="2498" s="168" customFormat="1" ht="21" customHeight="1" spans="1:14">
      <c r="A2498" s="204"/>
      <c r="B2498" s="217" t="s">
        <v>2894</v>
      </c>
      <c r="C2498" s="204" t="s">
        <v>972</v>
      </c>
      <c r="D2498" s="206" t="s">
        <v>224</v>
      </c>
      <c r="E2498" s="405"/>
      <c r="F2498" s="402">
        <v>30</v>
      </c>
      <c r="G2498" s="209"/>
      <c r="H2498" s="371" t="s">
        <v>2389</v>
      </c>
      <c r="I2498" s="371" t="s">
        <v>2389</v>
      </c>
      <c r="J2498" s="371" t="s">
        <v>972</v>
      </c>
      <c r="K2498" s="371" t="s">
        <v>2446</v>
      </c>
      <c r="L2498" s="247" t="s">
        <v>1097</v>
      </c>
      <c r="M2498" s="371" t="s">
        <v>2426</v>
      </c>
      <c r="N2498" s="371" t="s">
        <v>2427</v>
      </c>
    </row>
    <row r="2499" s="168" customFormat="1" ht="21" customHeight="1" spans="1:14">
      <c r="A2499" s="204"/>
      <c r="B2499" s="217" t="s">
        <v>2894</v>
      </c>
      <c r="C2499" s="204" t="s">
        <v>972</v>
      </c>
      <c r="D2499" s="206" t="s">
        <v>224</v>
      </c>
      <c r="E2499" s="207"/>
      <c r="F2499" s="402">
        <v>345</v>
      </c>
      <c r="G2499" s="209"/>
      <c r="H2499" s="371" t="s">
        <v>2389</v>
      </c>
      <c r="I2499" s="371" t="s">
        <v>2389</v>
      </c>
      <c r="J2499" s="371" t="s">
        <v>972</v>
      </c>
      <c r="K2499" s="371" t="s">
        <v>2447</v>
      </c>
      <c r="L2499" s="247" t="s">
        <v>1101</v>
      </c>
      <c r="M2499" s="371" t="s">
        <v>2426</v>
      </c>
      <c r="N2499" s="371" t="s">
        <v>2427</v>
      </c>
    </row>
    <row r="2500" s="168" customFormat="1" ht="21" customHeight="1" spans="1:14">
      <c r="A2500" s="204"/>
      <c r="B2500" s="217" t="s">
        <v>2894</v>
      </c>
      <c r="C2500" s="204" t="s">
        <v>972</v>
      </c>
      <c r="D2500" s="206" t="s">
        <v>224</v>
      </c>
      <c r="E2500" s="207"/>
      <c r="F2500" s="402">
        <v>330</v>
      </c>
      <c r="G2500" s="209"/>
      <c r="H2500" s="371" t="s">
        <v>2389</v>
      </c>
      <c r="I2500" s="371" t="s">
        <v>2389</v>
      </c>
      <c r="J2500" s="371" t="s">
        <v>972</v>
      </c>
      <c r="K2500" s="371" t="s">
        <v>2448</v>
      </c>
      <c r="L2500" s="247" t="s">
        <v>1101</v>
      </c>
      <c r="M2500" s="371" t="s">
        <v>2426</v>
      </c>
      <c r="N2500" s="371" t="s">
        <v>2427</v>
      </c>
    </row>
    <row r="2501" s="168" customFormat="1" ht="21" customHeight="1" spans="1:14">
      <c r="A2501" s="204"/>
      <c r="B2501" s="217" t="s">
        <v>2894</v>
      </c>
      <c r="C2501" s="204" t="s">
        <v>972</v>
      </c>
      <c r="D2501" s="206" t="s">
        <v>224</v>
      </c>
      <c r="E2501" s="207"/>
      <c r="F2501" s="371">
        <v>97.5</v>
      </c>
      <c r="G2501" s="209"/>
      <c r="H2501" s="371" t="s">
        <v>2389</v>
      </c>
      <c r="I2501" s="371" t="s">
        <v>2389</v>
      </c>
      <c r="J2501" s="371" t="s">
        <v>972</v>
      </c>
      <c r="K2501" s="371" t="s">
        <v>2449</v>
      </c>
      <c r="L2501" s="247" t="s">
        <v>1097</v>
      </c>
      <c r="M2501" s="371" t="s">
        <v>2426</v>
      </c>
      <c r="N2501" s="371" t="s">
        <v>2427</v>
      </c>
    </row>
    <row r="2502" s="168" customFormat="1" ht="21" customHeight="1" spans="1:14">
      <c r="A2502" s="204"/>
      <c r="B2502" s="217" t="s">
        <v>2894</v>
      </c>
      <c r="C2502" s="204" t="s">
        <v>972</v>
      </c>
      <c r="D2502" s="206" t="s">
        <v>224</v>
      </c>
      <c r="E2502" s="207"/>
      <c r="F2502" s="402">
        <v>90</v>
      </c>
      <c r="G2502" s="209"/>
      <c r="H2502" s="371" t="s">
        <v>2389</v>
      </c>
      <c r="I2502" s="371" t="s">
        <v>2389</v>
      </c>
      <c r="J2502" s="371" t="s">
        <v>972</v>
      </c>
      <c r="K2502" s="371" t="s">
        <v>2450</v>
      </c>
      <c r="L2502" s="247" t="s">
        <v>1101</v>
      </c>
      <c r="M2502" s="371" t="s">
        <v>2426</v>
      </c>
      <c r="N2502" s="371" t="s">
        <v>2427</v>
      </c>
    </row>
    <row r="2503" s="168" customFormat="1" ht="21" customHeight="1" spans="1:14">
      <c r="A2503" s="204"/>
      <c r="B2503" s="217" t="s">
        <v>2894</v>
      </c>
      <c r="C2503" s="204" t="s">
        <v>972</v>
      </c>
      <c r="D2503" s="206" t="s">
        <v>224</v>
      </c>
      <c r="E2503" s="207"/>
      <c r="F2503" s="371">
        <v>67.5</v>
      </c>
      <c r="G2503" s="209"/>
      <c r="H2503" s="371" t="s">
        <v>2389</v>
      </c>
      <c r="I2503" s="371" t="s">
        <v>2389</v>
      </c>
      <c r="J2503" s="371" t="s">
        <v>972</v>
      </c>
      <c r="K2503" s="371" t="s">
        <v>2451</v>
      </c>
      <c r="L2503" s="247" t="s">
        <v>1097</v>
      </c>
      <c r="M2503" s="371" t="s">
        <v>2426</v>
      </c>
      <c r="N2503" s="371" t="s">
        <v>2427</v>
      </c>
    </row>
    <row r="2504" s="168" customFormat="1" ht="21" customHeight="1" spans="1:14">
      <c r="A2504" s="204"/>
      <c r="B2504" s="217" t="s">
        <v>2894</v>
      </c>
      <c r="C2504" s="204" t="s">
        <v>972</v>
      </c>
      <c r="D2504" s="206" t="s">
        <v>224</v>
      </c>
      <c r="E2504" s="207"/>
      <c r="F2504" s="402">
        <v>210</v>
      </c>
      <c r="G2504" s="209"/>
      <c r="H2504" s="371" t="s">
        <v>2389</v>
      </c>
      <c r="I2504" s="371" t="s">
        <v>2389</v>
      </c>
      <c r="J2504" s="371" t="s">
        <v>972</v>
      </c>
      <c r="K2504" s="371" t="s">
        <v>2452</v>
      </c>
      <c r="L2504" s="247" t="s">
        <v>1101</v>
      </c>
      <c r="M2504" s="371" t="s">
        <v>2426</v>
      </c>
      <c r="N2504" s="371" t="s">
        <v>2427</v>
      </c>
    </row>
    <row r="2505" s="168" customFormat="1" ht="21" customHeight="1" spans="1:14">
      <c r="A2505" s="204"/>
      <c r="B2505" s="217" t="s">
        <v>2894</v>
      </c>
      <c r="C2505" s="204" t="s">
        <v>972</v>
      </c>
      <c r="D2505" s="206" t="s">
        <v>224</v>
      </c>
      <c r="E2505" s="207"/>
      <c r="F2505" s="371">
        <v>172.5</v>
      </c>
      <c r="G2505" s="209"/>
      <c r="H2505" s="371" t="s">
        <v>2389</v>
      </c>
      <c r="I2505" s="371" t="s">
        <v>2389</v>
      </c>
      <c r="J2505" s="371" t="s">
        <v>972</v>
      </c>
      <c r="K2505" s="371" t="s">
        <v>2453</v>
      </c>
      <c r="L2505" s="247" t="s">
        <v>1101</v>
      </c>
      <c r="M2505" s="371" t="s">
        <v>2426</v>
      </c>
      <c r="N2505" s="371" t="s">
        <v>2427</v>
      </c>
    </row>
    <row r="2506" s="168" customFormat="1" ht="21" customHeight="1" spans="1:14">
      <c r="A2506" s="204"/>
      <c r="B2506" s="217" t="s">
        <v>2894</v>
      </c>
      <c r="C2506" s="204" t="s">
        <v>972</v>
      </c>
      <c r="D2506" s="206" t="s">
        <v>224</v>
      </c>
      <c r="E2506" s="207"/>
      <c r="F2506" s="371">
        <v>45</v>
      </c>
      <c r="G2506" s="209"/>
      <c r="H2506" s="371" t="s">
        <v>2389</v>
      </c>
      <c r="I2506" s="371" t="s">
        <v>2389</v>
      </c>
      <c r="J2506" s="371" t="s">
        <v>972</v>
      </c>
      <c r="K2506" s="371" t="s">
        <v>2454</v>
      </c>
      <c r="L2506" s="247" t="s">
        <v>1097</v>
      </c>
      <c r="M2506" s="371" t="s">
        <v>2426</v>
      </c>
      <c r="N2506" s="371" t="s">
        <v>2427</v>
      </c>
    </row>
    <row r="2507" s="168" customFormat="1" ht="21" customHeight="1" spans="1:14">
      <c r="A2507" s="204"/>
      <c r="B2507" s="217" t="s">
        <v>2894</v>
      </c>
      <c r="C2507" s="204" t="s">
        <v>972</v>
      </c>
      <c r="D2507" s="206" t="s">
        <v>224</v>
      </c>
      <c r="E2507" s="207"/>
      <c r="F2507" s="371">
        <v>67.5</v>
      </c>
      <c r="G2507" s="209"/>
      <c r="H2507" s="371" t="s">
        <v>2389</v>
      </c>
      <c r="I2507" s="371" t="s">
        <v>2389</v>
      </c>
      <c r="J2507" s="371" t="s">
        <v>972</v>
      </c>
      <c r="K2507" s="371" t="s">
        <v>2455</v>
      </c>
      <c r="L2507" s="247" t="s">
        <v>1101</v>
      </c>
      <c r="M2507" s="371" t="s">
        <v>2426</v>
      </c>
      <c r="N2507" s="371" t="s">
        <v>2427</v>
      </c>
    </row>
    <row r="2508" s="168" customFormat="1" ht="21" customHeight="1" spans="1:14">
      <c r="A2508" s="204"/>
      <c r="B2508" s="217" t="s">
        <v>2894</v>
      </c>
      <c r="C2508" s="204" t="s">
        <v>972</v>
      </c>
      <c r="D2508" s="206" t="s">
        <v>224</v>
      </c>
      <c r="E2508" s="207"/>
      <c r="F2508" s="371">
        <v>60</v>
      </c>
      <c r="G2508" s="209"/>
      <c r="H2508" s="371" t="s">
        <v>2389</v>
      </c>
      <c r="I2508" s="371" t="s">
        <v>2389</v>
      </c>
      <c r="J2508" s="371" t="s">
        <v>972</v>
      </c>
      <c r="K2508" s="371" t="s">
        <v>2456</v>
      </c>
      <c r="L2508" s="247" t="s">
        <v>1097</v>
      </c>
      <c r="M2508" s="371" t="s">
        <v>2426</v>
      </c>
      <c r="N2508" s="371" t="s">
        <v>2427</v>
      </c>
    </row>
    <row r="2509" s="168" customFormat="1" ht="21" customHeight="1" spans="1:14">
      <c r="A2509" s="204"/>
      <c r="B2509" s="217" t="s">
        <v>2894</v>
      </c>
      <c r="C2509" s="204" t="s">
        <v>972</v>
      </c>
      <c r="D2509" s="206" t="s">
        <v>224</v>
      </c>
      <c r="E2509" s="207"/>
      <c r="F2509" s="371">
        <v>270</v>
      </c>
      <c r="G2509" s="209"/>
      <c r="H2509" s="371" t="s">
        <v>2389</v>
      </c>
      <c r="I2509" s="371" t="s">
        <v>2389</v>
      </c>
      <c r="J2509" s="371" t="s">
        <v>972</v>
      </c>
      <c r="K2509" s="371" t="s">
        <v>2457</v>
      </c>
      <c r="L2509" s="247" t="s">
        <v>1101</v>
      </c>
      <c r="M2509" s="371" t="s">
        <v>2426</v>
      </c>
      <c r="N2509" s="371" t="s">
        <v>2427</v>
      </c>
    </row>
    <row r="2510" s="168" customFormat="1" ht="21" customHeight="1" spans="1:14">
      <c r="A2510" s="204"/>
      <c r="B2510" s="217" t="s">
        <v>2894</v>
      </c>
      <c r="C2510" s="204" t="s">
        <v>972</v>
      </c>
      <c r="D2510" s="206" t="s">
        <v>224</v>
      </c>
      <c r="E2510" s="207"/>
      <c r="F2510" s="371">
        <v>75</v>
      </c>
      <c r="G2510" s="209"/>
      <c r="H2510" s="371" t="s">
        <v>2389</v>
      </c>
      <c r="I2510" s="371" t="s">
        <v>2389</v>
      </c>
      <c r="J2510" s="371" t="s">
        <v>972</v>
      </c>
      <c r="K2510" s="371" t="s">
        <v>2458</v>
      </c>
      <c r="L2510" s="247" t="s">
        <v>1097</v>
      </c>
      <c r="M2510" s="371" t="s">
        <v>2426</v>
      </c>
      <c r="N2510" s="371" t="s">
        <v>2427</v>
      </c>
    </row>
    <row r="2511" s="168" customFormat="1" ht="21" customHeight="1" spans="1:14">
      <c r="A2511" s="204"/>
      <c r="B2511" s="217" t="s">
        <v>2894</v>
      </c>
      <c r="C2511" s="204" t="s">
        <v>972</v>
      </c>
      <c r="D2511" s="206" t="s">
        <v>224</v>
      </c>
      <c r="E2511" s="207"/>
      <c r="F2511" s="371">
        <v>150</v>
      </c>
      <c r="G2511" s="209"/>
      <c r="H2511" s="371" t="s">
        <v>2389</v>
      </c>
      <c r="I2511" s="371" t="s">
        <v>2389</v>
      </c>
      <c r="J2511" s="371" t="s">
        <v>972</v>
      </c>
      <c r="K2511" s="371" t="s">
        <v>2459</v>
      </c>
      <c r="L2511" s="247" t="s">
        <v>1101</v>
      </c>
      <c r="M2511" s="371" t="s">
        <v>2426</v>
      </c>
      <c r="N2511" s="371" t="s">
        <v>2427</v>
      </c>
    </row>
    <row r="2512" s="168" customFormat="1" ht="21" customHeight="1" spans="1:14">
      <c r="A2512" s="204"/>
      <c r="B2512" s="217" t="s">
        <v>2894</v>
      </c>
      <c r="C2512" s="204" t="s">
        <v>972</v>
      </c>
      <c r="D2512" s="206" t="s">
        <v>224</v>
      </c>
      <c r="E2512" s="207"/>
      <c r="F2512" s="371">
        <v>54</v>
      </c>
      <c r="G2512" s="209"/>
      <c r="H2512" s="371" t="s">
        <v>2389</v>
      </c>
      <c r="I2512" s="371" t="s">
        <v>2389</v>
      </c>
      <c r="J2512" s="371" t="s">
        <v>972</v>
      </c>
      <c r="K2512" s="371" t="s">
        <v>2460</v>
      </c>
      <c r="L2512" s="247" t="s">
        <v>1101</v>
      </c>
      <c r="M2512" s="371" t="s">
        <v>2426</v>
      </c>
      <c r="N2512" s="371" t="s">
        <v>2427</v>
      </c>
    </row>
    <row r="2513" s="168" customFormat="1" ht="21" customHeight="1" spans="1:14">
      <c r="A2513" s="204"/>
      <c r="B2513" s="217" t="s">
        <v>2894</v>
      </c>
      <c r="C2513" s="204" t="s">
        <v>972</v>
      </c>
      <c r="D2513" s="206" t="s">
        <v>224</v>
      </c>
      <c r="E2513" s="207"/>
      <c r="F2513" s="371">
        <v>30</v>
      </c>
      <c r="G2513" s="209"/>
      <c r="H2513" s="371" t="s">
        <v>2389</v>
      </c>
      <c r="I2513" s="371" t="s">
        <v>2389</v>
      </c>
      <c r="J2513" s="371" t="s">
        <v>972</v>
      </c>
      <c r="K2513" s="371" t="s">
        <v>2461</v>
      </c>
      <c r="L2513" s="247" t="s">
        <v>1101</v>
      </c>
      <c r="M2513" s="371" t="s">
        <v>2426</v>
      </c>
      <c r="N2513" s="371" t="s">
        <v>2427</v>
      </c>
    </row>
    <row r="2514" s="168" customFormat="1" ht="21" customHeight="1" spans="1:14">
      <c r="A2514" s="204"/>
      <c r="B2514" s="217" t="s">
        <v>2894</v>
      </c>
      <c r="C2514" s="204" t="s">
        <v>972</v>
      </c>
      <c r="D2514" s="206" t="s">
        <v>224</v>
      </c>
      <c r="E2514" s="207"/>
      <c r="F2514" s="371">
        <v>135</v>
      </c>
      <c r="G2514" s="209"/>
      <c r="H2514" s="371" t="s">
        <v>2389</v>
      </c>
      <c r="I2514" s="371" t="s">
        <v>2389</v>
      </c>
      <c r="J2514" s="371" t="s">
        <v>972</v>
      </c>
      <c r="K2514" s="371" t="s">
        <v>2462</v>
      </c>
      <c r="L2514" s="247" t="s">
        <v>1101</v>
      </c>
      <c r="M2514" s="371" t="s">
        <v>2426</v>
      </c>
      <c r="N2514" s="371" t="s">
        <v>2427</v>
      </c>
    </row>
    <row r="2515" s="168" customFormat="1" ht="21" customHeight="1" spans="1:14">
      <c r="A2515" s="204"/>
      <c r="B2515" s="217" t="s">
        <v>2894</v>
      </c>
      <c r="C2515" s="204" t="s">
        <v>972</v>
      </c>
      <c r="D2515" s="206" t="s">
        <v>224</v>
      </c>
      <c r="E2515" s="207"/>
      <c r="F2515" s="371">
        <v>75</v>
      </c>
      <c r="G2515" s="209"/>
      <c r="H2515" s="371" t="s">
        <v>2389</v>
      </c>
      <c r="I2515" s="371" t="s">
        <v>2389</v>
      </c>
      <c r="J2515" s="371" t="s">
        <v>972</v>
      </c>
      <c r="K2515" s="371" t="s">
        <v>2463</v>
      </c>
      <c r="L2515" s="247" t="s">
        <v>1101</v>
      </c>
      <c r="M2515" s="371" t="s">
        <v>2426</v>
      </c>
      <c r="N2515" s="371" t="s">
        <v>2427</v>
      </c>
    </row>
    <row r="2516" s="168" customFormat="1" ht="21" customHeight="1" spans="1:14">
      <c r="A2516" s="204"/>
      <c r="B2516" s="217" t="s">
        <v>2894</v>
      </c>
      <c r="C2516" s="204" t="s">
        <v>972</v>
      </c>
      <c r="D2516" s="206" t="s">
        <v>224</v>
      </c>
      <c r="E2516" s="207"/>
      <c r="F2516" s="371">
        <v>510</v>
      </c>
      <c r="G2516" s="209"/>
      <c r="H2516" s="371" t="s">
        <v>2389</v>
      </c>
      <c r="I2516" s="371" t="s">
        <v>2389</v>
      </c>
      <c r="J2516" s="371" t="s">
        <v>972</v>
      </c>
      <c r="K2516" s="371" t="s">
        <v>2464</v>
      </c>
      <c r="L2516" s="247" t="s">
        <v>1101</v>
      </c>
      <c r="M2516" s="371" t="s">
        <v>2426</v>
      </c>
      <c r="N2516" s="371" t="s">
        <v>2427</v>
      </c>
    </row>
    <row r="2517" s="168" customFormat="1" ht="21" customHeight="1" spans="1:14">
      <c r="A2517" s="204"/>
      <c r="B2517" s="217" t="s">
        <v>2894</v>
      </c>
      <c r="C2517" s="204" t="s">
        <v>972</v>
      </c>
      <c r="D2517" s="206" t="s">
        <v>224</v>
      </c>
      <c r="E2517" s="207"/>
      <c r="F2517" s="371">
        <v>375</v>
      </c>
      <c r="G2517" s="209"/>
      <c r="H2517" s="371" t="s">
        <v>2389</v>
      </c>
      <c r="I2517" s="371" t="s">
        <v>2389</v>
      </c>
      <c r="J2517" s="371" t="s">
        <v>972</v>
      </c>
      <c r="K2517" s="371" t="s">
        <v>2465</v>
      </c>
      <c r="L2517" s="247" t="s">
        <v>1101</v>
      </c>
      <c r="M2517" s="371" t="s">
        <v>2426</v>
      </c>
      <c r="N2517" s="371" t="s">
        <v>2427</v>
      </c>
    </row>
    <row r="2518" s="168" customFormat="1" ht="21" customHeight="1" spans="1:14">
      <c r="A2518" s="204"/>
      <c r="B2518" s="217" t="s">
        <v>2894</v>
      </c>
      <c r="C2518" s="204" t="s">
        <v>972</v>
      </c>
      <c r="D2518" s="206" t="s">
        <v>224</v>
      </c>
      <c r="E2518" s="207"/>
      <c r="F2518" s="371">
        <v>180</v>
      </c>
      <c r="G2518" s="209"/>
      <c r="H2518" s="371" t="s">
        <v>2389</v>
      </c>
      <c r="I2518" s="371" t="s">
        <v>2389</v>
      </c>
      <c r="J2518" s="371" t="s">
        <v>972</v>
      </c>
      <c r="K2518" s="371" t="s">
        <v>2466</v>
      </c>
      <c r="L2518" s="247" t="s">
        <v>1097</v>
      </c>
      <c r="M2518" s="371" t="s">
        <v>2426</v>
      </c>
      <c r="N2518" s="371" t="s">
        <v>2427</v>
      </c>
    </row>
    <row r="2519" s="168" customFormat="1" ht="21" customHeight="1" spans="1:14">
      <c r="A2519" s="204"/>
      <c r="B2519" s="217" t="s">
        <v>2894</v>
      </c>
      <c r="C2519" s="204" t="s">
        <v>972</v>
      </c>
      <c r="D2519" s="206" t="s">
        <v>224</v>
      </c>
      <c r="E2519" s="207"/>
      <c r="F2519" s="371">
        <v>135</v>
      </c>
      <c r="G2519" s="209"/>
      <c r="H2519" s="371" t="s">
        <v>2389</v>
      </c>
      <c r="I2519" s="371" t="s">
        <v>2389</v>
      </c>
      <c r="J2519" s="371" t="s">
        <v>972</v>
      </c>
      <c r="K2519" s="371" t="s">
        <v>2467</v>
      </c>
      <c r="L2519" s="247" t="s">
        <v>1097</v>
      </c>
      <c r="M2519" s="371" t="s">
        <v>2426</v>
      </c>
      <c r="N2519" s="371" t="s">
        <v>2427</v>
      </c>
    </row>
    <row r="2520" s="168" customFormat="1" ht="21" customHeight="1" spans="1:14">
      <c r="A2520" s="204"/>
      <c r="B2520" s="217" t="s">
        <v>2894</v>
      </c>
      <c r="C2520" s="204" t="s">
        <v>972</v>
      </c>
      <c r="D2520" s="206" t="s">
        <v>224</v>
      </c>
      <c r="E2520" s="207"/>
      <c r="F2520" s="371">
        <v>585</v>
      </c>
      <c r="G2520" s="209"/>
      <c r="H2520" s="371" t="s">
        <v>2389</v>
      </c>
      <c r="I2520" s="371" t="s">
        <v>2389</v>
      </c>
      <c r="J2520" s="371" t="s">
        <v>972</v>
      </c>
      <c r="K2520" s="371" t="s">
        <v>2468</v>
      </c>
      <c r="L2520" s="247" t="s">
        <v>1101</v>
      </c>
      <c r="M2520" s="371" t="s">
        <v>2426</v>
      </c>
      <c r="N2520" s="371" t="s">
        <v>2427</v>
      </c>
    </row>
    <row r="2521" s="168" customFormat="1" ht="21" customHeight="1" spans="1:14">
      <c r="A2521" s="204"/>
      <c r="B2521" s="217" t="s">
        <v>2894</v>
      </c>
      <c r="C2521" s="204" t="s">
        <v>972</v>
      </c>
      <c r="D2521" s="206" t="s">
        <v>224</v>
      </c>
      <c r="E2521" s="207"/>
      <c r="F2521" s="371">
        <v>240</v>
      </c>
      <c r="G2521" s="209"/>
      <c r="H2521" s="371" t="s">
        <v>2389</v>
      </c>
      <c r="I2521" s="371" t="s">
        <v>2389</v>
      </c>
      <c r="J2521" s="371" t="s">
        <v>972</v>
      </c>
      <c r="K2521" s="371" t="s">
        <v>2469</v>
      </c>
      <c r="L2521" s="247" t="s">
        <v>1101</v>
      </c>
      <c r="M2521" s="371" t="s">
        <v>2426</v>
      </c>
      <c r="N2521" s="371" t="s">
        <v>2427</v>
      </c>
    </row>
    <row r="2522" s="168" customFormat="1" ht="21" customHeight="1" spans="1:14">
      <c r="A2522" s="204"/>
      <c r="B2522" s="217" t="s">
        <v>2894</v>
      </c>
      <c r="C2522" s="204" t="s">
        <v>972</v>
      </c>
      <c r="D2522" s="206" t="s">
        <v>224</v>
      </c>
      <c r="E2522" s="207"/>
      <c r="F2522" s="371">
        <v>127.5</v>
      </c>
      <c r="G2522" s="209"/>
      <c r="H2522" s="371" t="s">
        <v>2389</v>
      </c>
      <c r="I2522" s="371" t="s">
        <v>2389</v>
      </c>
      <c r="J2522" s="371" t="s">
        <v>972</v>
      </c>
      <c r="K2522" s="371" t="s">
        <v>2470</v>
      </c>
      <c r="L2522" s="247" t="s">
        <v>1097</v>
      </c>
      <c r="M2522" s="371" t="s">
        <v>2426</v>
      </c>
      <c r="N2522" s="371" t="s">
        <v>2427</v>
      </c>
    </row>
    <row r="2523" s="168" customFormat="1" ht="21" customHeight="1" spans="1:14">
      <c r="A2523" s="204"/>
      <c r="B2523" s="217" t="s">
        <v>2894</v>
      </c>
      <c r="C2523" s="204" t="s">
        <v>972</v>
      </c>
      <c r="D2523" s="206" t="s">
        <v>224</v>
      </c>
      <c r="E2523" s="207"/>
      <c r="F2523" s="371">
        <v>112.5</v>
      </c>
      <c r="G2523" s="209"/>
      <c r="H2523" s="371" t="s">
        <v>2389</v>
      </c>
      <c r="I2523" s="371" t="s">
        <v>2389</v>
      </c>
      <c r="J2523" s="371" t="s">
        <v>972</v>
      </c>
      <c r="K2523" s="371" t="s">
        <v>2471</v>
      </c>
      <c r="L2523" s="247" t="s">
        <v>1101</v>
      </c>
      <c r="M2523" s="371" t="s">
        <v>2426</v>
      </c>
      <c r="N2523" s="371" t="s">
        <v>2427</v>
      </c>
    </row>
    <row r="2524" s="168" customFormat="1" ht="21" customHeight="1" spans="1:14">
      <c r="A2524" s="204"/>
      <c r="B2524" s="217" t="s">
        <v>2894</v>
      </c>
      <c r="C2524" s="204" t="s">
        <v>972</v>
      </c>
      <c r="D2524" s="206" t="s">
        <v>224</v>
      </c>
      <c r="E2524" s="207"/>
      <c r="F2524" s="371">
        <v>105</v>
      </c>
      <c r="G2524" s="209"/>
      <c r="H2524" s="371" t="s">
        <v>2389</v>
      </c>
      <c r="I2524" s="371" t="s">
        <v>2389</v>
      </c>
      <c r="J2524" s="371" t="s">
        <v>972</v>
      </c>
      <c r="K2524" s="371" t="s">
        <v>2472</v>
      </c>
      <c r="L2524" s="247" t="s">
        <v>1101</v>
      </c>
      <c r="M2524" s="371" t="s">
        <v>2426</v>
      </c>
      <c r="N2524" s="371" t="s">
        <v>2427</v>
      </c>
    </row>
    <row r="2525" s="168" customFormat="1" ht="21" customHeight="1" spans="1:14">
      <c r="A2525" s="204"/>
      <c r="B2525" s="217" t="s">
        <v>2894</v>
      </c>
      <c r="C2525" s="204" t="s">
        <v>972</v>
      </c>
      <c r="D2525" s="206" t="s">
        <v>224</v>
      </c>
      <c r="E2525" s="207"/>
      <c r="F2525" s="371">
        <v>67.5</v>
      </c>
      <c r="G2525" s="209"/>
      <c r="H2525" s="371" t="s">
        <v>2389</v>
      </c>
      <c r="I2525" s="371" t="s">
        <v>2389</v>
      </c>
      <c r="J2525" s="371" t="s">
        <v>972</v>
      </c>
      <c r="K2525" s="371" t="s">
        <v>2473</v>
      </c>
      <c r="L2525" s="247" t="s">
        <v>1097</v>
      </c>
      <c r="M2525" s="371" t="s">
        <v>2426</v>
      </c>
      <c r="N2525" s="371" t="s">
        <v>2427</v>
      </c>
    </row>
    <row r="2526" s="168" customFormat="1" ht="21" customHeight="1" spans="1:14">
      <c r="A2526" s="204"/>
      <c r="B2526" s="217" t="s">
        <v>2894</v>
      </c>
      <c r="C2526" s="204" t="s">
        <v>972</v>
      </c>
      <c r="D2526" s="206" t="s">
        <v>224</v>
      </c>
      <c r="E2526" s="207"/>
      <c r="F2526" s="371">
        <v>67.5</v>
      </c>
      <c r="G2526" s="209"/>
      <c r="H2526" s="371" t="s">
        <v>2389</v>
      </c>
      <c r="I2526" s="371" t="s">
        <v>2389</v>
      </c>
      <c r="J2526" s="371" t="s">
        <v>972</v>
      </c>
      <c r="K2526" s="371" t="s">
        <v>2474</v>
      </c>
      <c r="L2526" s="247" t="s">
        <v>1101</v>
      </c>
      <c r="M2526" s="371" t="s">
        <v>2426</v>
      </c>
      <c r="N2526" s="371" t="s">
        <v>2427</v>
      </c>
    </row>
    <row r="2527" s="168" customFormat="1" ht="21" customHeight="1" spans="1:14">
      <c r="A2527" s="204"/>
      <c r="B2527" s="217" t="s">
        <v>2894</v>
      </c>
      <c r="C2527" s="204" t="s">
        <v>972</v>
      </c>
      <c r="D2527" s="206" t="s">
        <v>224</v>
      </c>
      <c r="E2527" s="207"/>
      <c r="F2527" s="371">
        <v>112.5</v>
      </c>
      <c r="G2527" s="209"/>
      <c r="H2527" s="371" t="s">
        <v>2389</v>
      </c>
      <c r="I2527" s="371" t="s">
        <v>2389</v>
      </c>
      <c r="J2527" s="371" t="s">
        <v>972</v>
      </c>
      <c r="K2527" s="371" t="s">
        <v>2475</v>
      </c>
      <c r="L2527" s="247" t="s">
        <v>1097</v>
      </c>
      <c r="M2527" s="371" t="s">
        <v>2426</v>
      </c>
      <c r="N2527" s="371" t="s">
        <v>2427</v>
      </c>
    </row>
    <row r="2528" s="168" customFormat="1" ht="21" customHeight="1" spans="1:14">
      <c r="A2528" s="204"/>
      <c r="B2528" s="217" t="s">
        <v>2894</v>
      </c>
      <c r="C2528" s="204" t="s">
        <v>972</v>
      </c>
      <c r="D2528" s="206" t="s">
        <v>224</v>
      </c>
      <c r="E2528" s="207"/>
      <c r="F2528" s="371">
        <v>330</v>
      </c>
      <c r="G2528" s="209"/>
      <c r="H2528" s="371" t="s">
        <v>2389</v>
      </c>
      <c r="I2528" s="371" t="s">
        <v>2389</v>
      </c>
      <c r="J2528" s="371" t="s">
        <v>972</v>
      </c>
      <c r="K2528" s="371" t="s">
        <v>2476</v>
      </c>
      <c r="L2528" s="247" t="s">
        <v>1097</v>
      </c>
      <c r="M2528" s="371" t="s">
        <v>2426</v>
      </c>
      <c r="N2528" s="371" t="s">
        <v>2427</v>
      </c>
    </row>
    <row r="2529" s="168" customFormat="1" ht="21" customHeight="1" spans="1:14">
      <c r="A2529" s="204"/>
      <c r="B2529" s="217" t="s">
        <v>2894</v>
      </c>
      <c r="C2529" s="204" t="s">
        <v>972</v>
      </c>
      <c r="D2529" s="206" t="s">
        <v>224</v>
      </c>
      <c r="E2529" s="207"/>
      <c r="F2529" s="371">
        <v>67.5</v>
      </c>
      <c r="G2529" s="209"/>
      <c r="H2529" s="371" t="s">
        <v>2389</v>
      </c>
      <c r="I2529" s="371" t="s">
        <v>2389</v>
      </c>
      <c r="J2529" s="371" t="s">
        <v>972</v>
      </c>
      <c r="K2529" s="371" t="s">
        <v>2477</v>
      </c>
      <c r="L2529" s="247" t="s">
        <v>1097</v>
      </c>
      <c r="M2529" s="371" t="s">
        <v>2426</v>
      </c>
      <c r="N2529" s="371" t="s">
        <v>2427</v>
      </c>
    </row>
    <row r="2530" s="168" customFormat="1" ht="21" customHeight="1" spans="1:14">
      <c r="A2530" s="204"/>
      <c r="B2530" s="217" t="s">
        <v>2894</v>
      </c>
      <c r="C2530" s="204" t="s">
        <v>972</v>
      </c>
      <c r="D2530" s="206" t="s">
        <v>224</v>
      </c>
      <c r="E2530" s="207"/>
      <c r="F2530" s="371">
        <v>300</v>
      </c>
      <c r="G2530" s="209"/>
      <c r="H2530" s="371" t="s">
        <v>2389</v>
      </c>
      <c r="I2530" s="371" t="s">
        <v>2389</v>
      </c>
      <c r="J2530" s="371" t="s">
        <v>972</v>
      </c>
      <c r="K2530" s="371" t="s">
        <v>2478</v>
      </c>
      <c r="L2530" s="247" t="s">
        <v>1101</v>
      </c>
      <c r="M2530" s="371" t="s">
        <v>2426</v>
      </c>
      <c r="N2530" s="371" t="s">
        <v>2427</v>
      </c>
    </row>
    <row r="2531" s="168" customFormat="1" ht="21" customHeight="1" spans="1:14">
      <c r="A2531" s="204"/>
      <c r="B2531" s="217" t="s">
        <v>2894</v>
      </c>
      <c r="C2531" s="204" t="s">
        <v>972</v>
      </c>
      <c r="D2531" s="206" t="s">
        <v>224</v>
      </c>
      <c r="E2531" s="207"/>
      <c r="F2531" s="371">
        <v>112.5</v>
      </c>
      <c r="G2531" s="209"/>
      <c r="H2531" s="371" t="s">
        <v>2389</v>
      </c>
      <c r="I2531" s="371" t="s">
        <v>2389</v>
      </c>
      <c r="J2531" s="371" t="s">
        <v>972</v>
      </c>
      <c r="K2531" s="371" t="s">
        <v>2479</v>
      </c>
      <c r="L2531" s="247" t="s">
        <v>1097</v>
      </c>
      <c r="M2531" s="371" t="s">
        <v>2426</v>
      </c>
      <c r="N2531" s="371" t="s">
        <v>2427</v>
      </c>
    </row>
    <row r="2532" s="168" customFormat="1" ht="21" customHeight="1" spans="1:14">
      <c r="A2532" s="204"/>
      <c r="B2532" s="217" t="s">
        <v>2894</v>
      </c>
      <c r="C2532" s="204" t="s">
        <v>972</v>
      </c>
      <c r="D2532" s="206" t="s">
        <v>224</v>
      </c>
      <c r="E2532" s="207"/>
      <c r="F2532" s="371">
        <v>90</v>
      </c>
      <c r="G2532" s="209"/>
      <c r="H2532" s="371" t="s">
        <v>2389</v>
      </c>
      <c r="I2532" s="371" t="s">
        <v>2389</v>
      </c>
      <c r="J2532" s="371" t="s">
        <v>972</v>
      </c>
      <c r="K2532" s="371" t="s">
        <v>2480</v>
      </c>
      <c r="L2532" s="247" t="s">
        <v>1101</v>
      </c>
      <c r="M2532" s="371" t="s">
        <v>2426</v>
      </c>
      <c r="N2532" s="371" t="s">
        <v>2427</v>
      </c>
    </row>
    <row r="2533" s="168" customFormat="1" ht="21" customHeight="1" spans="1:14">
      <c r="A2533" s="204"/>
      <c r="B2533" s="217" t="s">
        <v>2894</v>
      </c>
      <c r="C2533" s="204" t="s">
        <v>972</v>
      </c>
      <c r="D2533" s="206" t="s">
        <v>224</v>
      </c>
      <c r="E2533" s="207"/>
      <c r="F2533" s="371">
        <v>405</v>
      </c>
      <c r="G2533" s="209"/>
      <c r="H2533" s="371" t="s">
        <v>2389</v>
      </c>
      <c r="I2533" s="371" t="s">
        <v>2389</v>
      </c>
      <c r="J2533" s="371" t="s">
        <v>972</v>
      </c>
      <c r="K2533" s="371" t="s">
        <v>2481</v>
      </c>
      <c r="L2533" s="247" t="s">
        <v>1101</v>
      </c>
      <c r="M2533" s="371" t="s">
        <v>2426</v>
      </c>
      <c r="N2533" s="371" t="s">
        <v>2427</v>
      </c>
    </row>
    <row r="2534" s="168" customFormat="1" ht="21" customHeight="1" spans="1:14">
      <c r="A2534" s="204"/>
      <c r="B2534" s="217" t="s">
        <v>2894</v>
      </c>
      <c r="C2534" s="204" t="s">
        <v>972</v>
      </c>
      <c r="D2534" s="206" t="s">
        <v>224</v>
      </c>
      <c r="E2534" s="207"/>
      <c r="F2534" s="371">
        <v>517.5</v>
      </c>
      <c r="G2534" s="209"/>
      <c r="H2534" s="371" t="s">
        <v>2389</v>
      </c>
      <c r="I2534" s="371" t="s">
        <v>2389</v>
      </c>
      <c r="J2534" s="371" t="s">
        <v>972</v>
      </c>
      <c r="K2534" s="371" t="s">
        <v>2482</v>
      </c>
      <c r="L2534" s="247" t="s">
        <v>1097</v>
      </c>
      <c r="M2534" s="371" t="s">
        <v>2426</v>
      </c>
      <c r="N2534" s="371" t="s">
        <v>2427</v>
      </c>
    </row>
    <row r="2535" s="168" customFormat="1" ht="21" customHeight="1" spans="1:14">
      <c r="A2535" s="204"/>
      <c r="B2535" s="217" t="s">
        <v>2894</v>
      </c>
      <c r="C2535" s="204" t="s">
        <v>972</v>
      </c>
      <c r="D2535" s="206" t="s">
        <v>224</v>
      </c>
      <c r="E2535" s="207"/>
      <c r="F2535" s="371">
        <v>330</v>
      </c>
      <c r="G2535" s="209"/>
      <c r="H2535" s="371" t="s">
        <v>2389</v>
      </c>
      <c r="I2535" s="371" t="s">
        <v>2389</v>
      </c>
      <c r="J2535" s="371" t="s">
        <v>972</v>
      </c>
      <c r="K2535" s="371" t="s">
        <v>2483</v>
      </c>
      <c r="L2535" s="247" t="s">
        <v>1101</v>
      </c>
      <c r="M2535" s="371" t="s">
        <v>2426</v>
      </c>
      <c r="N2535" s="371" t="s">
        <v>2427</v>
      </c>
    </row>
    <row r="2536" s="168" customFormat="1" ht="21" customHeight="1" spans="1:14">
      <c r="A2536" s="204"/>
      <c r="B2536" s="217" t="s">
        <v>2894</v>
      </c>
      <c r="C2536" s="204" t="s">
        <v>972</v>
      </c>
      <c r="D2536" s="206" t="s">
        <v>224</v>
      </c>
      <c r="E2536" s="207"/>
      <c r="F2536" s="371">
        <v>555</v>
      </c>
      <c r="G2536" s="209"/>
      <c r="H2536" s="371" t="s">
        <v>2389</v>
      </c>
      <c r="I2536" s="371" t="s">
        <v>2389</v>
      </c>
      <c r="J2536" s="371" t="s">
        <v>972</v>
      </c>
      <c r="K2536" s="371" t="s">
        <v>2484</v>
      </c>
      <c r="L2536" s="247" t="s">
        <v>1097</v>
      </c>
      <c r="M2536" s="371" t="s">
        <v>2426</v>
      </c>
      <c r="N2536" s="371" t="s">
        <v>2427</v>
      </c>
    </row>
    <row r="2537" s="168" customFormat="1" ht="21" customHeight="1" spans="1:14">
      <c r="A2537" s="204"/>
      <c r="B2537" s="217" t="s">
        <v>2894</v>
      </c>
      <c r="C2537" s="204" t="s">
        <v>972</v>
      </c>
      <c r="D2537" s="206" t="s">
        <v>224</v>
      </c>
      <c r="E2537" s="207"/>
      <c r="F2537" s="371">
        <v>67.5</v>
      </c>
      <c r="G2537" s="209"/>
      <c r="H2537" s="371" t="s">
        <v>2389</v>
      </c>
      <c r="I2537" s="371" t="s">
        <v>2389</v>
      </c>
      <c r="J2537" s="371" t="s">
        <v>972</v>
      </c>
      <c r="K2537" s="371" t="s">
        <v>2485</v>
      </c>
      <c r="L2537" s="247" t="s">
        <v>1101</v>
      </c>
      <c r="M2537" s="371" t="s">
        <v>2426</v>
      </c>
      <c r="N2537" s="371" t="s">
        <v>2427</v>
      </c>
    </row>
    <row r="2538" s="168" customFormat="1" ht="21" customHeight="1" spans="1:14">
      <c r="A2538" s="204"/>
      <c r="B2538" s="217" t="s">
        <v>2894</v>
      </c>
      <c r="C2538" s="204" t="s">
        <v>972</v>
      </c>
      <c r="D2538" s="206" t="s">
        <v>224</v>
      </c>
      <c r="E2538" s="207"/>
      <c r="F2538" s="371">
        <v>705</v>
      </c>
      <c r="G2538" s="209"/>
      <c r="H2538" s="371" t="s">
        <v>2389</v>
      </c>
      <c r="I2538" s="371" t="s">
        <v>2389</v>
      </c>
      <c r="J2538" s="371" t="s">
        <v>972</v>
      </c>
      <c r="K2538" s="371" t="s">
        <v>2486</v>
      </c>
      <c r="L2538" s="247" t="s">
        <v>1101</v>
      </c>
      <c r="M2538" s="371" t="s">
        <v>2426</v>
      </c>
      <c r="N2538" s="371" t="s">
        <v>2427</v>
      </c>
    </row>
    <row r="2539" s="168" customFormat="1" ht="21" customHeight="1" spans="1:14">
      <c r="A2539" s="204"/>
      <c r="B2539" s="217" t="s">
        <v>2894</v>
      </c>
      <c r="C2539" s="204" t="s">
        <v>972</v>
      </c>
      <c r="D2539" s="206" t="s">
        <v>224</v>
      </c>
      <c r="E2539" s="207"/>
      <c r="F2539" s="371">
        <v>172.5</v>
      </c>
      <c r="G2539" s="209"/>
      <c r="H2539" s="371" t="s">
        <v>2389</v>
      </c>
      <c r="I2539" s="371" t="s">
        <v>2389</v>
      </c>
      <c r="J2539" s="371" t="s">
        <v>972</v>
      </c>
      <c r="K2539" s="371" t="s">
        <v>2487</v>
      </c>
      <c r="L2539" s="247" t="s">
        <v>1097</v>
      </c>
      <c r="M2539" s="371" t="s">
        <v>2426</v>
      </c>
      <c r="N2539" s="371" t="s">
        <v>2427</v>
      </c>
    </row>
    <row r="2540" s="168" customFormat="1" ht="21" customHeight="1" spans="1:14">
      <c r="A2540" s="204"/>
      <c r="B2540" s="217" t="s">
        <v>2894</v>
      </c>
      <c r="C2540" s="204" t="s">
        <v>972</v>
      </c>
      <c r="D2540" s="206" t="s">
        <v>224</v>
      </c>
      <c r="E2540" s="207"/>
      <c r="F2540" s="371">
        <v>240</v>
      </c>
      <c r="G2540" s="209"/>
      <c r="H2540" s="371" t="s">
        <v>2389</v>
      </c>
      <c r="I2540" s="371" t="s">
        <v>2389</v>
      </c>
      <c r="J2540" s="371" t="s">
        <v>972</v>
      </c>
      <c r="K2540" s="371" t="s">
        <v>2488</v>
      </c>
      <c r="L2540" s="247" t="s">
        <v>1101</v>
      </c>
      <c r="M2540" s="371" t="s">
        <v>2426</v>
      </c>
      <c r="N2540" s="371" t="s">
        <v>2427</v>
      </c>
    </row>
    <row r="2541" s="168" customFormat="1" ht="21" customHeight="1" spans="1:14">
      <c r="A2541" s="204"/>
      <c r="B2541" s="217" t="s">
        <v>2894</v>
      </c>
      <c r="C2541" s="204" t="s">
        <v>972</v>
      </c>
      <c r="D2541" s="206" t="s">
        <v>224</v>
      </c>
      <c r="E2541" s="207"/>
      <c r="F2541" s="371">
        <v>127.5</v>
      </c>
      <c r="G2541" s="209"/>
      <c r="H2541" s="371" t="s">
        <v>2389</v>
      </c>
      <c r="I2541" s="371" t="s">
        <v>2389</v>
      </c>
      <c r="J2541" s="371" t="s">
        <v>972</v>
      </c>
      <c r="K2541" s="371" t="s">
        <v>2489</v>
      </c>
      <c r="L2541" s="247" t="s">
        <v>1101</v>
      </c>
      <c r="M2541" s="371" t="s">
        <v>2426</v>
      </c>
      <c r="N2541" s="371" t="s">
        <v>2427</v>
      </c>
    </row>
    <row r="2542" s="168" customFormat="1" ht="21" customHeight="1" spans="1:14">
      <c r="A2542" s="204"/>
      <c r="B2542" s="217" t="s">
        <v>2894</v>
      </c>
      <c r="C2542" s="204" t="s">
        <v>972</v>
      </c>
      <c r="D2542" s="206" t="s">
        <v>224</v>
      </c>
      <c r="E2542" s="207"/>
      <c r="F2542" s="371">
        <v>67.5</v>
      </c>
      <c r="G2542" s="209"/>
      <c r="H2542" s="371" t="s">
        <v>2389</v>
      </c>
      <c r="I2542" s="371" t="s">
        <v>2389</v>
      </c>
      <c r="J2542" s="371" t="s">
        <v>972</v>
      </c>
      <c r="K2542" s="371" t="s">
        <v>2490</v>
      </c>
      <c r="L2542" s="247" t="s">
        <v>1097</v>
      </c>
      <c r="M2542" s="371" t="s">
        <v>2426</v>
      </c>
      <c r="N2542" s="371" t="s">
        <v>2427</v>
      </c>
    </row>
    <row r="2543" s="168" customFormat="1" ht="21" customHeight="1" spans="1:14">
      <c r="A2543" s="204"/>
      <c r="B2543" s="217" t="s">
        <v>2894</v>
      </c>
      <c r="C2543" s="204" t="s">
        <v>972</v>
      </c>
      <c r="D2543" s="206" t="s">
        <v>224</v>
      </c>
      <c r="E2543" s="207"/>
      <c r="F2543" s="244">
        <v>127</v>
      </c>
      <c r="G2543" s="209"/>
      <c r="H2543" s="371" t="s">
        <v>2389</v>
      </c>
      <c r="I2543" s="371" t="s">
        <v>2389</v>
      </c>
      <c r="J2543" s="371" t="s">
        <v>972</v>
      </c>
      <c r="K2543" s="244" t="s">
        <v>1293</v>
      </c>
      <c r="L2543" s="244" t="s">
        <v>1284</v>
      </c>
      <c r="M2543" s="205" t="s">
        <v>1280</v>
      </c>
      <c r="N2543" s="205" t="s">
        <v>1277</v>
      </c>
    </row>
    <row r="2544" s="168" customFormat="1" ht="21" customHeight="1" spans="1:14">
      <c r="A2544" s="204"/>
      <c r="B2544" s="217" t="s">
        <v>2894</v>
      </c>
      <c r="C2544" s="204" t="s">
        <v>972</v>
      </c>
      <c r="D2544" s="206" t="s">
        <v>224</v>
      </c>
      <c r="E2544" s="207"/>
      <c r="F2544" s="244">
        <v>145</v>
      </c>
      <c r="G2544" s="209"/>
      <c r="H2544" s="371" t="s">
        <v>2389</v>
      </c>
      <c r="I2544" s="371" t="s">
        <v>2389</v>
      </c>
      <c r="J2544" s="371" t="s">
        <v>972</v>
      </c>
      <c r="K2544" s="244" t="s">
        <v>1294</v>
      </c>
      <c r="L2544" s="244" t="s">
        <v>1284</v>
      </c>
      <c r="M2544" s="205" t="s">
        <v>1280</v>
      </c>
      <c r="N2544" s="205" t="s">
        <v>1277</v>
      </c>
    </row>
    <row r="2545" s="168" customFormat="1" ht="21" customHeight="1" spans="1:14">
      <c r="A2545" s="204"/>
      <c r="B2545" s="217" t="s">
        <v>2894</v>
      </c>
      <c r="C2545" s="204" t="s">
        <v>972</v>
      </c>
      <c r="D2545" s="206" t="s">
        <v>224</v>
      </c>
      <c r="E2545" s="207"/>
      <c r="F2545" s="244">
        <v>106</v>
      </c>
      <c r="G2545" s="209"/>
      <c r="H2545" s="371" t="s">
        <v>2389</v>
      </c>
      <c r="I2545" s="371" t="s">
        <v>2389</v>
      </c>
      <c r="J2545" s="371" t="s">
        <v>972</v>
      </c>
      <c r="K2545" s="244" t="s">
        <v>1278</v>
      </c>
      <c r="L2545" s="247" t="s">
        <v>1279</v>
      </c>
      <c r="M2545" s="205" t="s">
        <v>1280</v>
      </c>
      <c r="N2545" s="205" t="s">
        <v>1277</v>
      </c>
    </row>
    <row r="2546" s="168" customFormat="1" ht="21" customHeight="1" spans="1:14">
      <c r="A2546" s="204"/>
      <c r="B2546" s="217" t="s">
        <v>2894</v>
      </c>
      <c r="C2546" s="204" t="s">
        <v>972</v>
      </c>
      <c r="D2546" s="206" t="s">
        <v>224</v>
      </c>
      <c r="E2546" s="207"/>
      <c r="F2546" s="244">
        <v>162</v>
      </c>
      <c r="G2546" s="209"/>
      <c r="H2546" s="371" t="s">
        <v>2389</v>
      </c>
      <c r="I2546" s="371" t="s">
        <v>2389</v>
      </c>
      <c r="J2546" s="371" t="s">
        <v>972</v>
      </c>
      <c r="K2546" s="244" t="s">
        <v>1281</v>
      </c>
      <c r="L2546" s="247" t="s">
        <v>1279</v>
      </c>
      <c r="M2546" s="205" t="s">
        <v>1280</v>
      </c>
      <c r="N2546" s="205" t="s">
        <v>1277</v>
      </c>
    </row>
    <row r="2547" s="168" customFormat="1" ht="21" customHeight="1" spans="1:14">
      <c r="A2547" s="204"/>
      <c r="B2547" s="217" t="s">
        <v>2894</v>
      </c>
      <c r="C2547" s="204" t="s">
        <v>972</v>
      </c>
      <c r="D2547" s="206" t="s">
        <v>224</v>
      </c>
      <c r="E2547" s="207"/>
      <c r="F2547" s="244">
        <v>129</v>
      </c>
      <c r="G2547" s="209"/>
      <c r="H2547" s="371" t="s">
        <v>2389</v>
      </c>
      <c r="I2547" s="371" t="s">
        <v>2389</v>
      </c>
      <c r="J2547" s="371" t="s">
        <v>972</v>
      </c>
      <c r="K2547" s="244" t="s">
        <v>1871</v>
      </c>
      <c r="L2547" s="247" t="s">
        <v>1279</v>
      </c>
      <c r="M2547" s="205" t="s">
        <v>1280</v>
      </c>
      <c r="N2547" s="205" t="s">
        <v>1277</v>
      </c>
    </row>
    <row r="2548" s="168" customFormat="1" ht="21" customHeight="1" spans="1:14">
      <c r="A2548" s="204"/>
      <c r="B2548" s="217" t="s">
        <v>2894</v>
      </c>
      <c r="C2548" s="204" t="s">
        <v>972</v>
      </c>
      <c r="D2548" s="206" t="s">
        <v>224</v>
      </c>
      <c r="E2548" s="207"/>
      <c r="F2548" s="244">
        <v>110</v>
      </c>
      <c r="G2548" s="209"/>
      <c r="H2548" s="371" t="s">
        <v>2389</v>
      </c>
      <c r="I2548" s="371" t="s">
        <v>2389</v>
      </c>
      <c r="J2548" s="371" t="s">
        <v>972</v>
      </c>
      <c r="K2548" s="244" t="s">
        <v>1282</v>
      </c>
      <c r="L2548" s="247" t="s">
        <v>1279</v>
      </c>
      <c r="M2548" s="205" t="s">
        <v>1280</v>
      </c>
      <c r="N2548" s="205" t="s">
        <v>1277</v>
      </c>
    </row>
    <row r="2549" s="168" customFormat="1" ht="21" customHeight="1" spans="1:14">
      <c r="A2549" s="204"/>
      <c r="B2549" s="217" t="s">
        <v>2894</v>
      </c>
      <c r="C2549" s="204" t="s">
        <v>972</v>
      </c>
      <c r="D2549" s="206" t="s">
        <v>224</v>
      </c>
      <c r="E2549" s="207"/>
      <c r="F2549" s="244">
        <v>54</v>
      </c>
      <c r="G2549" s="209"/>
      <c r="H2549" s="371" t="s">
        <v>2389</v>
      </c>
      <c r="I2549" s="371" t="s">
        <v>2389</v>
      </c>
      <c r="J2549" s="371" t="s">
        <v>972</v>
      </c>
      <c r="K2549" s="244" t="s">
        <v>1283</v>
      </c>
      <c r="L2549" s="244" t="s">
        <v>1284</v>
      </c>
      <c r="M2549" s="205" t="s">
        <v>1280</v>
      </c>
      <c r="N2549" s="205" t="s">
        <v>1277</v>
      </c>
    </row>
    <row r="2550" s="168" customFormat="1" ht="21" customHeight="1" spans="1:14">
      <c r="A2550" s="204"/>
      <c r="B2550" s="217" t="s">
        <v>2894</v>
      </c>
      <c r="C2550" s="204" t="s">
        <v>972</v>
      </c>
      <c r="D2550" s="206" t="s">
        <v>224</v>
      </c>
      <c r="E2550" s="207"/>
      <c r="F2550" s="244">
        <v>130</v>
      </c>
      <c r="G2550" s="209"/>
      <c r="H2550" s="371" t="s">
        <v>2389</v>
      </c>
      <c r="I2550" s="371" t="s">
        <v>2389</v>
      </c>
      <c r="J2550" s="371" t="s">
        <v>972</v>
      </c>
      <c r="K2550" s="244" t="s">
        <v>1285</v>
      </c>
      <c r="L2550" s="247" t="s">
        <v>1279</v>
      </c>
      <c r="M2550" s="205" t="s">
        <v>1280</v>
      </c>
      <c r="N2550" s="205" t="s">
        <v>1277</v>
      </c>
    </row>
    <row r="2551" s="168" customFormat="1" ht="21" customHeight="1" spans="1:14">
      <c r="A2551" s="204"/>
      <c r="B2551" s="217" t="s">
        <v>2894</v>
      </c>
      <c r="C2551" s="204" t="s">
        <v>972</v>
      </c>
      <c r="D2551" s="206" t="s">
        <v>224</v>
      </c>
      <c r="E2551" s="207"/>
      <c r="F2551" s="244">
        <v>103</v>
      </c>
      <c r="G2551" s="209"/>
      <c r="H2551" s="371" t="s">
        <v>2389</v>
      </c>
      <c r="I2551" s="371" t="s">
        <v>2389</v>
      </c>
      <c r="J2551" s="371" t="s">
        <v>972</v>
      </c>
      <c r="K2551" s="244" t="s">
        <v>1286</v>
      </c>
      <c r="L2551" s="247" t="s">
        <v>1279</v>
      </c>
      <c r="M2551" s="205" t="s">
        <v>1280</v>
      </c>
      <c r="N2551" s="205" t="s">
        <v>1277</v>
      </c>
    </row>
    <row r="2552" s="168" customFormat="1" ht="21" customHeight="1" spans="1:14">
      <c r="A2552" s="204"/>
      <c r="B2552" s="217" t="s">
        <v>2894</v>
      </c>
      <c r="C2552" s="204" t="s">
        <v>972</v>
      </c>
      <c r="D2552" s="206" t="s">
        <v>224</v>
      </c>
      <c r="E2552" s="207"/>
      <c r="F2552" s="244">
        <v>103</v>
      </c>
      <c r="G2552" s="209"/>
      <c r="H2552" s="371" t="s">
        <v>2389</v>
      </c>
      <c r="I2552" s="371" t="s">
        <v>2389</v>
      </c>
      <c r="J2552" s="371" t="s">
        <v>972</v>
      </c>
      <c r="K2552" s="244" t="s">
        <v>1287</v>
      </c>
      <c r="L2552" s="247" t="s">
        <v>1279</v>
      </c>
      <c r="M2552" s="205" t="s">
        <v>1280</v>
      </c>
      <c r="N2552" s="205" t="s">
        <v>1277</v>
      </c>
    </row>
    <row r="2553" s="168" customFormat="1" ht="21" customHeight="1" spans="1:14">
      <c r="A2553" s="204"/>
      <c r="B2553" s="217" t="s">
        <v>2894</v>
      </c>
      <c r="C2553" s="204" t="s">
        <v>972</v>
      </c>
      <c r="D2553" s="206" t="s">
        <v>224</v>
      </c>
      <c r="E2553" s="207"/>
      <c r="F2553" s="244">
        <v>86</v>
      </c>
      <c r="G2553" s="209"/>
      <c r="H2553" s="371" t="s">
        <v>2389</v>
      </c>
      <c r="I2553" s="371" t="s">
        <v>2389</v>
      </c>
      <c r="J2553" s="371" t="s">
        <v>972</v>
      </c>
      <c r="K2553" s="244" t="s">
        <v>1295</v>
      </c>
      <c r="L2553" s="244" t="s">
        <v>1284</v>
      </c>
      <c r="M2553" s="205" t="s">
        <v>1280</v>
      </c>
      <c r="N2553" s="205" t="s">
        <v>1277</v>
      </c>
    </row>
    <row r="2554" s="168" customFormat="1" ht="21" customHeight="1" spans="1:14">
      <c r="A2554" s="204"/>
      <c r="B2554" s="217" t="s">
        <v>2894</v>
      </c>
      <c r="C2554" s="204" t="s">
        <v>972</v>
      </c>
      <c r="D2554" s="206" t="s">
        <v>224</v>
      </c>
      <c r="E2554" s="207"/>
      <c r="F2554" s="244">
        <v>152</v>
      </c>
      <c r="G2554" s="209"/>
      <c r="H2554" s="371" t="s">
        <v>2389</v>
      </c>
      <c r="I2554" s="371" t="s">
        <v>2389</v>
      </c>
      <c r="J2554" s="371" t="s">
        <v>972</v>
      </c>
      <c r="K2554" s="244" t="s">
        <v>1296</v>
      </c>
      <c r="L2554" s="247" t="s">
        <v>1279</v>
      </c>
      <c r="M2554" s="205" t="s">
        <v>1280</v>
      </c>
      <c r="N2554" s="205" t="s">
        <v>1277</v>
      </c>
    </row>
    <row r="2555" s="168" customFormat="1" ht="21" customHeight="1" spans="1:14">
      <c r="A2555" s="204"/>
      <c r="B2555" s="217" t="s">
        <v>2894</v>
      </c>
      <c r="C2555" s="204" t="s">
        <v>972</v>
      </c>
      <c r="D2555" s="206" t="s">
        <v>224</v>
      </c>
      <c r="E2555" s="207"/>
      <c r="F2555" s="244">
        <v>54</v>
      </c>
      <c r="G2555" s="209"/>
      <c r="H2555" s="371" t="s">
        <v>2389</v>
      </c>
      <c r="I2555" s="371" t="s">
        <v>2389</v>
      </c>
      <c r="J2555" s="371" t="s">
        <v>972</v>
      </c>
      <c r="K2555" s="244" t="s">
        <v>1297</v>
      </c>
      <c r="L2555" s="247" t="s">
        <v>1279</v>
      </c>
      <c r="M2555" s="205" t="s">
        <v>1280</v>
      </c>
      <c r="N2555" s="205" t="s">
        <v>1277</v>
      </c>
    </row>
    <row r="2556" s="168" customFormat="1" ht="21" customHeight="1" spans="1:14">
      <c r="A2556" s="204"/>
      <c r="B2556" s="217" t="s">
        <v>2894</v>
      </c>
      <c r="C2556" s="204" t="s">
        <v>972</v>
      </c>
      <c r="D2556" s="206" t="s">
        <v>224</v>
      </c>
      <c r="E2556" s="207"/>
      <c r="F2556" s="244">
        <v>118</v>
      </c>
      <c r="G2556" s="209"/>
      <c r="H2556" s="371" t="s">
        <v>2389</v>
      </c>
      <c r="I2556" s="371" t="s">
        <v>2389</v>
      </c>
      <c r="J2556" s="371" t="s">
        <v>972</v>
      </c>
      <c r="K2556" s="244" t="s">
        <v>1288</v>
      </c>
      <c r="L2556" s="247" t="s">
        <v>1279</v>
      </c>
      <c r="M2556" s="205" t="s">
        <v>1280</v>
      </c>
      <c r="N2556" s="205" t="s">
        <v>1277</v>
      </c>
    </row>
    <row r="2557" s="168" customFormat="1" ht="21" customHeight="1" spans="1:14">
      <c r="A2557" s="204"/>
      <c r="B2557" s="217" t="s">
        <v>2894</v>
      </c>
      <c r="C2557" s="204" t="s">
        <v>972</v>
      </c>
      <c r="D2557" s="206" t="s">
        <v>224</v>
      </c>
      <c r="E2557" s="207"/>
      <c r="F2557" s="371">
        <v>732</v>
      </c>
      <c r="G2557" s="209"/>
      <c r="H2557" s="371" t="s">
        <v>2389</v>
      </c>
      <c r="I2557" s="371" t="s">
        <v>2389</v>
      </c>
      <c r="J2557" s="371" t="s">
        <v>2496</v>
      </c>
      <c r="K2557" s="371" t="s">
        <v>2497</v>
      </c>
      <c r="L2557" s="247" t="s">
        <v>1101</v>
      </c>
      <c r="M2557" s="371" t="s">
        <v>2498</v>
      </c>
      <c r="N2557" s="371" t="s">
        <v>2496</v>
      </c>
    </row>
    <row r="2558" s="168" customFormat="1" ht="21" customHeight="1" spans="1:14">
      <c r="A2558" s="204"/>
      <c r="B2558" s="217" t="s">
        <v>2894</v>
      </c>
      <c r="C2558" s="204" t="s">
        <v>972</v>
      </c>
      <c r="D2558" s="206" t="s">
        <v>224</v>
      </c>
      <c r="E2558" s="207"/>
      <c r="F2558" s="371">
        <v>1320</v>
      </c>
      <c r="G2558" s="209"/>
      <c r="H2558" s="371" t="s">
        <v>2389</v>
      </c>
      <c r="I2558" s="371" t="s">
        <v>2389</v>
      </c>
      <c r="J2558" s="371" t="s">
        <v>2496</v>
      </c>
      <c r="K2558" s="371" t="s">
        <v>2499</v>
      </c>
      <c r="L2558" s="247" t="s">
        <v>1101</v>
      </c>
      <c r="M2558" s="371" t="s">
        <v>2498</v>
      </c>
      <c r="N2558" s="371" t="s">
        <v>2496</v>
      </c>
    </row>
    <row r="2559" s="168" customFormat="1" ht="21" customHeight="1" spans="1:14">
      <c r="A2559" s="204"/>
      <c r="B2559" s="217" t="s">
        <v>2894</v>
      </c>
      <c r="C2559" s="204" t="s">
        <v>972</v>
      </c>
      <c r="D2559" s="206" t="s">
        <v>224</v>
      </c>
      <c r="E2559" s="207"/>
      <c r="F2559" s="371">
        <v>804</v>
      </c>
      <c r="G2559" s="209"/>
      <c r="H2559" s="371" t="s">
        <v>2389</v>
      </c>
      <c r="I2559" s="371" t="s">
        <v>2389</v>
      </c>
      <c r="J2559" s="371" t="s">
        <v>2496</v>
      </c>
      <c r="K2559" s="371" t="s">
        <v>2500</v>
      </c>
      <c r="L2559" s="247" t="s">
        <v>1101</v>
      </c>
      <c r="M2559" s="371" t="s">
        <v>2498</v>
      </c>
      <c r="N2559" s="371" t="s">
        <v>2496</v>
      </c>
    </row>
    <row r="2560" s="168" customFormat="1" ht="21" customHeight="1" spans="1:14">
      <c r="A2560" s="204"/>
      <c r="B2560" s="217" t="s">
        <v>2894</v>
      </c>
      <c r="C2560" s="204" t="s">
        <v>972</v>
      </c>
      <c r="D2560" s="206" t="s">
        <v>224</v>
      </c>
      <c r="E2560" s="207"/>
      <c r="F2560" s="371">
        <v>96</v>
      </c>
      <c r="G2560" s="209"/>
      <c r="H2560" s="371" t="s">
        <v>2389</v>
      </c>
      <c r="I2560" s="371" t="s">
        <v>2389</v>
      </c>
      <c r="J2560" s="371" t="s">
        <v>2496</v>
      </c>
      <c r="K2560" s="371" t="s">
        <v>2501</v>
      </c>
      <c r="L2560" s="247" t="s">
        <v>1097</v>
      </c>
      <c r="M2560" s="371" t="s">
        <v>2498</v>
      </c>
      <c r="N2560" s="371" t="s">
        <v>2496</v>
      </c>
    </row>
    <row r="2561" s="168" customFormat="1" ht="21" customHeight="1" spans="1:14">
      <c r="A2561" s="204"/>
      <c r="B2561" s="217" t="s">
        <v>2894</v>
      </c>
      <c r="C2561" s="204" t="s">
        <v>972</v>
      </c>
      <c r="D2561" s="206" t="s">
        <v>224</v>
      </c>
      <c r="E2561" s="207"/>
      <c r="F2561" s="371">
        <v>72</v>
      </c>
      <c r="G2561" s="209"/>
      <c r="H2561" s="371" t="s">
        <v>2389</v>
      </c>
      <c r="I2561" s="371" t="s">
        <v>2389</v>
      </c>
      <c r="J2561" s="371" t="s">
        <v>2496</v>
      </c>
      <c r="K2561" s="371" t="s">
        <v>2502</v>
      </c>
      <c r="L2561" s="247" t="s">
        <v>1101</v>
      </c>
      <c r="M2561" s="371" t="s">
        <v>2498</v>
      </c>
      <c r="N2561" s="371" t="s">
        <v>2496</v>
      </c>
    </row>
    <row r="2562" s="168" customFormat="1" ht="21" customHeight="1" spans="1:14">
      <c r="A2562" s="204"/>
      <c r="B2562" s="217" t="s">
        <v>2894</v>
      </c>
      <c r="C2562" s="204" t="s">
        <v>972</v>
      </c>
      <c r="D2562" s="206" t="s">
        <v>224</v>
      </c>
      <c r="E2562" s="207"/>
      <c r="F2562" s="371">
        <v>144</v>
      </c>
      <c r="G2562" s="209"/>
      <c r="H2562" s="371" t="s">
        <v>2389</v>
      </c>
      <c r="I2562" s="371" t="s">
        <v>2389</v>
      </c>
      <c r="J2562" s="371" t="s">
        <v>2496</v>
      </c>
      <c r="K2562" s="371" t="s">
        <v>2503</v>
      </c>
      <c r="L2562" s="247" t="s">
        <v>1097</v>
      </c>
      <c r="M2562" s="371" t="s">
        <v>2498</v>
      </c>
      <c r="N2562" s="371" t="s">
        <v>2496</v>
      </c>
    </row>
    <row r="2563" s="168" customFormat="1" ht="21" customHeight="1" spans="1:14">
      <c r="A2563" s="204"/>
      <c r="B2563" s="217" t="s">
        <v>2894</v>
      </c>
      <c r="C2563" s="204" t="s">
        <v>972</v>
      </c>
      <c r="D2563" s="206" t="s">
        <v>224</v>
      </c>
      <c r="E2563" s="207"/>
      <c r="F2563" s="371">
        <v>300</v>
      </c>
      <c r="G2563" s="209"/>
      <c r="H2563" s="371" t="s">
        <v>2389</v>
      </c>
      <c r="I2563" s="371" t="s">
        <v>2389</v>
      </c>
      <c r="J2563" s="371" t="s">
        <v>2496</v>
      </c>
      <c r="K2563" s="371" t="s">
        <v>2504</v>
      </c>
      <c r="L2563" s="247" t="s">
        <v>1097</v>
      </c>
      <c r="M2563" s="371" t="s">
        <v>2498</v>
      </c>
      <c r="N2563" s="371" t="s">
        <v>2496</v>
      </c>
    </row>
    <row r="2564" s="168" customFormat="1" ht="21" customHeight="1" spans="1:14">
      <c r="A2564" s="204"/>
      <c r="B2564" s="217" t="s">
        <v>2894</v>
      </c>
      <c r="C2564" s="204" t="s">
        <v>972</v>
      </c>
      <c r="D2564" s="206" t="s">
        <v>224</v>
      </c>
      <c r="E2564" s="207"/>
      <c r="F2564" s="371">
        <v>163</v>
      </c>
      <c r="G2564" s="209"/>
      <c r="H2564" s="371" t="s">
        <v>2389</v>
      </c>
      <c r="I2564" s="371" t="s">
        <v>2389</v>
      </c>
      <c r="J2564" s="371" t="s">
        <v>2496</v>
      </c>
      <c r="K2564" s="371" t="s">
        <v>2505</v>
      </c>
      <c r="L2564" s="247" t="s">
        <v>1097</v>
      </c>
      <c r="M2564" s="371" t="s">
        <v>2498</v>
      </c>
      <c r="N2564" s="371" t="s">
        <v>2496</v>
      </c>
    </row>
    <row r="2565" s="168" customFormat="1" ht="21" customHeight="1" spans="1:14">
      <c r="A2565" s="204"/>
      <c r="B2565" s="217" t="s">
        <v>2894</v>
      </c>
      <c r="C2565" s="204" t="s">
        <v>972</v>
      </c>
      <c r="D2565" s="206" t="s">
        <v>224</v>
      </c>
      <c r="E2565" s="207"/>
      <c r="F2565" s="371">
        <v>84</v>
      </c>
      <c r="G2565" s="209"/>
      <c r="H2565" s="371" t="s">
        <v>2389</v>
      </c>
      <c r="I2565" s="371" t="s">
        <v>2389</v>
      </c>
      <c r="J2565" s="371" t="s">
        <v>2496</v>
      </c>
      <c r="K2565" s="371" t="s">
        <v>2506</v>
      </c>
      <c r="L2565" s="247" t="s">
        <v>1097</v>
      </c>
      <c r="M2565" s="371" t="s">
        <v>2498</v>
      </c>
      <c r="N2565" s="371" t="s">
        <v>2496</v>
      </c>
    </row>
    <row r="2566" s="168" customFormat="1" ht="21" customHeight="1" spans="1:14">
      <c r="A2566" s="204"/>
      <c r="B2566" s="217" t="s">
        <v>2894</v>
      </c>
      <c r="C2566" s="204" t="s">
        <v>972</v>
      </c>
      <c r="D2566" s="206" t="s">
        <v>224</v>
      </c>
      <c r="E2566" s="207"/>
      <c r="F2566" s="371">
        <v>216</v>
      </c>
      <c r="G2566" s="209"/>
      <c r="H2566" s="371" t="s">
        <v>2389</v>
      </c>
      <c r="I2566" s="371" t="s">
        <v>2389</v>
      </c>
      <c r="J2566" s="371" t="s">
        <v>2496</v>
      </c>
      <c r="K2566" s="371" t="s">
        <v>2507</v>
      </c>
      <c r="L2566" s="247" t="s">
        <v>1097</v>
      </c>
      <c r="M2566" s="371" t="s">
        <v>2498</v>
      </c>
      <c r="N2566" s="371" t="s">
        <v>2496</v>
      </c>
    </row>
    <row r="2567" s="168" customFormat="1" ht="21" customHeight="1" spans="1:14">
      <c r="A2567" s="204"/>
      <c r="B2567" s="217" t="s">
        <v>2894</v>
      </c>
      <c r="C2567" s="204" t="s">
        <v>972</v>
      </c>
      <c r="D2567" s="206" t="s">
        <v>224</v>
      </c>
      <c r="E2567" s="207"/>
      <c r="F2567" s="371">
        <v>912</v>
      </c>
      <c r="G2567" s="209"/>
      <c r="H2567" s="371" t="s">
        <v>2389</v>
      </c>
      <c r="I2567" s="371" t="s">
        <v>2389</v>
      </c>
      <c r="J2567" s="371" t="s">
        <v>2496</v>
      </c>
      <c r="K2567" s="371" t="s">
        <v>2508</v>
      </c>
      <c r="L2567" s="247" t="s">
        <v>1097</v>
      </c>
      <c r="M2567" s="371" t="s">
        <v>2498</v>
      </c>
      <c r="N2567" s="371" t="s">
        <v>2496</v>
      </c>
    </row>
    <row r="2568" s="168" customFormat="1" ht="21" customHeight="1" spans="1:14">
      <c r="A2568" s="204"/>
      <c r="B2568" s="217" t="s">
        <v>2894</v>
      </c>
      <c r="C2568" s="204" t="s">
        <v>972</v>
      </c>
      <c r="D2568" s="206" t="s">
        <v>224</v>
      </c>
      <c r="E2568" s="207"/>
      <c r="F2568" s="371">
        <v>108</v>
      </c>
      <c r="G2568" s="209"/>
      <c r="H2568" s="371" t="s">
        <v>2389</v>
      </c>
      <c r="I2568" s="371" t="s">
        <v>2389</v>
      </c>
      <c r="J2568" s="371" t="s">
        <v>2496</v>
      </c>
      <c r="K2568" s="371" t="s">
        <v>2509</v>
      </c>
      <c r="L2568" s="247" t="s">
        <v>1101</v>
      </c>
      <c r="M2568" s="371" t="s">
        <v>2498</v>
      </c>
      <c r="N2568" s="371" t="s">
        <v>2496</v>
      </c>
    </row>
    <row r="2569" s="168" customFormat="1" ht="21" customHeight="1" spans="1:14">
      <c r="A2569" s="204"/>
      <c r="B2569" s="217" t="s">
        <v>2894</v>
      </c>
      <c r="C2569" s="204" t="s">
        <v>972</v>
      </c>
      <c r="D2569" s="206" t="s">
        <v>224</v>
      </c>
      <c r="E2569" s="207"/>
      <c r="F2569" s="371">
        <v>1272</v>
      </c>
      <c r="G2569" s="209"/>
      <c r="H2569" s="371" t="s">
        <v>2389</v>
      </c>
      <c r="I2569" s="371" t="s">
        <v>2389</v>
      </c>
      <c r="J2569" s="371" t="s">
        <v>2496</v>
      </c>
      <c r="K2569" s="371" t="s">
        <v>2510</v>
      </c>
      <c r="L2569" s="247" t="s">
        <v>1097</v>
      </c>
      <c r="M2569" s="371" t="s">
        <v>2498</v>
      </c>
      <c r="N2569" s="371" t="s">
        <v>2496</v>
      </c>
    </row>
    <row r="2570" s="168" customFormat="1" ht="21" customHeight="1" spans="1:14">
      <c r="A2570" s="204"/>
      <c r="B2570" s="217" t="s">
        <v>2894</v>
      </c>
      <c r="C2570" s="204" t="s">
        <v>972</v>
      </c>
      <c r="D2570" s="206" t="s">
        <v>224</v>
      </c>
      <c r="E2570" s="207"/>
      <c r="F2570" s="371">
        <v>1512</v>
      </c>
      <c r="G2570" s="209"/>
      <c r="H2570" s="371" t="s">
        <v>2389</v>
      </c>
      <c r="I2570" s="371" t="s">
        <v>2389</v>
      </c>
      <c r="J2570" s="371" t="s">
        <v>2496</v>
      </c>
      <c r="K2570" s="371" t="s">
        <v>2511</v>
      </c>
      <c r="L2570" s="247" t="s">
        <v>1097</v>
      </c>
      <c r="M2570" s="371" t="s">
        <v>2498</v>
      </c>
      <c r="N2570" s="371" t="s">
        <v>2496</v>
      </c>
    </row>
    <row r="2571" s="168" customFormat="1" ht="21" customHeight="1" spans="1:14">
      <c r="A2571" s="204"/>
      <c r="B2571" s="217" t="s">
        <v>2894</v>
      </c>
      <c r="C2571" s="204" t="s">
        <v>972</v>
      </c>
      <c r="D2571" s="206" t="s">
        <v>224</v>
      </c>
      <c r="E2571" s="207"/>
      <c r="F2571" s="371">
        <v>156</v>
      </c>
      <c r="G2571" s="209"/>
      <c r="H2571" s="371" t="s">
        <v>2389</v>
      </c>
      <c r="I2571" s="371" t="s">
        <v>2389</v>
      </c>
      <c r="J2571" s="371" t="s">
        <v>2496</v>
      </c>
      <c r="K2571" s="371" t="s">
        <v>2512</v>
      </c>
      <c r="L2571" s="247" t="s">
        <v>1097</v>
      </c>
      <c r="M2571" s="371" t="s">
        <v>2498</v>
      </c>
      <c r="N2571" s="371" t="s">
        <v>2496</v>
      </c>
    </row>
    <row r="2572" s="168" customFormat="1" ht="21" customHeight="1" spans="1:14">
      <c r="A2572" s="204"/>
      <c r="B2572" s="217" t="s">
        <v>2894</v>
      </c>
      <c r="C2572" s="204" t="s">
        <v>972</v>
      </c>
      <c r="D2572" s="206" t="s">
        <v>224</v>
      </c>
      <c r="E2572" s="207"/>
      <c r="F2572" s="371">
        <v>132</v>
      </c>
      <c r="G2572" s="209"/>
      <c r="H2572" s="371" t="s">
        <v>2389</v>
      </c>
      <c r="I2572" s="371" t="s">
        <v>2389</v>
      </c>
      <c r="J2572" s="371" t="s">
        <v>2496</v>
      </c>
      <c r="K2572" s="371" t="s">
        <v>2513</v>
      </c>
      <c r="L2572" s="247" t="s">
        <v>1097</v>
      </c>
      <c r="M2572" s="371" t="s">
        <v>2498</v>
      </c>
      <c r="N2572" s="371" t="s">
        <v>2496</v>
      </c>
    </row>
    <row r="2573" s="168" customFormat="1" ht="21" customHeight="1" spans="1:14">
      <c r="A2573" s="204"/>
      <c r="B2573" s="217" t="s">
        <v>2894</v>
      </c>
      <c r="C2573" s="204" t="s">
        <v>972</v>
      </c>
      <c r="D2573" s="206" t="s">
        <v>224</v>
      </c>
      <c r="E2573" s="207"/>
      <c r="F2573" s="371">
        <v>192</v>
      </c>
      <c r="G2573" s="209"/>
      <c r="H2573" s="371" t="s">
        <v>2389</v>
      </c>
      <c r="I2573" s="371" t="s">
        <v>2389</v>
      </c>
      <c r="J2573" s="371" t="s">
        <v>2496</v>
      </c>
      <c r="K2573" s="371" t="s">
        <v>2514</v>
      </c>
      <c r="L2573" s="247" t="s">
        <v>1097</v>
      </c>
      <c r="M2573" s="371" t="s">
        <v>2498</v>
      </c>
      <c r="N2573" s="371" t="s">
        <v>2496</v>
      </c>
    </row>
    <row r="2574" s="168" customFormat="1" ht="21" customHeight="1" spans="1:14">
      <c r="A2574" s="204"/>
      <c r="B2574" s="217" t="s">
        <v>2894</v>
      </c>
      <c r="C2574" s="204" t="s">
        <v>972</v>
      </c>
      <c r="D2574" s="206" t="s">
        <v>224</v>
      </c>
      <c r="E2574" s="207"/>
      <c r="F2574" s="371">
        <v>240</v>
      </c>
      <c r="G2574" s="209"/>
      <c r="H2574" s="371" t="s">
        <v>2389</v>
      </c>
      <c r="I2574" s="371" t="s">
        <v>2389</v>
      </c>
      <c r="J2574" s="371" t="s">
        <v>2496</v>
      </c>
      <c r="K2574" s="371" t="s">
        <v>2515</v>
      </c>
      <c r="L2574" s="247" t="s">
        <v>1097</v>
      </c>
      <c r="M2574" s="371" t="s">
        <v>2498</v>
      </c>
      <c r="N2574" s="371" t="s">
        <v>2496</v>
      </c>
    </row>
    <row r="2575" s="168" customFormat="1" ht="21" customHeight="1" spans="1:14">
      <c r="A2575" s="204"/>
      <c r="B2575" s="217" t="s">
        <v>2894</v>
      </c>
      <c r="C2575" s="204" t="s">
        <v>972</v>
      </c>
      <c r="D2575" s="206" t="s">
        <v>224</v>
      </c>
      <c r="E2575" s="207"/>
      <c r="F2575" s="371">
        <v>96</v>
      </c>
      <c r="G2575" s="209"/>
      <c r="H2575" s="371" t="s">
        <v>2389</v>
      </c>
      <c r="I2575" s="371" t="s">
        <v>2389</v>
      </c>
      <c r="J2575" s="371" t="s">
        <v>2496</v>
      </c>
      <c r="K2575" s="371" t="s">
        <v>2516</v>
      </c>
      <c r="L2575" s="247" t="s">
        <v>1101</v>
      </c>
      <c r="M2575" s="371" t="s">
        <v>2498</v>
      </c>
      <c r="N2575" s="371" t="s">
        <v>2496</v>
      </c>
    </row>
    <row r="2576" s="168" customFormat="1" ht="21" customHeight="1" spans="1:14">
      <c r="A2576" s="204"/>
      <c r="B2576" s="217" t="s">
        <v>2894</v>
      </c>
      <c r="C2576" s="204" t="s">
        <v>972</v>
      </c>
      <c r="D2576" s="206" t="s">
        <v>224</v>
      </c>
      <c r="E2576" s="207"/>
      <c r="F2576" s="371">
        <v>264</v>
      </c>
      <c r="G2576" s="209"/>
      <c r="H2576" s="371" t="s">
        <v>2389</v>
      </c>
      <c r="I2576" s="371" t="s">
        <v>2389</v>
      </c>
      <c r="J2576" s="371" t="s">
        <v>2496</v>
      </c>
      <c r="K2576" s="371" t="s">
        <v>2517</v>
      </c>
      <c r="L2576" s="247" t="s">
        <v>1097</v>
      </c>
      <c r="M2576" s="371" t="s">
        <v>2498</v>
      </c>
      <c r="N2576" s="371" t="s">
        <v>2496</v>
      </c>
    </row>
    <row r="2577" s="168" customFormat="1" ht="21" customHeight="1" spans="1:14">
      <c r="A2577" s="204"/>
      <c r="B2577" s="217" t="s">
        <v>2894</v>
      </c>
      <c r="C2577" s="204" t="s">
        <v>972</v>
      </c>
      <c r="D2577" s="206" t="s">
        <v>224</v>
      </c>
      <c r="E2577" s="207"/>
      <c r="F2577" s="371">
        <v>144</v>
      </c>
      <c r="G2577" s="209"/>
      <c r="H2577" s="371" t="s">
        <v>2389</v>
      </c>
      <c r="I2577" s="371" t="s">
        <v>2389</v>
      </c>
      <c r="J2577" s="371" t="s">
        <v>2496</v>
      </c>
      <c r="K2577" s="371" t="s">
        <v>2518</v>
      </c>
      <c r="L2577" s="247" t="s">
        <v>1097</v>
      </c>
      <c r="M2577" s="371" t="s">
        <v>2498</v>
      </c>
      <c r="N2577" s="371" t="s">
        <v>2496</v>
      </c>
    </row>
    <row r="2578" s="168" customFormat="1" ht="21" customHeight="1" spans="1:14">
      <c r="A2578" s="204"/>
      <c r="B2578" s="217" t="s">
        <v>2894</v>
      </c>
      <c r="C2578" s="204" t="s">
        <v>972</v>
      </c>
      <c r="D2578" s="206" t="s">
        <v>224</v>
      </c>
      <c r="E2578" s="207"/>
      <c r="F2578" s="371">
        <v>588</v>
      </c>
      <c r="G2578" s="209"/>
      <c r="H2578" s="371" t="s">
        <v>2389</v>
      </c>
      <c r="I2578" s="371" t="s">
        <v>2389</v>
      </c>
      <c r="J2578" s="371" t="s">
        <v>2496</v>
      </c>
      <c r="K2578" s="371" t="s">
        <v>2519</v>
      </c>
      <c r="L2578" s="247" t="s">
        <v>1097</v>
      </c>
      <c r="M2578" s="371" t="s">
        <v>2498</v>
      </c>
      <c r="N2578" s="371" t="s">
        <v>2496</v>
      </c>
    </row>
    <row r="2579" s="168" customFormat="1" ht="21" customHeight="1" spans="1:14">
      <c r="A2579" s="204"/>
      <c r="B2579" s="217" t="s">
        <v>2894</v>
      </c>
      <c r="C2579" s="204" t="s">
        <v>972</v>
      </c>
      <c r="D2579" s="206" t="s">
        <v>224</v>
      </c>
      <c r="E2579" s="207"/>
      <c r="F2579" s="371">
        <v>384</v>
      </c>
      <c r="G2579" s="209"/>
      <c r="H2579" s="371" t="s">
        <v>2389</v>
      </c>
      <c r="I2579" s="371" t="s">
        <v>2389</v>
      </c>
      <c r="J2579" s="371" t="s">
        <v>2496</v>
      </c>
      <c r="K2579" s="371" t="s">
        <v>2520</v>
      </c>
      <c r="L2579" s="247" t="s">
        <v>1097</v>
      </c>
      <c r="M2579" s="371" t="s">
        <v>2498</v>
      </c>
      <c r="N2579" s="371" t="s">
        <v>2496</v>
      </c>
    </row>
    <row r="2580" s="168" customFormat="1" ht="21" customHeight="1" spans="1:14">
      <c r="A2580" s="204"/>
      <c r="B2580" s="217" t="s">
        <v>2894</v>
      </c>
      <c r="C2580" s="204" t="s">
        <v>972</v>
      </c>
      <c r="D2580" s="206" t="s">
        <v>224</v>
      </c>
      <c r="E2580" s="207"/>
      <c r="F2580" s="371">
        <v>264</v>
      </c>
      <c r="G2580" s="209"/>
      <c r="H2580" s="371" t="s">
        <v>2389</v>
      </c>
      <c r="I2580" s="371" t="s">
        <v>2389</v>
      </c>
      <c r="J2580" s="371" t="s">
        <v>2496</v>
      </c>
      <c r="K2580" s="371" t="s">
        <v>2521</v>
      </c>
      <c r="L2580" s="247" t="s">
        <v>1097</v>
      </c>
      <c r="M2580" s="371" t="s">
        <v>2498</v>
      </c>
      <c r="N2580" s="371" t="s">
        <v>2496</v>
      </c>
    </row>
    <row r="2581" s="168" customFormat="1" ht="21" customHeight="1" spans="1:14">
      <c r="A2581" s="204"/>
      <c r="B2581" s="217" t="s">
        <v>2894</v>
      </c>
      <c r="C2581" s="204" t="s">
        <v>972</v>
      </c>
      <c r="D2581" s="206" t="s">
        <v>224</v>
      </c>
      <c r="E2581" s="207"/>
      <c r="F2581" s="371">
        <v>132</v>
      </c>
      <c r="G2581" s="209"/>
      <c r="H2581" s="371" t="s">
        <v>2389</v>
      </c>
      <c r="I2581" s="371" t="s">
        <v>2389</v>
      </c>
      <c r="J2581" s="371" t="s">
        <v>2496</v>
      </c>
      <c r="K2581" s="371" t="s">
        <v>2522</v>
      </c>
      <c r="L2581" s="247" t="s">
        <v>1097</v>
      </c>
      <c r="M2581" s="371" t="s">
        <v>2498</v>
      </c>
      <c r="N2581" s="371" t="s">
        <v>2496</v>
      </c>
    </row>
    <row r="2582" s="168" customFormat="1" ht="21" customHeight="1" spans="1:14">
      <c r="A2582" s="204"/>
      <c r="B2582" s="217" t="s">
        <v>2894</v>
      </c>
      <c r="C2582" s="204" t="s">
        <v>972</v>
      </c>
      <c r="D2582" s="206" t="s">
        <v>224</v>
      </c>
      <c r="E2582" s="207"/>
      <c r="F2582" s="371">
        <v>120</v>
      </c>
      <c r="G2582" s="209"/>
      <c r="H2582" s="371" t="s">
        <v>2389</v>
      </c>
      <c r="I2582" s="371" t="s">
        <v>2389</v>
      </c>
      <c r="J2582" s="371" t="s">
        <v>2496</v>
      </c>
      <c r="K2582" s="371" t="s">
        <v>2523</v>
      </c>
      <c r="L2582" s="247" t="s">
        <v>1097</v>
      </c>
      <c r="M2582" s="371" t="s">
        <v>2498</v>
      </c>
      <c r="N2582" s="371" t="s">
        <v>2496</v>
      </c>
    </row>
    <row r="2583" s="168" customFormat="1" ht="21" customHeight="1" spans="1:14">
      <c r="A2583" s="204"/>
      <c r="B2583" s="217" t="s">
        <v>2894</v>
      </c>
      <c r="C2583" s="204" t="s">
        <v>972</v>
      </c>
      <c r="D2583" s="206" t="s">
        <v>224</v>
      </c>
      <c r="E2583" s="207"/>
      <c r="F2583" s="371">
        <v>960</v>
      </c>
      <c r="G2583" s="209"/>
      <c r="H2583" s="371" t="s">
        <v>2389</v>
      </c>
      <c r="I2583" s="371" t="s">
        <v>2389</v>
      </c>
      <c r="J2583" s="371" t="s">
        <v>2496</v>
      </c>
      <c r="K2583" s="371" t="s">
        <v>2524</v>
      </c>
      <c r="L2583" s="247" t="s">
        <v>1097</v>
      </c>
      <c r="M2583" s="371" t="s">
        <v>2498</v>
      </c>
      <c r="N2583" s="371" t="s">
        <v>2496</v>
      </c>
    </row>
    <row r="2584" s="168" customFormat="1" ht="21" customHeight="1" spans="1:14">
      <c r="A2584" s="204"/>
      <c r="B2584" s="217" t="s">
        <v>2894</v>
      </c>
      <c r="C2584" s="204" t="s">
        <v>972</v>
      </c>
      <c r="D2584" s="206" t="s">
        <v>224</v>
      </c>
      <c r="E2584" s="207"/>
      <c r="F2584" s="371">
        <v>864</v>
      </c>
      <c r="G2584" s="209"/>
      <c r="H2584" s="371" t="s">
        <v>2389</v>
      </c>
      <c r="I2584" s="371" t="s">
        <v>2389</v>
      </c>
      <c r="J2584" s="371" t="s">
        <v>2496</v>
      </c>
      <c r="K2584" s="371" t="s">
        <v>2525</v>
      </c>
      <c r="L2584" s="247" t="s">
        <v>1097</v>
      </c>
      <c r="M2584" s="371" t="s">
        <v>2498</v>
      </c>
      <c r="N2584" s="371" t="s">
        <v>2496</v>
      </c>
    </row>
    <row r="2585" s="168" customFormat="1" ht="21" customHeight="1" spans="1:14">
      <c r="A2585" s="204"/>
      <c r="B2585" s="217" t="s">
        <v>2894</v>
      </c>
      <c r="C2585" s="204" t="s">
        <v>972</v>
      </c>
      <c r="D2585" s="206" t="s">
        <v>224</v>
      </c>
      <c r="E2585" s="207"/>
      <c r="F2585" s="371">
        <v>336</v>
      </c>
      <c r="G2585" s="209"/>
      <c r="H2585" s="371" t="s">
        <v>2389</v>
      </c>
      <c r="I2585" s="371" t="s">
        <v>2389</v>
      </c>
      <c r="J2585" s="371" t="s">
        <v>2496</v>
      </c>
      <c r="K2585" s="371" t="s">
        <v>2526</v>
      </c>
      <c r="L2585" s="247" t="s">
        <v>1097</v>
      </c>
      <c r="M2585" s="371" t="s">
        <v>2498</v>
      </c>
      <c r="N2585" s="371" t="s">
        <v>2496</v>
      </c>
    </row>
    <row r="2586" s="168" customFormat="1" ht="21" customHeight="1" spans="1:14">
      <c r="A2586" s="204"/>
      <c r="B2586" s="217" t="s">
        <v>2894</v>
      </c>
      <c r="C2586" s="204" t="s">
        <v>972</v>
      </c>
      <c r="D2586" s="206" t="s">
        <v>224</v>
      </c>
      <c r="E2586" s="207"/>
      <c r="F2586" s="371">
        <v>720</v>
      </c>
      <c r="G2586" s="209"/>
      <c r="H2586" s="371" t="s">
        <v>2389</v>
      </c>
      <c r="I2586" s="371" t="s">
        <v>2389</v>
      </c>
      <c r="J2586" s="371" t="s">
        <v>2496</v>
      </c>
      <c r="K2586" s="371" t="s">
        <v>2527</v>
      </c>
      <c r="L2586" s="247" t="s">
        <v>1097</v>
      </c>
      <c r="M2586" s="371" t="s">
        <v>2498</v>
      </c>
      <c r="N2586" s="371" t="s">
        <v>2496</v>
      </c>
    </row>
    <row r="2587" s="168" customFormat="1" ht="21" customHeight="1" spans="1:14">
      <c r="A2587" s="204"/>
      <c r="B2587" s="217" t="s">
        <v>2894</v>
      </c>
      <c r="C2587" s="204" t="s">
        <v>972</v>
      </c>
      <c r="D2587" s="206" t="s">
        <v>224</v>
      </c>
      <c r="E2587" s="207"/>
      <c r="F2587" s="371">
        <v>276</v>
      </c>
      <c r="G2587" s="209"/>
      <c r="H2587" s="371" t="s">
        <v>2389</v>
      </c>
      <c r="I2587" s="371" t="s">
        <v>2389</v>
      </c>
      <c r="J2587" s="371" t="s">
        <v>2496</v>
      </c>
      <c r="K2587" s="371" t="s">
        <v>2528</v>
      </c>
      <c r="L2587" s="247" t="s">
        <v>1097</v>
      </c>
      <c r="M2587" s="371" t="s">
        <v>2498</v>
      </c>
      <c r="N2587" s="371" t="s">
        <v>2496</v>
      </c>
    </row>
    <row r="2588" s="168" customFormat="1" ht="21" customHeight="1" spans="1:14">
      <c r="A2588" s="204"/>
      <c r="B2588" s="217" t="s">
        <v>2894</v>
      </c>
      <c r="C2588" s="204" t="s">
        <v>972</v>
      </c>
      <c r="D2588" s="206" t="s">
        <v>224</v>
      </c>
      <c r="E2588" s="207"/>
      <c r="F2588" s="371">
        <v>288</v>
      </c>
      <c r="G2588" s="209"/>
      <c r="H2588" s="371" t="s">
        <v>2389</v>
      </c>
      <c r="I2588" s="371" t="s">
        <v>2389</v>
      </c>
      <c r="J2588" s="371" t="s">
        <v>2496</v>
      </c>
      <c r="K2588" s="371" t="s">
        <v>2529</v>
      </c>
      <c r="L2588" s="247" t="s">
        <v>1101</v>
      </c>
      <c r="M2588" s="371" t="s">
        <v>2498</v>
      </c>
      <c r="N2588" s="371" t="s">
        <v>2496</v>
      </c>
    </row>
    <row r="2589" s="168" customFormat="1" ht="21" customHeight="1" spans="1:14">
      <c r="A2589" s="204"/>
      <c r="B2589" s="217" t="s">
        <v>2894</v>
      </c>
      <c r="C2589" s="204" t="s">
        <v>972</v>
      </c>
      <c r="D2589" s="206" t="s">
        <v>224</v>
      </c>
      <c r="E2589" s="207"/>
      <c r="F2589" s="371">
        <v>432</v>
      </c>
      <c r="G2589" s="209"/>
      <c r="H2589" s="371" t="s">
        <v>2389</v>
      </c>
      <c r="I2589" s="371" t="s">
        <v>2389</v>
      </c>
      <c r="J2589" s="371" t="s">
        <v>2496</v>
      </c>
      <c r="K2589" s="371" t="s">
        <v>2530</v>
      </c>
      <c r="L2589" s="247" t="s">
        <v>1101</v>
      </c>
      <c r="M2589" s="371" t="s">
        <v>2498</v>
      </c>
      <c r="N2589" s="371" t="s">
        <v>2496</v>
      </c>
    </row>
    <row r="2590" s="168" customFormat="1" ht="21" customHeight="1" spans="1:14">
      <c r="A2590" s="204"/>
      <c r="B2590" s="217" t="s">
        <v>2894</v>
      </c>
      <c r="C2590" s="204" t="s">
        <v>972</v>
      </c>
      <c r="D2590" s="206" t="s">
        <v>224</v>
      </c>
      <c r="E2590" s="207"/>
      <c r="F2590" s="371">
        <v>408</v>
      </c>
      <c r="G2590" s="209"/>
      <c r="H2590" s="371" t="s">
        <v>2389</v>
      </c>
      <c r="I2590" s="371" t="s">
        <v>2389</v>
      </c>
      <c r="J2590" s="371" t="s">
        <v>2496</v>
      </c>
      <c r="K2590" s="371" t="s">
        <v>2531</v>
      </c>
      <c r="L2590" s="247" t="s">
        <v>1097</v>
      </c>
      <c r="M2590" s="371" t="s">
        <v>2498</v>
      </c>
      <c r="N2590" s="371" t="s">
        <v>2496</v>
      </c>
    </row>
    <row r="2591" s="168" customFormat="1" ht="21" customHeight="1" spans="1:14">
      <c r="A2591" s="204"/>
      <c r="B2591" s="217" t="s">
        <v>2894</v>
      </c>
      <c r="C2591" s="204" t="s">
        <v>972</v>
      </c>
      <c r="D2591" s="206" t="s">
        <v>224</v>
      </c>
      <c r="E2591" s="207"/>
      <c r="F2591" s="371">
        <v>252</v>
      </c>
      <c r="G2591" s="209"/>
      <c r="H2591" s="371" t="s">
        <v>2389</v>
      </c>
      <c r="I2591" s="371" t="s">
        <v>2389</v>
      </c>
      <c r="J2591" s="371" t="s">
        <v>2496</v>
      </c>
      <c r="K2591" s="371" t="s">
        <v>2532</v>
      </c>
      <c r="L2591" s="247" t="s">
        <v>1097</v>
      </c>
      <c r="M2591" s="371" t="s">
        <v>2498</v>
      </c>
      <c r="N2591" s="371" t="s">
        <v>2496</v>
      </c>
    </row>
    <row r="2592" s="168" customFormat="1" ht="21" customHeight="1" spans="1:14">
      <c r="A2592" s="204"/>
      <c r="B2592" s="217" t="s">
        <v>2894</v>
      </c>
      <c r="C2592" s="204" t="s">
        <v>972</v>
      </c>
      <c r="D2592" s="206" t="s">
        <v>224</v>
      </c>
      <c r="E2592" s="207"/>
      <c r="F2592" s="371">
        <v>504</v>
      </c>
      <c r="G2592" s="209"/>
      <c r="H2592" s="371" t="s">
        <v>2389</v>
      </c>
      <c r="I2592" s="371" t="s">
        <v>2389</v>
      </c>
      <c r="J2592" s="371" t="s">
        <v>2496</v>
      </c>
      <c r="K2592" s="371" t="s">
        <v>2533</v>
      </c>
      <c r="L2592" s="247" t="s">
        <v>1097</v>
      </c>
      <c r="M2592" s="371" t="s">
        <v>2498</v>
      </c>
      <c r="N2592" s="371" t="s">
        <v>2496</v>
      </c>
    </row>
    <row r="2593" s="166" customFormat="1" ht="21" customHeight="1" spans="1:14">
      <c r="A2593" s="195"/>
      <c r="B2593" s="372" t="s">
        <v>138</v>
      </c>
      <c r="C2593" s="373"/>
      <c r="D2593" s="212"/>
      <c r="E2593" s="213"/>
      <c r="F2593" s="374">
        <f>SUM(F2443:F2592)</f>
        <v>31058.5</v>
      </c>
      <c r="G2593" s="241"/>
      <c r="H2593" s="374"/>
      <c r="I2593" s="387"/>
      <c r="J2593" s="374"/>
      <c r="K2593" s="374"/>
      <c r="L2593" s="388"/>
      <c r="M2593" s="374"/>
      <c r="N2593" s="374"/>
    </row>
    <row r="2594" s="159" customFormat="1" ht="21" customHeight="1" spans="1:14">
      <c r="A2594" s="191"/>
      <c r="B2594" s="200">
        <v>704</v>
      </c>
      <c r="C2594" s="201" t="s">
        <v>981</v>
      </c>
      <c r="D2594" s="40"/>
      <c r="E2594" s="67"/>
      <c r="F2594" s="192"/>
      <c r="G2594" s="194"/>
      <c r="H2594" s="192"/>
      <c r="I2594" s="191"/>
      <c r="J2594" s="192"/>
      <c r="K2594" s="192"/>
      <c r="L2594" s="69"/>
      <c r="M2594" s="192"/>
      <c r="N2594" s="192"/>
    </row>
    <row r="2595" s="159" customFormat="1" ht="21" customHeight="1" spans="1:14">
      <c r="A2595" s="191"/>
      <c r="B2595" s="200" t="s">
        <v>982</v>
      </c>
      <c r="C2595" s="201" t="s">
        <v>983</v>
      </c>
      <c r="D2595" s="40"/>
      <c r="E2595" s="67"/>
      <c r="F2595" s="192"/>
      <c r="G2595" s="194"/>
      <c r="H2595" s="192"/>
      <c r="I2595" s="191"/>
      <c r="J2595" s="192"/>
      <c r="K2595" s="192"/>
      <c r="L2595" s="69"/>
      <c r="M2595" s="192"/>
      <c r="N2595" s="192"/>
    </row>
    <row r="2596" s="159" customFormat="1" ht="21" customHeight="1" spans="1:14">
      <c r="A2596" s="191"/>
      <c r="B2596" s="234" t="s">
        <v>2895</v>
      </c>
      <c r="C2596" s="191" t="s">
        <v>2896</v>
      </c>
      <c r="D2596" s="40" t="s">
        <v>221</v>
      </c>
      <c r="E2596" s="67"/>
      <c r="F2596" s="301">
        <v>7</v>
      </c>
      <c r="G2596" s="194"/>
      <c r="H2596" s="192" t="s">
        <v>2389</v>
      </c>
      <c r="I2596" s="191" t="s">
        <v>983</v>
      </c>
      <c r="J2596" s="203" t="s">
        <v>990</v>
      </c>
      <c r="K2596" s="301" t="s">
        <v>1293</v>
      </c>
      <c r="L2596" s="301" t="s">
        <v>1284</v>
      </c>
      <c r="M2596" s="203" t="s">
        <v>1280</v>
      </c>
      <c r="N2596" s="203" t="s">
        <v>1277</v>
      </c>
    </row>
    <row r="2597" s="159" customFormat="1" ht="21" customHeight="1" spans="1:14">
      <c r="A2597" s="191"/>
      <c r="B2597" s="234" t="s">
        <v>2895</v>
      </c>
      <c r="C2597" s="191" t="s">
        <v>2896</v>
      </c>
      <c r="D2597" s="40" t="s">
        <v>221</v>
      </c>
      <c r="E2597" s="67"/>
      <c r="F2597" s="301">
        <v>7</v>
      </c>
      <c r="G2597" s="194"/>
      <c r="H2597" s="192" t="s">
        <v>2389</v>
      </c>
      <c r="I2597" s="191" t="s">
        <v>983</v>
      </c>
      <c r="J2597" s="203" t="s">
        <v>990</v>
      </c>
      <c r="K2597" s="301" t="s">
        <v>1294</v>
      </c>
      <c r="L2597" s="301" t="s">
        <v>1284</v>
      </c>
      <c r="M2597" s="203" t="s">
        <v>1280</v>
      </c>
      <c r="N2597" s="203" t="s">
        <v>1277</v>
      </c>
    </row>
    <row r="2598" s="159" customFormat="1" ht="21" customHeight="1" spans="1:14">
      <c r="A2598" s="191"/>
      <c r="B2598" s="234" t="s">
        <v>2895</v>
      </c>
      <c r="C2598" s="191" t="s">
        <v>2896</v>
      </c>
      <c r="D2598" s="40" t="s">
        <v>221</v>
      </c>
      <c r="E2598" s="67"/>
      <c r="F2598" s="301">
        <v>5</v>
      </c>
      <c r="G2598" s="194"/>
      <c r="H2598" s="192" t="s">
        <v>2389</v>
      </c>
      <c r="I2598" s="191" t="s">
        <v>983</v>
      </c>
      <c r="J2598" s="203" t="s">
        <v>990</v>
      </c>
      <c r="K2598" s="301" t="s">
        <v>1278</v>
      </c>
      <c r="L2598" s="69" t="s">
        <v>1279</v>
      </c>
      <c r="M2598" s="203" t="s">
        <v>1280</v>
      </c>
      <c r="N2598" s="203" t="s">
        <v>1277</v>
      </c>
    </row>
    <row r="2599" s="159" customFormat="1" ht="21" customHeight="1" spans="1:14">
      <c r="A2599" s="191"/>
      <c r="B2599" s="234" t="s">
        <v>2895</v>
      </c>
      <c r="C2599" s="191" t="s">
        <v>2896</v>
      </c>
      <c r="D2599" s="40" t="s">
        <v>221</v>
      </c>
      <c r="E2599" s="67"/>
      <c r="F2599" s="301">
        <v>8</v>
      </c>
      <c r="G2599" s="194"/>
      <c r="H2599" s="192" t="s">
        <v>2389</v>
      </c>
      <c r="I2599" s="191" t="s">
        <v>983</v>
      </c>
      <c r="J2599" s="203" t="s">
        <v>990</v>
      </c>
      <c r="K2599" s="301" t="s">
        <v>1281</v>
      </c>
      <c r="L2599" s="69" t="s">
        <v>1279</v>
      </c>
      <c r="M2599" s="203" t="s">
        <v>1280</v>
      </c>
      <c r="N2599" s="203" t="s">
        <v>1277</v>
      </c>
    </row>
    <row r="2600" s="159" customFormat="1" ht="21" customHeight="1" spans="1:14">
      <c r="A2600" s="191"/>
      <c r="B2600" s="234" t="s">
        <v>2895</v>
      </c>
      <c r="C2600" s="191" t="s">
        <v>2896</v>
      </c>
      <c r="D2600" s="40" t="s">
        <v>221</v>
      </c>
      <c r="E2600" s="67"/>
      <c r="F2600" s="301">
        <v>7</v>
      </c>
      <c r="G2600" s="194"/>
      <c r="H2600" s="192" t="s">
        <v>2389</v>
      </c>
      <c r="I2600" s="191" t="s">
        <v>983</v>
      </c>
      <c r="J2600" s="203" t="s">
        <v>990</v>
      </c>
      <c r="K2600" s="301" t="s">
        <v>1871</v>
      </c>
      <c r="L2600" s="69" t="s">
        <v>1279</v>
      </c>
      <c r="M2600" s="203" t="s">
        <v>1280</v>
      </c>
      <c r="N2600" s="203" t="s">
        <v>1277</v>
      </c>
    </row>
    <row r="2601" s="159" customFormat="1" ht="21" customHeight="1" spans="1:14">
      <c r="A2601" s="191"/>
      <c r="B2601" s="234" t="s">
        <v>2895</v>
      </c>
      <c r="C2601" s="191" t="s">
        <v>2896</v>
      </c>
      <c r="D2601" s="40" t="s">
        <v>221</v>
      </c>
      <c r="E2601" s="67"/>
      <c r="F2601" s="301">
        <v>3</v>
      </c>
      <c r="G2601" s="194"/>
      <c r="H2601" s="192" t="s">
        <v>2389</v>
      </c>
      <c r="I2601" s="191" t="s">
        <v>983</v>
      </c>
      <c r="J2601" s="203" t="s">
        <v>990</v>
      </c>
      <c r="K2601" s="301" t="s">
        <v>1282</v>
      </c>
      <c r="L2601" s="69" t="s">
        <v>1279</v>
      </c>
      <c r="M2601" s="203" t="s">
        <v>1280</v>
      </c>
      <c r="N2601" s="203" t="s">
        <v>1277</v>
      </c>
    </row>
    <row r="2602" s="159" customFormat="1" ht="21" customHeight="1" spans="1:14">
      <c r="A2602" s="191"/>
      <c r="B2602" s="234" t="s">
        <v>2895</v>
      </c>
      <c r="C2602" s="191" t="s">
        <v>2896</v>
      </c>
      <c r="D2602" s="40" t="s">
        <v>221</v>
      </c>
      <c r="E2602" s="67"/>
      <c r="F2602" s="301">
        <v>6</v>
      </c>
      <c r="G2602" s="194"/>
      <c r="H2602" s="192" t="s">
        <v>2389</v>
      </c>
      <c r="I2602" s="191" t="s">
        <v>983</v>
      </c>
      <c r="J2602" s="203" t="s">
        <v>990</v>
      </c>
      <c r="K2602" s="301" t="s">
        <v>1283</v>
      </c>
      <c r="L2602" s="301" t="s">
        <v>1284</v>
      </c>
      <c r="M2602" s="203" t="s">
        <v>1280</v>
      </c>
      <c r="N2602" s="203" t="s">
        <v>1277</v>
      </c>
    </row>
    <row r="2603" s="159" customFormat="1" ht="21" customHeight="1" spans="1:14">
      <c r="A2603" s="191"/>
      <c r="B2603" s="234" t="s">
        <v>2895</v>
      </c>
      <c r="C2603" s="191" t="s">
        <v>2896</v>
      </c>
      <c r="D2603" s="40" t="s">
        <v>221</v>
      </c>
      <c r="E2603" s="67"/>
      <c r="F2603" s="301">
        <v>7</v>
      </c>
      <c r="G2603" s="194"/>
      <c r="H2603" s="192" t="s">
        <v>2389</v>
      </c>
      <c r="I2603" s="191" t="s">
        <v>983</v>
      </c>
      <c r="J2603" s="203" t="s">
        <v>990</v>
      </c>
      <c r="K2603" s="301" t="s">
        <v>1285</v>
      </c>
      <c r="L2603" s="69" t="s">
        <v>1279</v>
      </c>
      <c r="M2603" s="203" t="s">
        <v>1280</v>
      </c>
      <c r="N2603" s="203" t="s">
        <v>1277</v>
      </c>
    </row>
    <row r="2604" s="159" customFormat="1" ht="21" customHeight="1" spans="1:14">
      <c r="A2604" s="191"/>
      <c r="B2604" s="234" t="s">
        <v>2895</v>
      </c>
      <c r="C2604" s="191" t="s">
        <v>2896</v>
      </c>
      <c r="D2604" s="40" t="s">
        <v>221</v>
      </c>
      <c r="E2604" s="67"/>
      <c r="F2604" s="301">
        <v>7</v>
      </c>
      <c r="G2604" s="194"/>
      <c r="H2604" s="192" t="s">
        <v>2389</v>
      </c>
      <c r="I2604" s="191" t="s">
        <v>983</v>
      </c>
      <c r="J2604" s="203" t="s">
        <v>990</v>
      </c>
      <c r="K2604" s="301" t="s">
        <v>1286</v>
      </c>
      <c r="L2604" s="69" t="s">
        <v>1279</v>
      </c>
      <c r="M2604" s="203" t="s">
        <v>1280</v>
      </c>
      <c r="N2604" s="203" t="s">
        <v>1277</v>
      </c>
    </row>
    <row r="2605" s="159" customFormat="1" ht="21" customHeight="1" spans="1:14">
      <c r="A2605" s="191"/>
      <c r="B2605" s="234" t="s">
        <v>2895</v>
      </c>
      <c r="C2605" s="191" t="s">
        <v>2896</v>
      </c>
      <c r="D2605" s="40" t="s">
        <v>221</v>
      </c>
      <c r="E2605" s="67"/>
      <c r="F2605" s="301">
        <v>7</v>
      </c>
      <c r="G2605" s="194"/>
      <c r="H2605" s="192" t="s">
        <v>2389</v>
      </c>
      <c r="I2605" s="191" t="s">
        <v>983</v>
      </c>
      <c r="J2605" s="203" t="s">
        <v>990</v>
      </c>
      <c r="K2605" s="301" t="s">
        <v>1287</v>
      </c>
      <c r="L2605" s="69" t="s">
        <v>1279</v>
      </c>
      <c r="M2605" s="203" t="s">
        <v>1280</v>
      </c>
      <c r="N2605" s="203" t="s">
        <v>1277</v>
      </c>
    </row>
    <row r="2606" s="159" customFormat="1" ht="21" customHeight="1" spans="1:14">
      <c r="A2606" s="191"/>
      <c r="B2606" s="234" t="s">
        <v>2895</v>
      </c>
      <c r="C2606" s="191" t="s">
        <v>2896</v>
      </c>
      <c r="D2606" s="40" t="s">
        <v>221</v>
      </c>
      <c r="E2606" s="67"/>
      <c r="F2606" s="301">
        <v>5</v>
      </c>
      <c r="G2606" s="194"/>
      <c r="H2606" s="192" t="s">
        <v>2389</v>
      </c>
      <c r="I2606" s="191" t="s">
        <v>983</v>
      </c>
      <c r="J2606" s="203" t="s">
        <v>990</v>
      </c>
      <c r="K2606" s="301" t="s">
        <v>1295</v>
      </c>
      <c r="L2606" s="301" t="s">
        <v>1284</v>
      </c>
      <c r="M2606" s="203" t="s">
        <v>1280</v>
      </c>
      <c r="N2606" s="203" t="s">
        <v>1277</v>
      </c>
    </row>
    <row r="2607" s="159" customFormat="1" ht="21" customHeight="1" spans="1:14">
      <c r="A2607" s="191"/>
      <c r="B2607" s="234" t="s">
        <v>2895</v>
      </c>
      <c r="C2607" s="191" t="s">
        <v>2896</v>
      </c>
      <c r="D2607" s="40" t="s">
        <v>221</v>
      </c>
      <c r="E2607" s="67"/>
      <c r="F2607" s="301">
        <v>8</v>
      </c>
      <c r="G2607" s="194"/>
      <c r="H2607" s="192" t="s">
        <v>2389</v>
      </c>
      <c r="I2607" s="191" t="s">
        <v>983</v>
      </c>
      <c r="J2607" s="203" t="s">
        <v>990</v>
      </c>
      <c r="K2607" s="301" t="s">
        <v>1296</v>
      </c>
      <c r="L2607" s="69" t="s">
        <v>1279</v>
      </c>
      <c r="M2607" s="203" t="s">
        <v>1280</v>
      </c>
      <c r="N2607" s="203" t="s">
        <v>1277</v>
      </c>
    </row>
    <row r="2608" s="159" customFormat="1" ht="21" customHeight="1" spans="1:14">
      <c r="A2608" s="191"/>
      <c r="B2608" s="234" t="s">
        <v>2895</v>
      </c>
      <c r="C2608" s="191" t="s">
        <v>2896</v>
      </c>
      <c r="D2608" s="40" t="s">
        <v>221</v>
      </c>
      <c r="E2608" s="67"/>
      <c r="F2608" s="301">
        <v>6</v>
      </c>
      <c r="G2608" s="194"/>
      <c r="H2608" s="192" t="s">
        <v>2389</v>
      </c>
      <c r="I2608" s="191" t="s">
        <v>983</v>
      </c>
      <c r="J2608" s="203" t="s">
        <v>990</v>
      </c>
      <c r="K2608" s="301" t="s">
        <v>1297</v>
      </c>
      <c r="L2608" s="69" t="s">
        <v>1279</v>
      </c>
      <c r="M2608" s="203" t="s">
        <v>1280</v>
      </c>
      <c r="N2608" s="203" t="s">
        <v>1277</v>
      </c>
    </row>
    <row r="2609" s="159" customFormat="1" ht="21" customHeight="1" spans="1:14">
      <c r="A2609" s="191"/>
      <c r="B2609" s="234" t="s">
        <v>2895</v>
      </c>
      <c r="C2609" s="191" t="s">
        <v>2896</v>
      </c>
      <c r="D2609" s="40" t="s">
        <v>221</v>
      </c>
      <c r="E2609" s="67"/>
      <c r="F2609" s="301">
        <v>5</v>
      </c>
      <c r="G2609" s="194"/>
      <c r="H2609" s="192" t="s">
        <v>2389</v>
      </c>
      <c r="I2609" s="191" t="s">
        <v>983</v>
      </c>
      <c r="J2609" s="203" t="s">
        <v>990</v>
      </c>
      <c r="K2609" s="301" t="s">
        <v>1288</v>
      </c>
      <c r="L2609" s="69" t="s">
        <v>1279</v>
      </c>
      <c r="M2609" s="203" t="s">
        <v>1280</v>
      </c>
      <c r="N2609" s="203" t="s">
        <v>1277</v>
      </c>
    </row>
    <row r="2610" s="166" customFormat="1" ht="21" customHeight="1" spans="1:14">
      <c r="A2610" s="195"/>
      <c r="B2610" s="362" t="s">
        <v>138</v>
      </c>
      <c r="C2610" s="299"/>
      <c r="D2610" s="196"/>
      <c r="E2610" s="197"/>
      <c r="F2610" s="188">
        <f>SUM(F2594:F2609)</f>
        <v>88</v>
      </c>
      <c r="G2610" s="199"/>
      <c r="H2610" s="188"/>
      <c r="I2610" s="195"/>
      <c r="J2610" s="188"/>
      <c r="K2610" s="188"/>
      <c r="L2610" s="233"/>
      <c r="M2610" s="188"/>
      <c r="N2610" s="188"/>
    </row>
    <row r="2611" s="159" customFormat="1" ht="21" customHeight="1" spans="1:14">
      <c r="A2611" s="191"/>
      <c r="B2611" s="234" t="s">
        <v>2897</v>
      </c>
      <c r="C2611" s="191" t="s">
        <v>2898</v>
      </c>
      <c r="D2611" s="40" t="s">
        <v>988</v>
      </c>
      <c r="E2611" s="67"/>
      <c r="F2611" s="192">
        <v>48</v>
      </c>
      <c r="G2611" s="194"/>
      <c r="H2611" s="192" t="s">
        <v>2389</v>
      </c>
      <c r="I2611" s="191" t="s">
        <v>983</v>
      </c>
      <c r="J2611" s="192" t="s">
        <v>990</v>
      </c>
      <c r="K2611" s="192" t="s">
        <v>2539</v>
      </c>
      <c r="L2611" s="69" t="s">
        <v>1279</v>
      </c>
      <c r="M2611" s="192" t="s">
        <v>2540</v>
      </c>
      <c r="N2611" s="192" t="s">
        <v>2541</v>
      </c>
    </row>
    <row r="2612" s="159" customFormat="1" ht="21" customHeight="1" spans="1:14">
      <c r="A2612" s="191"/>
      <c r="B2612" s="234" t="s">
        <v>2897</v>
      </c>
      <c r="C2612" s="191" t="s">
        <v>2898</v>
      </c>
      <c r="D2612" s="40" t="s">
        <v>988</v>
      </c>
      <c r="E2612" s="67"/>
      <c r="F2612" s="192">
        <v>82</v>
      </c>
      <c r="G2612" s="194"/>
      <c r="H2612" s="192" t="s">
        <v>2389</v>
      </c>
      <c r="I2612" s="191" t="s">
        <v>983</v>
      </c>
      <c r="J2612" s="192" t="s">
        <v>990</v>
      </c>
      <c r="K2612" s="192" t="s">
        <v>2542</v>
      </c>
      <c r="L2612" s="69" t="s">
        <v>1279</v>
      </c>
      <c r="M2612" s="192" t="s">
        <v>2540</v>
      </c>
      <c r="N2612" s="192" t="s">
        <v>2541</v>
      </c>
    </row>
    <row r="2613" s="159" customFormat="1" ht="21" customHeight="1" spans="1:14">
      <c r="A2613" s="191"/>
      <c r="B2613" s="234" t="s">
        <v>2897</v>
      </c>
      <c r="C2613" s="191" t="s">
        <v>2898</v>
      </c>
      <c r="D2613" s="40" t="s">
        <v>988</v>
      </c>
      <c r="E2613" s="67"/>
      <c r="F2613" s="192">
        <v>25</v>
      </c>
      <c r="G2613" s="194"/>
      <c r="H2613" s="192" t="s">
        <v>2389</v>
      </c>
      <c r="I2613" s="191" t="s">
        <v>983</v>
      </c>
      <c r="J2613" s="192" t="s">
        <v>990</v>
      </c>
      <c r="K2613" s="192" t="s">
        <v>2543</v>
      </c>
      <c r="L2613" s="69" t="s">
        <v>1279</v>
      </c>
      <c r="M2613" s="192" t="s">
        <v>2540</v>
      </c>
      <c r="N2613" s="192" t="s">
        <v>2541</v>
      </c>
    </row>
    <row r="2614" s="159" customFormat="1" ht="21" customHeight="1" spans="1:14">
      <c r="A2614" s="191"/>
      <c r="B2614" s="234" t="s">
        <v>2897</v>
      </c>
      <c r="C2614" s="191" t="s">
        <v>2898</v>
      </c>
      <c r="D2614" s="40" t="s">
        <v>988</v>
      </c>
      <c r="E2614" s="67"/>
      <c r="F2614" s="192">
        <v>66</v>
      </c>
      <c r="G2614" s="194"/>
      <c r="H2614" s="192" t="s">
        <v>2389</v>
      </c>
      <c r="I2614" s="191" t="s">
        <v>983</v>
      </c>
      <c r="J2614" s="192" t="s">
        <v>990</v>
      </c>
      <c r="K2614" s="192" t="s">
        <v>2544</v>
      </c>
      <c r="L2614" s="69" t="s">
        <v>2545</v>
      </c>
      <c r="M2614" s="192" t="s">
        <v>2540</v>
      </c>
      <c r="N2614" s="192" t="s">
        <v>2541</v>
      </c>
    </row>
    <row r="2615" s="159" customFormat="1" ht="21" customHeight="1" spans="1:14">
      <c r="A2615" s="191"/>
      <c r="B2615" s="234" t="s">
        <v>2897</v>
      </c>
      <c r="C2615" s="191" t="s">
        <v>2898</v>
      </c>
      <c r="D2615" s="40" t="s">
        <v>988</v>
      </c>
      <c r="E2615" s="67"/>
      <c r="F2615" s="192">
        <v>100</v>
      </c>
      <c r="G2615" s="194"/>
      <c r="H2615" s="192" t="s">
        <v>2389</v>
      </c>
      <c r="I2615" s="191" t="s">
        <v>983</v>
      </c>
      <c r="J2615" s="192" t="s">
        <v>990</v>
      </c>
      <c r="K2615" s="192" t="s">
        <v>2546</v>
      </c>
      <c r="L2615" s="69" t="s">
        <v>2545</v>
      </c>
      <c r="M2615" s="192" t="s">
        <v>2540</v>
      </c>
      <c r="N2615" s="192" t="s">
        <v>2541</v>
      </c>
    </row>
    <row r="2616" s="159" customFormat="1" ht="21" customHeight="1" spans="1:14">
      <c r="A2616" s="191"/>
      <c r="B2616" s="234" t="s">
        <v>2897</v>
      </c>
      <c r="C2616" s="191" t="s">
        <v>2898</v>
      </c>
      <c r="D2616" s="40" t="s">
        <v>988</v>
      </c>
      <c r="E2616" s="67"/>
      <c r="F2616" s="192">
        <v>69</v>
      </c>
      <c r="G2616" s="194"/>
      <c r="H2616" s="192" t="s">
        <v>2389</v>
      </c>
      <c r="I2616" s="191" t="s">
        <v>983</v>
      </c>
      <c r="J2616" s="192" t="s">
        <v>990</v>
      </c>
      <c r="K2616" s="192" t="s">
        <v>2547</v>
      </c>
      <c r="L2616" s="69" t="s">
        <v>2545</v>
      </c>
      <c r="M2616" s="192" t="s">
        <v>2540</v>
      </c>
      <c r="N2616" s="192" t="s">
        <v>2541</v>
      </c>
    </row>
    <row r="2617" s="159" customFormat="1" ht="21" customHeight="1" spans="1:14">
      <c r="A2617" s="191"/>
      <c r="B2617" s="234" t="s">
        <v>2897</v>
      </c>
      <c r="C2617" s="191" t="s">
        <v>2898</v>
      </c>
      <c r="D2617" s="40" t="s">
        <v>988</v>
      </c>
      <c r="E2617" s="67"/>
      <c r="F2617" s="192">
        <v>286</v>
      </c>
      <c r="G2617" s="194"/>
      <c r="H2617" s="192" t="s">
        <v>2389</v>
      </c>
      <c r="I2617" s="191" t="s">
        <v>983</v>
      </c>
      <c r="J2617" s="192" t="s">
        <v>990</v>
      </c>
      <c r="K2617" s="192" t="s">
        <v>2548</v>
      </c>
      <c r="L2617" s="69" t="s">
        <v>2545</v>
      </c>
      <c r="M2617" s="192" t="s">
        <v>2540</v>
      </c>
      <c r="N2617" s="192" t="s">
        <v>2541</v>
      </c>
    </row>
    <row r="2618" s="159" customFormat="1" ht="21" customHeight="1" spans="1:14">
      <c r="A2618" s="191"/>
      <c r="B2618" s="234" t="s">
        <v>2897</v>
      </c>
      <c r="C2618" s="191" t="s">
        <v>2898</v>
      </c>
      <c r="D2618" s="40" t="s">
        <v>988</v>
      </c>
      <c r="E2618" s="67"/>
      <c r="F2618" s="192">
        <v>177</v>
      </c>
      <c r="G2618" s="194"/>
      <c r="H2618" s="192" t="s">
        <v>2389</v>
      </c>
      <c r="I2618" s="191" t="s">
        <v>983</v>
      </c>
      <c r="J2618" s="192" t="s">
        <v>990</v>
      </c>
      <c r="K2618" s="192" t="s">
        <v>2549</v>
      </c>
      <c r="L2618" s="69" t="s">
        <v>2545</v>
      </c>
      <c r="M2618" s="192" t="s">
        <v>2540</v>
      </c>
      <c r="N2618" s="192" t="s">
        <v>2541</v>
      </c>
    </row>
    <row r="2619" s="159" customFormat="1" ht="21" customHeight="1" spans="1:14">
      <c r="A2619" s="191"/>
      <c r="B2619" s="234" t="s">
        <v>2897</v>
      </c>
      <c r="C2619" s="191" t="s">
        <v>2898</v>
      </c>
      <c r="D2619" s="40" t="s">
        <v>988</v>
      </c>
      <c r="E2619" s="67"/>
      <c r="F2619" s="192">
        <v>166</v>
      </c>
      <c r="G2619" s="194"/>
      <c r="H2619" s="192" t="s">
        <v>2389</v>
      </c>
      <c r="I2619" s="191" t="s">
        <v>983</v>
      </c>
      <c r="J2619" s="192" t="s">
        <v>990</v>
      </c>
      <c r="K2619" s="192" t="s">
        <v>2550</v>
      </c>
      <c r="L2619" s="69" t="s">
        <v>2545</v>
      </c>
      <c r="M2619" s="192" t="s">
        <v>2540</v>
      </c>
      <c r="N2619" s="192" t="s">
        <v>2541</v>
      </c>
    </row>
    <row r="2620" s="159" customFormat="1" ht="21" customHeight="1" spans="1:14">
      <c r="A2620" s="191"/>
      <c r="B2620" s="234" t="s">
        <v>2897</v>
      </c>
      <c r="C2620" s="191" t="s">
        <v>2898</v>
      </c>
      <c r="D2620" s="40" t="s">
        <v>988</v>
      </c>
      <c r="E2620" s="67"/>
      <c r="F2620" s="192">
        <v>126</v>
      </c>
      <c r="G2620" s="194"/>
      <c r="H2620" s="192" t="s">
        <v>2389</v>
      </c>
      <c r="I2620" s="191" t="s">
        <v>983</v>
      </c>
      <c r="J2620" s="192" t="s">
        <v>990</v>
      </c>
      <c r="K2620" s="192" t="s">
        <v>2551</v>
      </c>
      <c r="L2620" s="69" t="s">
        <v>2545</v>
      </c>
      <c r="M2620" s="192" t="s">
        <v>2540</v>
      </c>
      <c r="N2620" s="192" t="s">
        <v>2541</v>
      </c>
    </row>
    <row r="2621" s="159" customFormat="1" ht="21" customHeight="1" spans="1:14">
      <c r="A2621" s="191"/>
      <c r="B2621" s="234" t="s">
        <v>2897</v>
      </c>
      <c r="C2621" s="191" t="s">
        <v>2898</v>
      </c>
      <c r="D2621" s="40" t="s">
        <v>988</v>
      </c>
      <c r="E2621" s="67"/>
      <c r="F2621" s="192">
        <v>73</v>
      </c>
      <c r="G2621" s="194"/>
      <c r="H2621" s="192" t="s">
        <v>2389</v>
      </c>
      <c r="I2621" s="191" t="s">
        <v>983</v>
      </c>
      <c r="J2621" s="192" t="s">
        <v>990</v>
      </c>
      <c r="K2621" s="192" t="s">
        <v>2552</v>
      </c>
      <c r="L2621" s="69" t="s">
        <v>1284</v>
      </c>
      <c r="M2621" s="192" t="s">
        <v>2540</v>
      </c>
      <c r="N2621" s="192" t="s">
        <v>2541</v>
      </c>
    </row>
    <row r="2622" s="159" customFormat="1" ht="21" customHeight="1" spans="1:14">
      <c r="A2622" s="191"/>
      <c r="B2622" s="234" t="s">
        <v>2897</v>
      </c>
      <c r="C2622" s="191" t="s">
        <v>2898</v>
      </c>
      <c r="D2622" s="40" t="s">
        <v>988</v>
      </c>
      <c r="E2622" s="67"/>
      <c r="F2622" s="192">
        <v>13</v>
      </c>
      <c r="G2622" s="194"/>
      <c r="H2622" s="192" t="s">
        <v>2389</v>
      </c>
      <c r="I2622" s="191" t="s">
        <v>983</v>
      </c>
      <c r="J2622" s="192" t="s">
        <v>990</v>
      </c>
      <c r="K2622" s="192" t="s">
        <v>2553</v>
      </c>
      <c r="L2622" s="69" t="s">
        <v>1284</v>
      </c>
      <c r="M2622" s="192" t="s">
        <v>2540</v>
      </c>
      <c r="N2622" s="192" t="s">
        <v>2541</v>
      </c>
    </row>
    <row r="2623" s="159" customFormat="1" ht="21" customHeight="1" spans="1:14">
      <c r="A2623" s="191"/>
      <c r="B2623" s="234" t="s">
        <v>2897</v>
      </c>
      <c r="C2623" s="191" t="s">
        <v>2898</v>
      </c>
      <c r="D2623" s="40" t="s">
        <v>988</v>
      </c>
      <c r="E2623" s="67"/>
      <c r="F2623" s="192">
        <v>83</v>
      </c>
      <c r="G2623" s="194"/>
      <c r="H2623" s="192" t="s">
        <v>2389</v>
      </c>
      <c r="I2623" s="191" t="s">
        <v>983</v>
      </c>
      <c r="J2623" s="192" t="s">
        <v>990</v>
      </c>
      <c r="K2623" s="192" t="s">
        <v>2554</v>
      </c>
      <c r="L2623" s="69" t="s">
        <v>1279</v>
      </c>
      <c r="M2623" s="192" t="s">
        <v>2540</v>
      </c>
      <c r="N2623" s="192" t="s">
        <v>2541</v>
      </c>
    </row>
    <row r="2624" s="159" customFormat="1" ht="21" customHeight="1" spans="1:14">
      <c r="A2624" s="191"/>
      <c r="B2624" s="234" t="s">
        <v>2897</v>
      </c>
      <c r="C2624" s="191" t="s">
        <v>2898</v>
      </c>
      <c r="D2624" s="40" t="s">
        <v>988</v>
      </c>
      <c r="E2624" s="67"/>
      <c r="F2624" s="192">
        <v>38</v>
      </c>
      <c r="G2624" s="194"/>
      <c r="H2624" s="192" t="s">
        <v>2389</v>
      </c>
      <c r="I2624" s="191" t="s">
        <v>983</v>
      </c>
      <c r="J2624" s="192" t="s">
        <v>990</v>
      </c>
      <c r="K2624" s="192" t="s">
        <v>2555</v>
      </c>
      <c r="L2624" s="69" t="s">
        <v>1284</v>
      </c>
      <c r="M2624" s="192" t="s">
        <v>2540</v>
      </c>
      <c r="N2624" s="192" t="s">
        <v>2541</v>
      </c>
    </row>
    <row r="2625" s="159" customFormat="1" ht="21" customHeight="1" spans="1:14">
      <c r="A2625" s="191"/>
      <c r="B2625" s="234" t="s">
        <v>2897</v>
      </c>
      <c r="C2625" s="191" t="s">
        <v>2898</v>
      </c>
      <c r="D2625" s="40" t="s">
        <v>988</v>
      </c>
      <c r="E2625" s="67"/>
      <c r="F2625" s="192">
        <v>13</v>
      </c>
      <c r="G2625" s="194"/>
      <c r="H2625" s="192" t="s">
        <v>2389</v>
      </c>
      <c r="I2625" s="191" t="s">
        <v>983</v>
      </c>
      <c r="J2625" s="192" t="s">
        <v>990</v>
      </c>
      <c r="K2625" s="192" t="s">
        <v>2556</v>
      </c>
      <c r="L2625" s="69" t="s">
        <v>1284</v>
      </c>
      <c r="M2625" s="192" t="s">
        <v>2540</v>
      </c>
      <c r="N2625" s="192" t="s">
        <v>2541</v>
      </c>
    </row>
    <row r="2626" s="166" customFormat="1" ht="21" customHeight="1" spans="1:14">
      <c r="A2626" s="195"/>
      <c r="B2626" s="362" t="s">
        <v>138</v>
      </c>
      <c r="C2626" s="299"/>
      <c r="D2626" s="196"/>
      <c r="E2626" s="197"/>
      <c r="F2626" s="188">
        <f>SUM(F2611:F2625)</f>
        <v>1365</v>
      </c>
      <c r="G2626" s="199"/>
      <c r="H2626" s="188"/>
      <c r="I2626" s="195"/>
      <c r="J2626" s="188"/>
      <c r="K2626" s="188"/>
      <c r="L2626" s="233"/>
      <c r="M2626" s="188"/>
      <c r="N2626" s="188"/>
    </row>
    <row r="2627" s="159" customFormat="1" ht="21" customHeight="1" spans="1:14">
      <c r="A2627" s="191"/>
      <c r="B2627" s="234" t="s">
        <v>2899</v>
      </c>
      <c r="C2627" s="191" t="s">
        <v>1007</v>
      </c>
      <c r="D2627" s="40" t="s">
        <v>988</v>
      </c>
      <c r="E2627" s="67"/>
      <c r="F2627" s="406">
        <v>20</v>
      </c>
      <c r="G2627" s="194"/>
      <c r="H2627" s="192" t="s">
        <v>2389</v>
      </c>
      <c r="I2627" s="192" t="s">
        <v>2389</v>
      </c>
      <c r="J2627" s="192" t="s">
        <v>1007</v>
      </c>
      <c r="K2627" s="192" t="s">
        <v>2390</v>
      </c>
      <c r="L2627" s="69" t="s">
        <v>1097</v>
      </c>
      <c r="M2627" s="192" t="s">
        <v>2391</v>
      </c>
      <c r="N2627" s="192" t="s">
        <v>2392</v>
      </c>
    </row>
    <row r="2628" s="159" customFormat="1" ht="21" customHeight="1" spans="1:14">
      <c r="A2628" s="191"/>
      <c r="B2628" s="234" t="s">
        <v>2899</v>
      </c>
      <c r="C2628" s="191" t="s">
        <v>1007</v>
      </c>
      <c r="D2628" s="40" t="s">
        <v>988</v>
      </c>
      <c r="E2628" s="67"/>
      <c r="F2628" s="192">
        <v>11</v>
      </c>
      <c r="G2628" s="194"/>
      <c r="H2628" s="192" t="s">
        <v>2389</v>
      </c>
      <c r="I2628" s="192" t="s">
        <v>2389</v>
      </c>
      <c r="J2628" s="192" t="s">
        <v>1007</v>
      </c>
      <c r="K2628" s="192" t="s">
        <v>2393</v>
      </c>
      <c r="L2628" s="69" t="s">
        <v>1097</v>
      </c>
      <c r="M2628" s="192" t="s">
        <v>2391</v>
      </c>
      <c r="N2628" s="192" t="s">
        <v>2392</v>
      </c>
    </row>
    <row r="2629" s="159" customFormat="1" ht="21" customHeight="1" spans="1:14">
      <c r="A2629" s="191"/>
      <c r="B2629" s="234" t="s">
        <v>2899</v>
      </c>
      <c r="C2629" s="191" t="s">
        <v>1007</v>
      </c>
      <c r="D2629" s="40" t="s">
        <v>988</v>
      </c>
      <c r="E2629" s="67"/>
      <c r="F2629" s="192">
        <v>5</v>
      </c>
      <c r="G2629" s="194"/>
      <c r="H2629" s="192" t="s">
        <v>2389</v>
      </c>
      <c r="I2629" s="192" t="s">
        <v>2389</v>
      </c>
      <c r="J2629" s="192" t="s">
        <v>1007</v>
      </c>
      <c r="K2629" s="192" t="s">
        <v>2394</v>
      </c>
      <c r="L2629" s="69" t="s">
        <v>1097</v>
      </c>
      <c r="M2629" s="192" t="s">
        <v>2391</v>
      </c>
      <c r="N2629" s="192" t="s">
        <v>2392</v>
      </c>
    </row>
    <row r="2630" s="159" customFormat="1" ht="21" customHeight="1" spans="1:14">
      <c r="A2630" s="191"/>
      <c r="B2630" s="234" t="s">
        <v>2899</v>
      </c>
      <c r="C2630" s="191" t="s">
        <v>1007</v>
      </c>
      <c r="D2630" s="40" t="s">
        <v>988</v>
      </c>
      <c r="E2630" s="67"/>
      <c r="F2630" s="192">
        <v>8</v>
      </c>
      <c r="G2630" s="194"/>
      <c r="H2630" s="192" t="s">
        <v>2389</v>
      </c>
      <c r="I2630" s="192" t="s">
        <v>2389</v>
      </c>
      <c r="J2630" s="192" t="s">
        <v>1007</v>
      </c>
      <c r="K2630" s="192" t="s">
        <v>2395</v>
      </c>
      <c r="L2630" s="69" t="s">
        <v>1101</v>
      </c>
      <c r="M2630" s="192" t="s">
        <v>2391</v>
      </c>
      <c r="N2630" s="192" t="s">
        <v>2392</v>
      </c>
    </row>
    <row r="2631" s="159" customFormat="1" ht="21" customHeight="1" spans="1:14">
      <c r="A2631" s="191"/>
      <c r="B2631" s="234" t="s">
        <v>2899</v>
      </c>
      <c r="C2631" s="191" t="s">
        <v>1007</v>
      </c>
      <c r="D2631" s="40" t="s">
        <v>988</v>
      </c>
      <c r="E2631" s="67"/>
      <c r="F2631" s="192">
        <v>7</v>
      </c>
      <c r="G2631" s="194"/>
      <c r="H2631" s="192" t="s">
        <v>2389</v>
      </c>
      <c r="I2631" s="192" t="s">
        <v>2389</v>
      </c>
      <c r="J2631" s="192" t="s">
        <v>1007</v>
      </c>
      <c r="K2631" s="192" t="s">
        <v>2396</v>
      </c>
      <c r="L2631" s="69" t="s">
        <v>1101</v>
      </c>
      <c r="M2631" s="192" t="s">
        <v>2391</v>
      </c>
      <c r="N2631" s="192" t="s">
        <v>2392</v>
      </c>
    </row>
    <row r="2632" s="159" customFormat="1" ht="21" customHeight="1" spans="1:14">
      <c r="A2632" s="191"/>
      <c r="B2632" s="234" t="s">
        <v>2899</v>
      </c>
      <c r="C2632" s="191" t="s">
        <v>1007</v>
      </c>
      <c r="D2632" s="40" t="s">
        <v>988</v>
      </c>
      <c r="E2632" s="67"/>
      <c r="F2632" s="406">
        <v>12</v>
      </c>
      <c r="G2632" s="194"/>
      <c r="H2632" s="192" t="s">
        <v>2389</v>
      </c>
      <c r="I2632" s="192" t="s">
        <v>2389</v>
      </c>
      <c r="J2632" s="192" t="s">
        <v>1007</v>
      </c>
      <c r="K2632" s="192" t="s">
        <v>2397</v>
      </c>
      <c r="L2632" s="69" t="s">
        <v>1101</v>
      </c>
      <c r="M2632" s="192" t="s">
        <v>2391</v>
      </c>
      <c r="N2632" s="192" t="s">
        <v>2392</v>
      </c>
    </row>
    <row r="2633" s="159" customFormat="1" ht="21" customHeight="1" spans="1:14">
      <c r="A2633" s="191"/>
      <c r="B2633" s="234" t="s">
        <v>2899</v>
      </c>
      <c r="C2633" s="191" t="s">
        <v>1007</v>
      </c>
      <c r="D2633" s="40" t="s">
        <v>988</v>
      </c>
      <c r="E2633" s="67"/>
      <c r="F2633" s="192">
        <v>7</v>
      </c>
      <c r="G2633" s="194"/>
      <c r="H2633" s="192" t="s">
        <v>2389</v>
      </c>
      <c r="I2633" s="192" t="s">
        <v>2389</v>
      </c>
      <c r="J2633" s="192" t="s">
        <v>1007</v>
      </c>
      <c r="K2633" s="192" t="s">
        <v>2398</v>
      </c>
      <c r="L2633" s="69" t="s">
        <v>1101</v>
      </c>
      <c r="M2633" s="192" t="s">
        <v>2391</v>
      </c>
      <c r="N2633" s="192" t="s">
        <v>2392</v>
      </c>
    </row>
    <row r="2634" s="159" customFormat="1" ht="21" customHeight="1" spans="1:14">
      <c r="A2634" s="191"/>
      <c r="B2634" s="234" t="s">
        <v>2899</v>
      </c>
      <c r="C2634" s="191" t="s">
        <v>1007</v>
      </c>
      <c r="D2634" s="40" t="s">
        <v>988</v>
      </c>
      <c r="E2634" s="67"/>
      <c r="F2634" s="192">
        <v>6</v>
      </c>
      <c r="G2634" s="194"/>
      <c r="H2634" s="192" t="s">
        <v>2389</v>
      </c>
      <c r="I2634" s="192" t="s">
        <v>2389</v>
      </c>
      <c r="J2634" s="192" t="s">
        <v>1007</v>
      </c>
      <c r="K2634" s="192" t="s">
        <v>2399</v>
      </c>
      <c r="L2634" s="69" t="s">
        <v>1097</v>
      </c>
      <c r="M2634" s="192" t="s">
        <v>2391</v>
      </c>
      <c r="N2634" s="192" t="s">
        <v>2392</v>
      </c>
    </row>
    <row r="2635" s="159" customFormat="1" ht="21" customHeight="1" spans="1:14">
      <c r="A2635" s="191"/>
      <c r="B2635" s="234" t="s">
        <v>2899</v>
      </c>
      <c r="C2635" s="191" t="s">
        <v>1007</v>
      </c>
      <c r="D2635" s="40" t="s">
        <v>988</v>
      </c>
      <c r="E2635" s="67"/>
      <c r="F2635" s="192">
        <v>8</v>
      </c>
      <c r="G2635" s="194"/>
      <c r="H2635" s="192" t="s">
        <v>2389</v>
      </c>
      <c r="I2635" s="192" t="s">
        <v>2389</v>
      </c>
      <c r="J2635" s="192" t="s">
        <v>1007</v>
      </c>
      <c r="K2635" s="192" t="s">
        <v>2400</v>
      </c>
      <c r="L2635" s="69" t="s">
        <v>1101</v>
      </c>
      <c r="M2635" s="192" t="s">
        <v>2391</v>
      </c>
      <c r="N2635" s="192" t="s">
        <v>2392</v>
      </c>
    </row>
    <row r="2636" s="159" customFormat="1" ht="21" customHeight="1" spans="1:14">
      <c r="A2636" s="191"/>
      <c r="B2636" s="234" t="s">
        <v>2899</v>
      </c>
      <c r="C2636" s="191" t="s">
        <v>1007</v>
      </c>
      <c r="D2636" s="40" t="s">
        <v>988</v>
      </c>
      <c r="E2636" s="67"/>
      <c r="F2636" s="192">
        <v>6</v>
      </c>
      <c r="G2636" s="194"/>
      <c r="H2636" s="192" t="s">
        <v>2389</v>
      </c>
      <c r="I2636" s="192" t="s">
        <v>2389</v>
      </c>
      <c r="J2636" s="192" t="s">
        <v>1007</v>
      </c>
      <c r="K2636" s="192" t="s">
        <v>2401</v>
      </c>
      <c r="L2636" s="69" t="s">
        <v>1101</v>
      </c>
      <c r="M2636" s="192" t="s">
        <v>2391</v>
      </c>
      <c r="N2636" s="192" t="s">
        <v>2392</v>
      </c>
    </row>
    <row r="2637" s="159" customFormat="1" ht="21" customHeight="1" spans="1:14">
      <c r="A2637" s="191"/>
      <c r="B2637" s="234" t="s">
        <v>2899</v>
      </c>
      <c r="C2637" s="191" t="s">
        <v>1007</v>
      </c>
      <c r="D2637" s="40" t="s">
        <v>988</v>
      </c>
      <c r="E2637" s="67"/>
      <c r="F2637" s="406">
        <v>4</v>
      </c>
      <c r="G2637" s="194"/>
      <c r="H2637" s="192" t="s">
        <v>2389</v>
      </c>
      <c r="I2637" s="192" t="s">
        <v>2389</v>
      </c>
      <c r="J2637" s="192" t="s">
        <v>1007</v>
      </c>
      <c r="K2637" s="192" t="s">
        <v>2402</v>
      </c>
      <c r="L2637" s="69" t="s">
        <v>1101</v>
      </c>
      <c r="M2637" s="192" t="s">
        <v>2391</v>
      </c>
      <c r="N2637" s="192" t="s">
        <v>2392</v>
      </c>
    </row>
    <row r="2638" s="159" customFormat="1" ht="21" customHeight="1" spans="1:14">
      <c r="A2638" s="191"/>
      <c r="B2638" s="234" t="s">
        <v>2899</v>
      </c>
      <c r="C2638" s="191" t="s">
        <v>1007</v>
      </c>
      <c r="D2638" s="40" t="s">
        <v>988</v>
      </c>
      <c r="E2638" s="67"/>
      <c r="F2638" s="192">
        <v>12</v>
      </c>
      <c r="G2638" s="194"/>
      <c r="H2638" s="192" t="s">
        <v>2389</v>
      </c>
      <c r="I2638" s="192" t="s">
        <v>2389</v>
      </c>
      <c r="J2638" s="192" t="s">
        <v>1007</v>
      </c>
      <c r="K2638" s="192" t="s">
        <v>2403</v>
      </c>
      <c r="L2638" s="69" t="s">
        <v>1101</v>
      </c>
      <c r="M2638" s="192" t="s">
        <v>2391</v>
      </c>
      <c r="N2638" s="192" t="s">
        <v>2392</v>
      </c>
    </row>
    <row r="2639" s="159" customFormat="1" ht="21" customHeight="1" spans="1:14">
      <c r="A2639" s="191"/>
      <c r="B2639" s="234" t="s">
        <v>2899</v>
      </c>
      <c r="C2639" s="191" t="s">
        <v>1007</v>
      </c>
      <c r="D2639" s="40" t="s">
        <v>988</v>
      </c>
      <c r="E2639" s="67"/>
      <c r="F2639" s="192">
        <v>2</v>
      </c>
      <c r="G2639" s="194"/>
      <c r="H2639" s="192" t="s">
        <v>2389</v>
      </c>
      <c r="I2639" s="192" t="s">
        <v>2389</v>
      </c>
      <c r="J2639" s="192" t="s">
        <v>1007</v>
      </c>
      <c r="K2639" s="192" t="s">
        <v>2404</v>
      </c>
      <c r="L2639" s="69" t="s">
        <v>1101</v>
      </c>
      <c r="M2639" s="192" t="s">
        <v>2391</v>
      </c>
      <c r="N2639" s="192" t="s">
        <v>2392</v>
      </c>
    </row>
    <row r="2640" s="159" customFormat="1" ht="21" customHeight="1" spans="1:14">
      <c r="A2640" s="191"/>
      <c r="B2640" s="234" t="s">
        <v>2899</v>
      </c>
      <c r="C2640" s="191" t="s">
        <v>1007</v>
      </c>
      <c r="D2640" s="40" t="s">
        <v>988</v>
      </c>
      <c r="E2640" s="67"/>
      <c r="F2640" s="192">
        <v>2</v>
      </c>
      <c r="G2640" s="194"/>
      <c r="H2640" s="192" t="s">
        <v>2389</v>
      </c>
      <c r="I2640" s="192" t="s">
        <v>2389</v>
      </c>
      <c r="J2640" s="192" t="s">
        <v>1007</v>
      </c>
      <c r="K2640" s="192" t="s">
        <v>2405</v>
      </c>
      <c r="L2640" s="69" t="s">
        <v>1101</v>
      </c>
      <c r="M2640" s="192" t="s">
        <v>2391</v>
      </c>
      <c r="N2640" s="192" t="s">
        <v>2392</v>
      </c>
    </row>
    <row r="2641" s="159" customFormat="1" ht="21" customHeight="1" spans="1:14">
      <c r="A2641" s="191"/>
      <c r="B2641" s="234" t="s">
        <v>2899</v>
      </c>
      <c r="C2641" s="191" t="s">
        <v>1007</v>
      </c>
      <c r="D2641" s="40" t="s">
        <v>988</v>
      </c>
      <c r="E2641" s="67"/>
      <c r="F2641" s="192">
        <v>1</v>
      </c>
      <c r="G2641" s="194"/>
      <c r="H2641" s="192" t="s">
        <v>2389</v>
      </c>
      <c r="I2641" s="192" t="s">
        <v>2389</v>
      </c>
      <c r="J2641" s="192" t="s">
        <v>1007</v>
      </c>
      <c r="K2641" s="192" t="s">
        <v>2406</v>
      </c>
      <c r="L2641" s="69" t="s">
        <v>1101</v>
      </c>
      <c r="M2641" s="192" t="s">
        <v>2391</v>
      </c>
      <c r="N2641" s="192" t="s">
        <v>2392</v>
      </c>
    </row>
    <row r="2642" s="159" customFormat="1" ht="21" customHeight="1" spans="1:14">
      <c r="A2642" s="191"/>
      <c r="B2642" s="234" t="s">
        <v>2899</v>
      </c>
      <c r="C2642" s="191" t="s">
        <v>1007</v>
      </c>
      <c r="D2642" s="40" t="s">
        <v>988</v>
      </c>
      <c r="E2642" s="67"/>
      <c r="F2642" s="192">
        <v>4</v>
      </c>
      <c r="G2642" s="194"/>
      <c r="H2642" s="192" t="s">
        <v>2389</v>
      </c>
      <c r="I2642" s="192" t="s">
        <v>2389</v>
      </c>
      <c r="J2642" s="192" t="s">
        <v>1007</v>
      </c>
      <c r="K2642" s="192" t="s">
        <v>2407</v>
      </c>
      <c r="L2642" s="69" t="s">
        <v>1101</v>
      </c>
      <c r="M2642" s="192" t="s">
        <v>2391</v>
      </c>
      <c r="N2642" s="192" t="s">
        <v>2392</v>
      </c>
    </row>
    <row r="2643" s="159" customFormat="1" ht="21" customHeight="1" spans="1:14">
      <c r="A2643" s="191"/>
      <c r="B2643" s="234" t="s">
        <v>2899</v>
      </c>
      <c r="C2643" s="191" t="s">
        <v>1007</v>
      </c>
      <c r="D2643" s="40" t="s">
        <v>988</v>
      </c>
      <c r="E2643" s="67"/>
      <c r="F2643" s="192">
        <v>16</v>
      </c>
      <c r="G2643" s="194"/>
      <c r="H2643" s="192" t="s">
        <v>2389</v>
      </c>
      <c r="I2643" s="192" t="s">
        <v>2389</v>
      </c>
      <c r="J2643" s="192" t="s">
        <v>1007</v>
      </c>
      <c r="K2643" s="192" t="s">
        <v>2408</v>
      </c>
      <c r="L2643" s="69" t="s">
        <v>1101</v>
      </c>
      <c r="M2643" s="192" t="s">
        <v>2391</v>
      </c>
      <c r="N2643" s="192" t="s">
        <v>2392</v>
      </c>
    </row>
    <row r="2644" s="159" customFormat="1" ht="21" customHeight="1" spans="1:14">
      <c r="A2644" s="191"/>
      <c r="B2644" s="234" t="s">
        <v>2899</v>
      </c>
      <c r="C2644" s="191" t="s">
        <v>1007</v>
      </c>
      <c r="D2644" s="40" t="s">
        <v>988</v>
      </c>
      <c r="E2644" s="67"/>
      <c r="F2644" s="192">
        <v>2</v>
      </c>
      <c r="G2644" s="194"/>
      <c r="H2644" s="192" t="s">
        <v>2389</v>
      </c>
      <c r="I2644" s="192" t="s">
        <v>2389</v>
      </c>
      <c r="J2644" s="192" t="s">
        <v>1007</v>
      </c>
      <c r="K2644" s="192" t="s">
        <v>2409</v>
      </c>
      <c r="L2644" s="69" t="s">
        <v>1101</v>
      </c>
      <c r="M2644" s="192" t="s">
        <v>2391</v>
      </c>
      <c r="N2644" s="192" t="s">
        <v>2392</v>
      </c>
    </row>
    <row r="2645" s="159" customFormat="1" ht="21" customHeight="1" spans="1:14">
      <c r="A2645" s="191"/>
      <c r="B2645" s="234" t="s">
        <v>2899</v>
      </c>
      <c r="C2645" s="191" t="s">
        <v>1007</v>
      </c>
      <c r="D2645" s="40" t="s">
        <v>988</v>
      </c>
      <c r="E2645" s="67"/>
      <c r="F2645" s="192">
        <v>2</v>
      </c>
      <c r="G2645" s="194"/>
      <c r="H2645" s="192" t="s">
        <v>2389</v>
      </c>
      <c r="I2645" s="192" t="s">
        <v>2389</v>
      </c>
      <c r="J2645" s="192" t="s">
        <v>1007</v>
      </c>
      <c r="K2645" s="192" t="s">
        <v>1802</v>
      </c>
      <c r="L2645" s="69" t="s">
        <v>1101</v>
      </c>
      <c r="M2645" s="192" t="s">
        <v>2391</v>
      </c>
      <c r="N2645" s="192" t="s">
        <v>2392</v>
      </c>
    </row>
    <row r="2646" s="159" customFormat="1" ht="21" customHeight="1" spans="1:14">
      <c r="A2646" s="191"/>
      <c r="B2646" s="234" t="s">
        <v>2899</v>
      </c>
      <c r="C2646" s="191" t="s">
        <v>1007</v>
      </c>
      <c r="D2646" s="40" t="s">
        <v>988</v>
      </c>
      <c r="E2646" s="67"/>
      <c r="F2646" s="192">
        <v>6</v>
      </c>
      <c r="G2646" s="194"/>
      <c r="H2646" s="192" t="s">
        <v>2389</v>
      </c>
      <c r="I2646" s="192" t="s">
        <v>2389</v>
      </c>
      <c r="J2646" s="192" t="s">
        <v>1007</v>
      </c>
      <c r="K2646" s="192" t="s">
        <v>2410</v>
      </c>
      <c r="L2646" s="69" t="s">
        <v>1101</v>
      </c>
      <c r="M2646" s="192" t="s">
        <v>2391</v>
      </c>
      <c r="N2646" s="192" t="s">
        <v>2392</v>
      </c>
    </row>
    <row r="2647" s="159" customFormat="1" ht="21" customHeight="1" spans="1:14">
      <c r="A2647" s="191"/>
      <c r="B2647" s="234" t="s">
        <v>2899</v>
      </c>
      <c r="C2647" s="191" t="s">
        <v>1007</v>
      </c>
      <c r="D2647" s="40" t="s">
        <v>988</v>
      </c>
      <c r="E2647" s="67"/>
      <c r="F2647" s="192">
        <v>6</v>
      </c>
      <c r="G2647" s="194"/>
      <c r="H2647" s="192" t="s">
        <v>2389</v>
      </c>
      <c r="I2647" s="192" t="s">
        <v>2389</v>
      </c>
      <c r="J2647" s="192" t="s">
        <v>1007</v>
      </c>
      <c r="K2647" s="192" t="s">
        <v>2411</v>
      </c>
      <c r="L2647" s="69" t="s">
        <v>1101</v>
      </c>
      <c r="M2647" s="192" t="s">
        <v>2391</v>
      </c>
      <c r="N2647" s="192" t="s">
        <v>2392</v>
      </c>
    </row>
    <row r="2648" s="159" customFormat="1" ht="21" customHeight="1" spans="1:14">
      <c r="A2648" s="191"/>
      <c r="B2648" s="234" t="s">
        <v>2899</v>
      </c>
      <c r="C2648" s="191" t="s">
        <v>1007</v>
      </c>
      <c r="D2648" s="40" t="s">
        <v>988</v>
      </c>
      <c r="E2648" s="67"/>
      <c r="F2648" s="192">
        <v>1</v>
      </c>
      <c r="G2648" s="194"/>
      <c r="H2648" s="192" t="s">
        <v>2389</v>
      </c>
      <c r="I2648" s="192" t="s">
        <v>2389</v>
      </c>
      <c r="J2648" s="192" t="s">
        <v>1007</v>
      </c>
      <c r="K2648" s="192" t="s">
        <v>2412</v>
      </c>
      <c r="L2648" s="69" t="s">
        <v>1101</v>
      </c>
      <c r="M2648" s="192" t="s">
        <v>2391</v>
      </c>
      <c r="N2648" s="192" t="s">
        <v>2392</v>
      </c>
    </row>
    <row r="2649" s="159" customFormat="1" ht="21" customHeight="1" spans="1:14">
      <c r="A2649" s="191"/>
      <c r="B2649" s="234" t="s">
        <v>2899</v>
      </c>
      <c r="C2649" s="191" t="s">
        <v>1007</v>
      </c>
      <c r="D2649" s="40" t="s">
        <v>988</v>
      </c>
      <c r="E2649" s="67"/>
      <c r="F2649" s="192">
        <v>9</v>
      </c>
      <c r="G2649" s="194"/>
      <c r="H2649" s="192" t="s">
        <v>2389</v>
      </c>
      <c r="I2649" s="192" t="s">
        <v>2389</v>
      </c>
      <c r="J2649" s="192" t="s">
        <v>1007</v>
      </c>
      <c r="K2649" s="192" t="s">
        <v>2413</v>
      </c>
      <c r="L2649" s="69" t="s">
        <v>1101</v>
      </c>
      <c r="M2649" s="192" t="s">
        <v>2391</v>
      </c>
      <c r="N2649" s="192" t="s">
        <v>2392</v>
      </c>
    </row>
    <row r="2650" s="159" customFormat="1" ht="21" customHeight="1" spans="1:14">
      <c r="A2650" s="191"/>
      <c r="B2650" s="234" t="s">
        <v>2899</v>
      </c>
      <c r="C2650" s="191" t="s">
        <v>1007</v>
      </c>
      <c r="D2650" s="40" t="s">
        <v>988</v>
      </c>
      <c r="E2650" s="67"/>
      <c r="F2650" s="192">
        <v>4</v>
      </c>
      <c r="G2650" s="194"/>
      <c r="H2650" s="192" t="s">
        <v>2389</v>
      </c>
      <c r="I2650" s="192" t="s">
        <v>2389</v>
      </c>
      <c r="J2650" s="192" t="s">
        <v>1007</v>
      </c>
      <c r="K2650" s="192" t="s">
        <v>1808</v>
      </c>
      <c r="L2650" s="69" t="s">
        <v>1101</v>
      </c>
      <c r="M2650" s="192" t="s">
        <v>2391</v>
      </c>
      <c r="N2650" s="192" t="s">
        <v>2392</v>
      </c>
    </row>
    <row r="2651" s="159" customFormat="1" ht="21" customHeight="1" spans="1:14">
      <c r="A2651" s="191"/>
      <c r="B2651" s="234" t="s">
        <v>2899</v>
      </c>
      <c r="C2651" s="191" t="s">
        <v>1007</v>
      </c>
      <c r="D2651" s="40" t="s">
        <v>988</v>
      </c>
      <c r="E2651" s="67"/>
      <c r="F2651" s="192">
        <v>6</v>
      </c>
      <c r="G2651" s="194"/>
      <c r="H2651" s="192" t="s">
        <v>2389</v>
      </c>
      <c r="I2651" s="192" t="s">
        <v>2389</v>
      </c>
      <c r="J2651" s="192" t="s">
        <v>1007</v>
      </c>
      <c r="K2651" s="192" t="s">
        <v>2414</v>
      </c>
      <c r="L2651" s="69" t="s">
        <v>1101</v>
      </c>
      <c r="M2651" s="192" t="s">
        <v>2391</v>
      </c>
      <c r="N2651" s="192" t="s">
        <v>2392</v>
      </c>
    </row>
    <row r="2652" s="159" customFormat="1" ht="21" customHeight="1" spans="1:14">
      <c r="A2652" s="191"/>
      <c r="B2652" s="234" t="s">
        <v>2899</v>
      </c>
      <c r="C2652" s="191" t="s">
        <v>1007</v>
      </c>
      <c r="D2652" s="40" t="s">
        <v>988</v>
      </c>
      <c r="E2652" s="67"/>
      <c r="F2652" s="192">
        <v>7</v>
      </c>
      <c r="G2652" s="194"/>
      <c r="H2652" s="192" t="s">
        <v>2389</v>
      </c>
      <c r="I2652" s="192" t="s">
        <v>2389</v>
      </c>
      <c r="J2652" s="192" t="s">
        <v>1007</v>
      </c>
      <c r="K2652" s="192" t="s">
        <v>2415</v>
      </c>
      <c r="L2652" s="69" t="s">
        <v>1101</v>
      </c>
      <c r="M2652" s="192" t="s">
        <v>2391</v>
      </c>
      <c r="N2652" s="192" t="s">
        <v>2392</v>
      </c>
    </row>
    <row r="2653" s="159" customFormat="1" ht="21" customHeight="1" spans="1:14">
      <c r="A2653" s="191"/>
      <c r="B2653" s="234" t="s">
        <v>2899</v>
      </c>
      <c r="C2653" s="191" t="s">
        <v>1007</v>
      </c>
      <c r="D2653" s="40" t="s">
        <v>988</v>
      </c>
      <c r="E2653" s="67"/>
      <c r="F2653" s="192">
        <v>8</v>
      </c>
      <c r="G2653" s="194"/>
      <c r="H2653" s="192" t="s">
        <v>2389</v>
      </c>
      <c r="I2653" s="192" t="s">
        <v>2389</v>
      </c>
      <c r="J2653" s="192" t="s">
        <v>1007</v>
      </c>
      <c r="K2653" s="192" t="s">
        <v>2416</v>
      </c>
      <c r="L2653" s="69" t="s">
        <v>1101</v>
      </c>
      <c r="M2653" s="192" t="s">
        <v>2391</v>
      </c>
      <c r="N2653" s="192" t="s">
        <v>2392</v>
      </c>
    </row>
    <row r="2654" s="159" customFormat="1" ht="21" customHeight="1" spans="1:14">
      <c r="A2654" s="191"/>
      <c r="B2654" s="234" t="s">
        <v>2899</v>
      </c>
      <c r="C2654" s="191" t="s">
        <v>1007</v>
      </c>
      <c r="D2654" s="40" t="s">
        <v>988</v>
      </c>
      <c r="E2654" s="67"/>
      <c r="F2654" s="192">
        <v>3</v>
      </c>
      <c r="G2654" s="194"/>
      <c r="H2654" s="192" t="s">
        <v>2389</v>
      </c>
      <c r="I2654" s="192" t="s">
        <v>2389</v>
      </c>
      <c r="J2654" s="192" t="s">
        <v>1007</v>
      </c>
      <c r="K2654" s="192" t="s">
        <v>2417</v>
      </c>
      <c r="L2654" s="69" t="s">
        <v>1101</v>
      </c>
      <c r="M2654" s="192" t="s">
        <v>2391</v>
      </c>
      <c r="N2654" s="192" t="s">
        <v>2392</v>
      </c>
    </row>
    <row r="2655" s="159" customFormat="1" ht="21" customHeight="1" spans="1:14">
      <c r="A2655" s="191"/>
      <c r="B2655" s="234" t="s">
        <v>2899</v>
      </c>
      <c r="C2655" s="191" t="s">
        <v>1007</v>
      </c>
      <c r="D2655" s="40" t="s">
        <v>988</v>
      </c>
      <c r="E2655" s="67"/>
      <c r="F2655" s="192">
        <v>4</v>
      </c>
      <c r="G2655" s="194"/>
      <c r="H2655" s="192" t="s">
        <v>2389</v>
      </c>
      <c r="I2655" s="192" t="s">
        <v>2389</v>
      </c>
      <c r="J2655" s="192" t="s">
        <v>1007</v>
      </c>
      <c r="K2655" s="192" t="s">
        <v>2418</v>
      </c>
      <c r="L2655" s="69" t="s">
        <v>1101</v>
      </c>
      <c r="M2655" s="192" t="s">
        <v>2391</v>
      </c>
      <c r="N2655" s="192" t="s">
        <v>2392</v>
      </c>
    </row>
    <row r="2656" s="159" customFormat="1" ht="21" customHeight="1" spans="1:14">
      <c r="A2656" s="191"/>
      <c r="B2656" s="234" t="s">
        <v>2899</v>
      </c>
      <c r="C2656" s="191" t="s">
        <v>1007</v>
      </c>
      <c r="D2656" s="40" t="s">
        <v>988</v>
      </c>
      <c r="E2656" s="67"/>
      <c r="F2656" s="192">
        <v>4</v>
      </c>
      <c r="G2656" s="194"/>
      <c r="H2656" s="192" t="s">
        <v>2389</v>
      </c>
      <c r="I2656" s="192" t="s">
        <v>2389</v>
      </c>
      <c r="J2656" s="192" t="s">
        <v>1007</v>
      </c>
      <c r="K2656" s="192" t="s">
        <v>2419</v>
      </c>
      <c r="L2656" s="69" t="s">
        <v>1101</v>
      </c>
      <c r="M2656" s="192" t="s">
        <v>2391</v>
      </c>
      <c r="N2656" s="192" t="s">
        <v>2392</v>
      </c>
    </row>
    <row r="2657" s="159" customFormat="1" ht="21" customHeight="1" spans="1:14">
      <c r="A2657" s="191"/>
      <c r="B2657" s="234" t="s">
        <v>2899</v>
      </c>
      <c r="C2657" s="191" t="s">
        <v>1007</v>
      </c>
      <c r="D2657" s="40" t="s">
        <v>988</v>
      </c>
      <c r="E2657" s="67"/>
      <c r="F2657" s="192">
        <v>2</v>
      </c>
      <c r="G2657" s="194"/>
      <c r="H2657" s="192" t="s">
        <v>2389</v>
      </c>
      <c r="I2657" s="192" t="s">
        <v>2389</v>
      </c>
      <c r="J2657" s="192" t="s">
        <v>1007</v>
      </c>
      <c r="K2657" s="192" t="s">
        <v>2420</v>
      </c>
      <c r="L2657" s="69" t="s">
        <v>1097</v>
      </c>
      <c r="M2657" s="192" t="s">
        <v>2391</v>
      </c>
      <c r="N2657" s="192" t="s">
        <v>2392</v>
      </c>
    </row>
    <row r="2658" s="159" customFormat="1" ht="21" customHeight="1" spans="1:14">
      <c r="A2658" s="191"/>
      <c r="B2658" s="234" t="s">
        <v>2899</v>
      </c>
      <c r="C2658" s="191" t="s">
        <v>1007</v>
      </c>
      <c r="D2658" s="40" t="s">
        <v>988</v>
      </c>
      <c r="E2658" s="67"/>
      <c r="F2658" s="192">
        <v>4</v>
      </c>
      <c r="G2658" s="194"/>
      <c r="H2658" s="192" t="s">
        <v>2389</v>
      </c>
      <c r="I2658" s="192" t="s">
        <v>2389</v>
      </c>
      <c r="J2658" s="192" t="s">
        <v>1007</v>
      </c>
      <c r="K2658" s="192" t="s">
        <v>2421</v>
      </c>
      <c r="L2658" s="69" t="s">
        <v>1101</v>
      </c>
      <c r="M2658" s="192" t="s">
        <v>2391</v>
      </c>
      <c r="N2658" s="192" t="s">
        <v>2392</v>
      </c>
    </row>
    <row r="2659" s="159" customFormat="1" ht="21" customHeight="1" spans="1:14">
      <c r="A2659" s="191"/>
      <c r="B2659" s="234" t="s">
        <v>2899</v>
      </c>
      <c r="C2659" s="191" t="s">
        <v>1007</v>
      </c>
      <c r="D2659" s="40" t="s">
        <v>988</v>
      </c>
      <c r="E2659" s="67"/>
      <c r="F2659" s="192">
        <v>10</v>
      </c>
      <c r="G2659" s="194"/>
      <c r="H2659" s="192" t="s">
        <v>2389</v>
      </c>
      <c r="I2659" s="192" t="s">
        <v>2389</v>
      </c>
      <c r="J2659" s="192" t="s">
        <v>1007</v>
      </c>
      <c r="K2659" s="192" t="s">
        <v>2422</v>
      </c>
      <c r="L2659" s="69" t="s">
        <v>1101</v>
      </c>
      <c r="M2659" s="192" t="s">
        <v>2391</v>
      </c>
      <c r="N2659" s="192" t="s">
        <v>2392</v>
      </c>
    </row>
    <row r="2660" s="159" customFormat="1" ht="21" customHeight="1" spans="1:14">
      <c r="A2660" s="191"/>
      <c r="B2660" s="234" t="s">
        <v>2899</v>
      </c>
      <c r="C2660" s="191" t="s">
        <v>1007</v>
      </c>
      <c r="D2660" s="40" t="s">
        <v>988</v>
      </c>
      <c r="E2660" s="67"/>
      <c r="F2660" s="192">
        <v>1</v>
      </c>
      <c r="G2660" s="194"/>
      <c r="H2660" s="192" t="s">
        <v>2389</v>
      </c>
      <c r="I2660" s="192" t="s">
        <v>2389</v>
      </c>
      <c r="J2660" s="192" t="s">
        <v>1007</v>
      </c>
      <c r="K2660" s="192" t="s">
        <v>2423</v>
      </c>
      <c r="L2660" s="69" t="s">
        <v>1097</v>
      </c>
      <c r="M2660" s="192" t="s">
        <v>2391</v>
      </c>
      <c r="N2660" s="192" t="s">
        <v>2392</v>
      </c>
    </row>
    <row r="2661" s="159" customFormat="1" ht="21" customHeight="1" spans="1:14">
      <c r="A2661" s="191"/>
      <c r="B2661" s="234" t="s">
        <v>2899</v>
      </c>
      <c r="C2661" s="191" t="s">
        <v>1007</v>
      </c>
      <c r="D2661" s="40" t="s">
        <v>988</v>
      </c>
      <c r="E2661" s="67"/>
      <c r="F2661" s="192">
        <v>15</v>
      </c>
      <c r="G2661" s="194"/>
      <c r="H2661" s="192" t="s">
        <v>2389</v>
      </c>
      <c r="I2661" s="192" t="s">
        <v>2389</v>
      </c>
      <c r="J2661" s="192" t="s">
        <v>1007</v>
      </c>
      <c r="K2661" s="192" t="s">
        <v>2424</v>
      </c>
      <c r="L2661" s="69" t="s">
        <v>1101</v>
      </c>
      <c r="M2661" s="192" t="s">
        <v>2391</v>
      </c>
      <c r="N2661" s="192" t="s">
        <v>2392</v>
      </c>
    </row>
    <row r="2662" s="166" customFormat="1" ht="21" customHeight="1" spans="1:14">
      <c r="A2662" s="195"/>
      <c r="B2662" s="362" t="s">
        <v>138</v>
      </c>
      <c r="C2662" s="299"/>
      <c r="D2662" s="196"/>
      <c r="E2662" s="197"/>
      <c r="F2662" s="188">
        <f>SUM(F2627:F2661)</f>
        <v>225</v>
      </c>
      <c r="G2662" s="199"/>
      <c r="H2662" s="188"/>
      <c r="I2662" s="195"/>
      <c r="J2662" s="188"/>
      <c r="K2662" s="188"/>
      <c r="L2662" s="233"/>
      <c r="M2662" s="188"/>
      <c r="N2662" s="188"/>
    </row>
    <row r="2663" s="159" customFormat="1" ht="21" customHeight="1" spans="1:14">
      <c r="A2663" s="191"/>
      <c r="B2663" s="234" t="s">
        <v>984</v>
      </c>
      <c r="C2663" s="191" t="s">
        <v>1064</v>
      </c>
      <c r="D2663" s="40" t="s">
        <v>988</v>
      </c>
      <c r="E2663" s="67"/>
      <c r="F2663" s="192">
        <v>101</v>
      </c>
      <c r="G2663" s="194"/>
      <c r="H2663" s="192" t="s">
        <v>2389</v>
      </c>
      <c r="I2663" s="192" t="s">
        <v>2389</v>
      </c>
      <c r="J2663" s="192" t="s">
        <v>2496</v>
      </c>
      <c r="K2663" s="192" t="s">
        <v>2497</v>
      </c>
      <c r="L2663" s="69" t="s">
        <v>1101</v>
      </c>
      <c r="M2663" s="192" t="s">
        <v>2498</v>
      </c>
      <c r="N2663" s="192" t="s">
        <v>2496</v>
      </c>
    </row>
    <row r="2664" s="159" customFormat="1" ht="21" customHeight="1" spans="1:14">
      <c r="A2664" s="191"/>
      <c r="B2664" s="234" t="s">
        <v>984</v>
      </c>
      <c r="C2664" s="191" t="s">
        <v>1064</v>
      </c>
      <c r="D2664" s="40" t="s">
        <v>988</v>
      </c>
      <c r="E2664" s="67"/>
      <c r="F2664" s="192">
        <v>182</v>
      </c>
      <c r="G2664" s="194"/>
      <c r="H2664" s="192" t="s">
        <v>2389</v>
      </c>
      <c r="I2664" s="192" t="s">
        <v>2389</v>
      </c>
      <c r="J2664" s="192" t="s">
        <v>2496</v>
      </c>
      <c r="K2664" s="192" t="s">
        <v>2499</v>
      </c>
      <c r="L2664" s="69" t="s">
        <v>1101</v>
      </c>
      <c r="M2664" s="192" t="s">
        <v>2498</v>
      </c>
      <c r="N2664" s="192" t="s">
        <v>2496</v>
      </c>
    </row>
    <row r="2665" s="159" customFormat="1" ht="21" customHeight="1" spans="1:14">
      <c r="A2665" s="191"/>
      <c r="B2665" s="234" t="s">
        <v>984</v>
      </c>
      <c r="C2665" s="191" t="s">
        <v>1064</v>
      </c>
      <c r="D2665" s="40" t="s">
        <v>988</v>
      </c>
      <c r="E2665" s="67"/>
      <c r="F2665" s="192">
        <v>111</v>
      </c>
      <c r="G2665" s="194"/>
      <c r="H2665" s="192" t="s">
        <v>2389</v>
      </c>
      <c r="I2665" s="192" t="s">
        <v>2389</v>
      </c>
      <c r="J2665" s="192" t="s">
        <v>2496</v>
      </c>
      <c r="K2665" s="192" t="s">
        <v>2500</v>
      </c>
      <c r="L2665" s="69" t="s">
        <v>1101</v>
      </c>
      <c r="M2665" s="192" t="s">
        <v>2498</v>
      </c>
      <c r="N2665" s="192" t="s">
        <v>2496</v>
      </c>
    </row>
    <row r="2666" s="159" customFormat="1" ht="21" customHeight="1" spans="1:14">
      <c r="A2666" s="191"/>
      <c r="B2666" s="234" t="s">
        <v>984</v>
      </c>
      <c r="C2666" s="191" t="s">
        <v>1064</v>
      </c>
      <c r="D2666" s="40" t="s">
        <v>988</v>
      </c>
      <c r="E2666" s="67"/>
      <c r="F2666" s="192">
        <v>13</v>
      </c>
      <c r="G2666" s="194"/>
      <c r="H2666" s="192" t="s">
        <v>2389</v>
      </c>
      <c r="I2666" s="192" t="s">
        <v>2389</v>
      </c>
      <c r="J2666" s="192" t="s">
        <v>2496</v>
      </c>
      <c r="K2666" s="192" t="s">
        <v>2501</v>
      </c>
      <c r="L2666" s="69" t="s">
        <v>1097</v>
      </c>
      <c r="M2666" s="192" t="s">
        <v>2498</v>
      </c>
      <c r="N2666" s="192" t="s">
        <v>2496</v>
      </c>
    </row>
    <row r="2667" s="159" customFormat="1" ht="21" customHeight="1" spans="1:14">
      <c r="A2667" s="191"/>
      <c r="B2667" s="234" t="s">
        <v>984</v>
      </c>
      <c r="C2667" s="191" t="s">
        <v>1064</v>
      </c>
      <c r="D2667" s="40" t="s">
        <v>988</v>
      </c>
      <c r="E2667" s="67"/>
      <c r="F2667" s="192">
        <v>10</v>
      </c>
      <c r="G2667" s="194"/>
      <c r="H2667" s="192" t="s">
        <v>2389</v>
      </c>
      <c r="I2667" s="192" t="s">
        <v>2389</v>
      </c>
      <c r="J2667" s="192" t="s">
        <v>2496</v>
      </c>
      <c r="K2667" s="192" t="s">
        <v>2502</v>
      </c>
      <c r="L2667" s="69" t="s">
        <v>1101</v>
      </c>
      <c r="M2667" s="192" t="s">
        <v>2498</v>
      </c>
      <c r="N2667" s="192" t="s">
        <v>2496</v>
      </c>
    </row>
    <row r="2668" s="159" customFormat="1" ht="21" customHeight="1" spans="1:14">
      <c r="A2668" s="191"/>
      <c r="B2668" s="234" t="s">
        <v>984</v>
      </c>
      <c r="C2668" s="191" t="s">
        <v>1064</v>
      </c>
      <c r="D2668" s="40" t="s">
        <v>988</v>
      </c>
      <c r="E2668" s="67"/>
      <c r="F2668" s="192">
        <v>20</v>
      </c>
      <c r="G2668" s="194"/>
      <c r="H2668" s="192" t="s">
        <v>2389</v>
      </c>
      <c r="I2668" s="192" t="s">
        <v>2389</v>
      </c>
      <c r="J2668" s="192" t="s">
        <v>2496</v>
      </c>
      <c r="K2668" s="192" t="s">
        <v>2503</v>
      </c>
      <c r="L2668" s="69" t="s">
        <v>1097</v>
      </c>
      <c r="M2668" s="192" t="s">
        <v>2498</v>
      </c>
      <c r="N2668" s="192" t="s">
        <v>2496</v>
      </c>
    </row>
    <row r="2669" s="159" customFormat="1" ht="21" customHeight="1" spans="1:14">
      <c r="A2669" s="191"/>
      <c r="B2669" s="234" t="s">
        <v>984</v>
      </c>
      <c r="C2669" s="191" t="s">
        <v>1064</v>
      </c>
      <c r="D2669" s="40" t="s">
        <v>988</v>
      </c>
      <c r="E2669" s="67"/>
      <c r="F2669" s="192">
        <v>41</v>
      </c>
      <c r="G2669" s="194"/>
      <c r="H2669" s="192" t="s">
        <v>2389</v>
      </c>
      <c r="I2669" s="192" t="s">
        <v>2389</v>
      </c>
      <c r="J2669" s="192" t="s">
        <v>2496</v>
      </c>
      <c r="K2669" s="192" t="s">
        <v>2504</v>
      </c>
      <c r="L2669" s="69" t="s">
        <v>1097</v>
      </c>
      <c r="M2669" s="192" t="s">
        <v>2498</v>
      </c>
      <c r="N2669" s="192" t="s">
        <v>2496</v>
      </c>
    </row>
    <row r="2670" s="159" customFormat="1" ht="21" customHeight="1" spans="1:14">
      <c r="A2670" s="191"/>
      <c r="B2670" s="234" t="s">
        <v>984</v>
      </c>
      <c r="C2670" s="191" t="s">
        <v>1064</v>
      </c>
      <c r="D2670" s="40" t="s">
        <v>988</v>
      </c>
      <c r="E2670" s="67"/>
      <c r="F2670" s="192">
        <v>22</v>
      </c>
      <c r="G2670" s="194"/>
      <c r="H2670" s="192" t="s">
        <v>2389</v>
      </c>
      <c r="I2670" s="192" t="s">
        <v>2389</v>
      </c>
      <c r="J2670" s="192" t="s">
        <v>2496</v>
      </c>
      <c r="K2670" s="192" t="s">
        <v>2505</v>
      </c>
      <c r="L2670" s="69" t="s">
        <v>1097</v>
      </c>
      <c r="M2670" s="192" t="s">
        <v>2498</v>
      </c>
      <c r="N2670" s="192" t="s">
        <v>2496</v>
      </c>
    </row>
    <row r="2671" s="159" customFormat="1" ht="21" customHeight="1" spans="1:14">
      <c r="A2671" s="191"/>
      <c r="B2671" s="234" t="s">
        <v>984</v>
      </c>
      <c r="C2671" s="191" t="s">
        <v>1064</v>
      </c>
      <c r="D2671" s="40" t="s">
        <v>988</v>
      </c>
      <c r="E2671" s="67"/>
      <c r="F2671" s="192">
        <v>12</v>
      </c>
      <c r="G2671" s="194"/>
      <c r="H2671" s="192" t="s">
        <v>2389</v>
      </c>
      <c r="I2671" s="192" t="s">
        <v>2389</v>
      </c>
      <c r="J2671" s="192" t="s">
        <v>2496</v>
      </c>
      <c r="K2671" s="192" t="s">
        <v>2506</v>
      </c>
      <c r="L2671" s="69" t="s">
        <v>1097</v>
      </c>
      <c r="M2671" s="192" t="s">
        <v>2498</v>
      </c>
      <c r="N2671" s="192" t="s">
        <v>2496</v>
      </c>
    </row>
    <row r="2672" s="159" customFormat="1" ht="21" customHeight="1" spans="1:14">
      <c r="A2672" s="191"/>
      <c r="B2672" s="234" t="s">
        <v>984</v>
      </c>
      <c r="C2672" s="191" t="s">
        <v>1064</v>
      </c>
      <c r="D2672" s="40" t="s">
        <v>988</v>
      </c>
      <c r="E2672" s="67"/>
      <c r="F2672" s="192">
        <v>30</v>
      </c>
      <c r="G2672" s="194"/>
      <c r="H2672" s="192" t="s">
        <v>2389</v>
      </c>
      <c r="I2672" s="192" t="s">
        <v>2389</v>
      </c>
      <c r="J2672" s="192" t="s">
        <v>2496</v>
      </c>
      <c r="K2672" s="192" t="s">
        <v>2507</v>
      </c>
      <c r="L2672" s="69" t="s">
        <v>1097</v>
      </c>
      <c r="M2672" s="192" t="s">
        <v>2498</v>
      </c>
      <c r="N2672" s="192" t="s">
        <v>2496</v>
      </c>
    </row>
    <row r="2673" s="159" customFormat="1" ht="21" customHeight="1" spans="1:14">
      <c r="A2673" s="191"/>
      <c r="B2673" s="234" t="s">
        <v>984</v>
      </c>
      <c r="C2673" s="191" t="s">
        <v>1064</v>
      </c>
      <c r="D2673" s="40" t="s">
        <v>988</v>
      </c>
      <c r="E2673" s="67"/>
      <c r="F2673" s="192">
        <v>125</v>
      </c>
      <c r="G2673" s="194"/>
      <c r="H2673" s="192" t="s">
        <v>2389</v>
      </c>
      <c r="I2673" s="192" t="s">
        <v>2389</v>
      </c>
      <c r="J2673" s="192" t="s">
        <v>2496</v>
      </c>
      <c r="K2673" s="192" t="s">
        <v>2508</v>
      </c>
      <c r="L2673" s="69" t="s">
        <v>1097</v>
      </c>
      <c r="M2673" s="192" t="s">
        <v>2498</v>
      </c>
      <c r="N2673" s="192" t="s">
        <v>2496</v>
      </c>
    </row>
    <row r="2674" s="159" customFormat="1" ht="21" customHeight="1" spans="1:14">
      <c r="A2674" s="191"/>
      <c r="B2674" s="234" t="s">
        <v>984</v>
      </c>
      <c r="C2674" s="191" t="s">
        <v>1064</v>
      </c>
      <c r="D2674" s="40" t="s">
        <v>988</v>
      </c>
      <c r="E2674" s="67"/>
      <c r="F2674" s="192">
        <v>15</v>
      </c>
      <c r="G2674" s="194"/>
      <c r="H2674" s="192" t="s">
        <v>2389</v>
      </c>
      <c r="I2674" s="192" t="s">
        <v>2389</v>
      </c>
      <c r="J2674" s="192" t="s">
        <v>2496</v>
      </c>
      <c r="K2674" s="192" t="s">
        <v>2509</v>
      </c>
      <c r="L2674" s="69" t="s">
        <v>1101</v>
      </c>
      <c r="M2674" s="192" t="s">
        <v>2498</v>
      </c>
      <c r="N2674" s="192" t="s">
        <v>2496</v>
      </c>
    </row>
    <row r="2675" s="159" customFormat="1" ht="21" customHeight="1" spans="1:14">
      <c r="A2675" s="191"/>
      <c r="B2675" s="234" t="s">
        <v>984</v>
      </c>
      <c r="C2675" s="191" t="s">
        <v>1064</v>
      </c>
      <c r="D2675" s="40" t="s">
        <v>988</v>
      </c>
      <c r="E2675" s="67"/>
      <c r="F2675" s="192">
        <v>175</v>
      </c>
      <c r="G2675" s="194"/>
      <c r="H2675" s="192" t="s">
        <v>2389</v>
      </c>
      <c r="I2675" s="192" t="s">
        <v>2389</v>
      </c>
      <c r="J2675" s="192" t="s">
        <v>2496</v>
      </c>
      <c r="K2675" s="192" t="s">
        <v>2510</v>
      </c>
      <c r="L2675" s="69" t="s">
        <v>1097</v>
      </c>
      <c r="M2675" s="192" t="s">
        <v>2498</v>
      </c>
      <c r="N2675" s="192" t="s">
        <v>2496</v>
      </c>
    </row>
    <row r="2676" s="159" customFormat="1" ht="21" customHeight="1" spans="1:14">
      <c r="A2676" s="191"/>
      <c r="B2676" s="234" t="s">
        <v>984</v>
      </c>
      <c r="C2676" s="191" t="s">
        <v>1064</v>
      </c>
      <c r="D2676" s="40" t="s">
        <v>988</v>
      </c>
      <c r="E2676" s="67"/>
      <c r="F2676" s="192">
        <v>208</v>
      </c>
      <c r="G2676" s="194"/>
      <c r="H2676" s="192" t="s">
        <v>2389</v>
      </c>
      <c r="I2676" s="192" t="s">
        <v>2389</v>
      </c>
      <c r="J2676" s="192" t="s">
        <v>2496</v>
      </c>
      <c r="K2676" s="192" t="s">
        <v>2511</v>
      </c>
      <c r="L2676" s="69" t="s">
        <v>1097</v>
      </c>
      <c r="M2676" s="192" t="s">
        <v>2498</v>
      </c>
      <c r="N2676" s="192" t="s">
        <v>2496</v>
      </c>
    </row>
    <row r="2677" s="159" customFormat="1" ht="21" customHeight="1" spans="1:14">
      <c r="A2677" s="191"/>
      <c r="B2677" s="234" t="s">
        <v>984</v>
      </c>
      <c r="C2677" s="191" t="s">
        <v>1064</v>
      </c>
      <c r="D2677" s="40" t="s">
        <v>988</v>
      </c>
      <c r="E2677" s="67"/>
      <c r="F2677" s="192">
        <v>21</v>
      </c>
      <c r="G2677" s="194"/>
      <c r="H2677" s="192" t="s">
        <v>2389</v>
      </c>
      <c r="I2677" s="192" t="s">
        <v>2389</v>
      </c>
      <c r="J2677" s="192" t="s">
        <v>2496</v>
      </c>
      <c r="K2677" s="192" t="s">
        <v>2512</v>
      </c>
      <c r="L2677" s="69" t="s">
        <v>1097</v>
      </c>
      <c r="M2677" s="192" t="s">
        <v>2498</v>
      </c>
      <c r="N2677" s="192" t="s">
        <v>2496</v>
      </c>
    </row>
    <row r="2678" s="159" customFormat="1" ht="21" customHeight="1" spans="1:14">
      <c r="A2678" s="191"/>
      <c r="B2678" s="234" t="s">
        <v>984</v>
      </c>
      <c r="C2678" s="191" t="s">
        <v>1064</v>
      </c>
      <c r="D2678" s="40" t="s">
        <v>988</v>
      </c>
      <c r="E2678" s="67"/>
      <c r="F2678" s="192">
        <v>18</v>
      </c>
      <c r="G2678" s="194"/>
      <c r="H2678" s="192" t="s">
        <v>2389</v>
      </c>
      <c r="I2678" s="192" t="s">
        <v>2389</v>
      </c>
      <c r="J2678" s="192" t="s">
        <v>2496</v>
      </c>
      <c r="K2678" s="192" t="s">
        <v>2513</v>
      </c>
      <c r="L2678" s="69" t="s">
        <v>1097</v>
      </c>
      <c r="M2678" s="192" t="s">
        <v>2498</v>
      </c>
      <c r="N2678" s="192" t="s">
        <v>2496</v>
      </c>
    </row>
    <row r="2679" s="159" customFormat="1" ht="21" customHeight="1" spans="1:14">
      <c r="A2679" s="191"/>
      <c r="B2679" s="234" t="s">
        <v>984</v>
      </c>
      <c r="C2679" s="191" t="s">
        <v>1064</v>
      </c>
      <c r="D2679" s="40" t="s">
        <v>988</v>
      </c>
      <c r="E2679" s="67"/>
      <c r="F2679" s="192">
        <v>26</v>
      </c>
      <c r="G2679" s="194"/>
      <c r="H2679" s="192" t="s">
        <v>2389</v>
      </c>
      <c r="I2679" s="192" t="s">
        <v>2389</v>
      </c>
      <c r="J2679" s="192" t="s">
        <v>2496</v>
      </c>
      <c r="K2679" s="192" t="s">
        <v>2514</v>
      </c>
      <c r="L2679" s="69" t="s">
        <v>1097</v>
      </c>
      <c r="M2679" s="192" t="s">
        <v>2498</v>
      </c>
      <c r="N2679" s="192" t="s">
        <v>2496</v>
      </c>
    </row>
    <row r="2680" s="159" customFormat="1" ht="21" customHeight="1" spans="1:14">
      <c r="A2680" s="191"/>
      <c r="B2680" s="234" t="s">
        <v>984</v>
      </c>
      <c r="C2680" s="191" t="s">
        <v>1064</v>
      </c>
      <c r="D2680" s="40" t="s">
        <v>988</v>
      </c>
      <c r="E2680" s="67"/>
      <c r="F2680" s="192">
        <v>33</v>
      </c>
      <c r="G2680" s="194"/>
      <c r="H2680" s="192" t="s">
        <v>2389</v>
      </c>
      <c r="I2680" s="192" t="s">
        <v>2389</v>
      </c>
      <c r="J2680" s="192" t="s">
        <v>2496</v>
      </c>
      <c r="K2680" s="192" t="s">
        <v>2515</v>
      </c>
      <c r="L2680" s="69" t="s">
        <v>1097</v>
      </c>
      <c r="M2680" s="192" t="s">
        <v>2498</v>
      </c>
      <c r="N2680" s="192" t="s">
        <v>2496</v>
      </c>
    </row>
    <row r="2681" s="159" customFormat="1" ht="21" customHeight="1" spans="1:14">
      <c r="A2681" s="191"/>
      <c r="B2681" s="234" t="s">
        <v>984</v>
      </c>
      <c r="C2681" s="191" t="s">
        <v>1064</v>
      </c>
      <c r="D2681" s="40" t="s">
        <v>988</v>
      </c>
      <c r="E2681" s="67"/>
      <c r="F2681" s="192">
        <v>13</v>
      </c>
      <c r="G2681" s="194"/>
      <c r="H2681" s="192" t="s">
        <v>2389</v>
      </c>
      <c r="I2681" s="192" t="s">
        <v>2389</v>
      </c>
      <c r="J2681" s="192" t="s">
        <v>2496</v>
      </c>
      <c r="K2681" s="192" t="s">
        <v>2516</v>
      </c>
      <c r="L2681" s="69" t="s">
        <v>1101</v>
      </c>
      <c r="M2681" s="192" t="s">
        <v>2498</v>
      </c>
      <c r="N2681" s="192" t="s">
        <v>2496</v>
      </c>
    </row>
    <row r="2682" s="159" customFormat="1" ht="21" customHeight="1" spans="1:14">
      <c r="A2682" s="191"/>
      <c r="B2682" s="234" t="s">
        <v>984</v>
      </c>
      <c r="C2682" s="191" t="s">
        <v>1064</v>
      </c>
      <c r="D2682" s="40" t="s">
        <v>988</v>
      </c>
      <c r="E2682" s="67"/>
      <c r="F2682" s="192">
        <v>36</v>
      </c>
      <c r="G2682" s="194"/>
      <c r="H2682" s="192" t="s">
        <v>2389</v>
      </c>
      <c r="I2682" s="192" t="s">
        <v>2389</v>
      </c>
      <c r="J2682" s="192" t="s">
        <v>2496</v>
      </c>
      <c r="K2682" s="192" t="s">
        <v>2517</v>
      </c>
      <c r="L2682" s="69" t="s">
        <v>1097</v>
      </c>
      <c r="M2682" s="192" t="s">
        <v>2498</v>
      </c>
      <c r="N2682" s="192" t="s">
        <v>2496</v>
      </c>
    </row>
    <row r="2683" s="159" customFormat="1" ht="21" customHeight="1" spans="1:14">
      <c r="A2683" s="191"/>
      <c r="B2683" s="234" t="s">
        <v>984</v>
      </c>
      <c r="C2683" s="191" t="s">
        <v>1064</v>
      </c>
      <c r="D2683" s="40" t="s">
        <v>988</v>
      </c>
      <c r="E2683" s="67"/>
      <c r="F2683" s="192">
        <v>20</v>
      </c>
      <c r="G2683" s="194"/>
      <c r="H2683" s="192" t="s">
        <v>2389</v>
      </c>
      <c r="I2683" s="192" t="s">
        <v>2389</v>
      </c>
      <c r="J2683" s="192" t="s">
        <v>2496</v>
      </c>
      <c r="K2683" s="192" t="s">
        <v>2518</v>
      </c>
      <c r="L2683" s="69" t="s">
        <v>1097</v>
      </c>
      <c r="M2683" s="192" t="s">
        <v>2498</v>
      </c>
      <c r="N2683" s="192" t="s">
        <v>2496</v>
      </c>
    </row>
    <row r="2684" s="159" customFormat="1" ht="21" customHeight="1" spans="1:14">
      <c r="A2684" s="191"/>
      <c r="B2684" s="234" t="s">
        <v>984</v>
      </c>
      <c r="C2684" s="191" t="s">
        <v>1064</v>
      </c>
      <c r="D2684" s="40" t="s">
        <v>988</v>
      </c>
      <c r="E2684" s="67"/>
      <c r="F2684" s="192">
        <v>81</v>
      </c>
      <c r="G2684" s="194"/>
      <c r="H2684" s="192" t="s">
        <v>2389</v>
      </c>
      <c r="I2684" s="192" t="s">
        <v>2389</v>
      </c>
      <c r="J2684" s="192" t="s">
        <v>2496</v>
      </c>
      <c r="K2684" s="192" t="s">
        <v>2519</v>
      </c>
      <c r="L2684" s="69" t="s">
        <v>1097</v>
      </c>
      <c r="M2684" s="192" t="s">
        <v>2498</v>
      </c>
      <c r="N2684" s="192" t="s">
        <v>2496</v>
      </c>
    </row>
    <row r="2685" s="159" customFormat="1" ht="21" customHeight="1" spans="1:14">
      <c r="A2685" s="191"/>
      <c r="B2685" s="234" t="s">
        <v>984</v>
      </c>
      <c r="C2685" s="191" t="s">
        <v>1064</v>
      </c>
      <c r="D2685" s="40" t="s">
        <v>988</v>
      </c>
      <c r="E2685" s="67"/>
      <c r="F2685" s="192">
        <v>53</v>
      </c>
      <c r="G2685" s="194"/>
      <c r="H2685" s="192" t="s">
        <v>2389</v>
      </c>
      <c r="I2685" s="192" t="s">
        <v>2389</v>
      </c>
      <c r="J2685" s="192" t="s">
        <v>2496</v>
      </c>
      <c r="K2685" s="192" t="s">
        <v>2520</v>
      </c>
      <c r="L2685" s="69" t="s">
        <v>1097</v>
      </c>
      <c r="M2685" s="192" t="s">
        <v>2498</v>
      </c>
      <c r="N2685" s="192" t="s">
        <v>2496</v>
      </c>
    </row>
    <row r="2686" s="159" customFormat="1" ht="21" customHeight="1" spans="1:14">
      <c r="A2686" s="191"/>
      <c r="B2686" s="234" t="s">
        <v>984</v>
      </c>
      <c r="C2686" s="191" t="s">
        <v>1064</v>
      </c>
      <c r="D2686" s="40" t="s">
        <v>988</v>
      </c>
      <c r="E2686" s="67"/>
      <c r="F2686" s="192">
        <v>36</v>
      </c>
      <c r="G2686" s="194"/>
      <c r="H2686" s="192" t="s">
        <v>2389</v>
      </c>
      <c r="I2686" s="192" t="s">
        <v>2389</v>
      </c>
      <c r="J2686" s="192" t="s">
        <v>2496</v>
      </c>
      <c r="K2686" s="192" t="s">
        <v>2521</v>
      </c>
      <c r="L2686" s="69" t="s">
        <v>1097</v>
      </c>
      <c r="M2686" s="192" t="s">
        <v>2498</v>
      </c>
      <c r="N2686" s="192" t="s">
        <v>2496</v>
      </c>
    </row>
    <row r="2687" s="159" customFormat="1" ht="21" customHeight="1" spans="1:14">
      <c r="A2687" s="191"/>
      <c r="B2687" s="234" t="s">
        <v>984</v>
      </c>
      <c r="C2687" s="191" t="s">
        <v>1064</v>
      </c>
      <c r="D2687" s="40" t="s">
        <v>988</v>
      </c>
      <c r="E2687" s="67"/>
      <c r="F2687" s="192">
        <v>18</v>
      </c>
      <c r="G2687" s="194"/>
      <c r="H2687" s="192" t="s">
        <v>2389</v>
      </c>
      <c r="I2687" s="192" t="s">
        <v>2389</v>
      </c>
      <c r="J2687" s="192" t="s">
        <v>2496</v>
      </c>
      <c r="K2687" s="192" t="s">
        <v>2522</v>
      </c>
      <c r="L2687" s="69" t="s">
        <v>1097</v>
      </c>
      <c r="M2687" s="192" t="s">
        <v>2498</v>
      </c>
      <c r="N2687" s="192" t="s">
        <v>2496</v>
      </c>
    </row>
    <row r="2688" s="159" customFormat="1" ht="21" customHeight="1" spans="1:14">
      <c r="A2688" s="191"/>
      <c r="B2688" s="234" t="s">
        <v>984</v>
      </c>
      <c r="C2688" s="191" t="s">
        <v>1064</v>
      </c>
      <c r="D2688" s="40" t="s">
        <v>988</v>
      </c>
      <c r="E2688" s="67"/>
      <c r="F2688" s="192">
        <v>17</v>
      </c>
      <c r="G2688" s="194"/>
      <c r="H2688" s="192" t="s">
        <v>2389</v>
      </c>
      <c r="I2688" s="192" t="s">
        <v>2389</v>
      </c>
      <c r="J2688" s="192" t="s">
        <v>2496</v>
      </c>
      <c r="K2688" s="192" t="s">
        <v>2523</v>
      </c>
      <c r="L2688" s="69" t="s">
        <v>1097</v>
      </c>
      <c r="M2688" s="192" t="s">
        <v>2498</v>
      </c>
      <c r="N2688" s="192" t="s">
        <v>2496</v>
      </c>
    </row>
    <row r="2689" s="159" customFormat="1" ht="21" customHeight="1" spans="1:14">
      <c r="A2689" s="191"/>
      <c r="B2689" s="234" t="s">
        <v>984</v>
      </c>
      <c r="C2689" s="191" t="s">
        <v>1064</v>
      </c>
      <c r="D2689" s="40" t="s">
        <v>988</v>
      </c>
      <c r="E2689" s="67"/>
      <c r="F2689" s="192">
        <v>132</v>
      </c>
      <c r="G2689" s="194"/>
      <c r="H2689" s="192" t="s">
        <v>2389</v>
      </c>
      <c r="I2689" s="192" t="s">
        <v>2389</v>
      </c>
      <c r="J2689" s="192" t="s">
        <v>2496</v>
      </c>
      <c r="K2689" s="192" t="s">
        <v>2524</v>
      </c>
      <c r="L2689" s="69" t="s">
        <v>1097</v>
      </c>
      <c r="M2689" s="192" t="s">
        <v>2498</v>
      </c>
      <c r="N2689" s="192" t="s">
        <v>2496</v>
      </c>
    </row>
    <row r="2690" s="159" customFormat="1" ht="21" customHeight="1" spans="1:14">
      <c r="A2690" s="191"/>
      <c r="B2690" s="234" t="s">
        <v>984</v>
      </c>
      <c r="C2690" s="191" t="s">
        <v>1064</v>
      </c>
      <c r="D2690" s="40" t="s">
        <v>988</v>
      </c>
      <c r="E2690" s="67"/>
      <c r="F2690" s="192">
        <v>119</v>
      </c>
      <c r="G2690" s="194"/>
      <c r="H2690" s="192" t="s">
        <v>2389</v>
      </c>
      <c r="I2690" s="192" t="s">
        <v>2389</v>
      </c>
      <c r="J2690" s="192" t="s">
        <v>2496</v>
      </c>
      <c r="K2690" s="192" t="s">
        <v>2525</v>
      </c>
      <c r="L2690" s="69" t="s">
        <v>1097</v>
      </c>
      <c r="M2690" s="192" t="s">
        <v>2498</v>
      </c>
      <c r="N2690" s="192" t="s">
        <v>2496</v>
      </c>
    </row>
    <row r="2691" s="159" customFormat="1" ht="21" customHeight="1" spans="1:14">
      <c r="A2691" s="191"/>
      <c r="B2691" s="234" t="s">
        <v>984</v>
      </c>
      <c r="C2691" s="191" t="s">
        <v>1064</v>
      </c>
      <c r="D2691" s="40" t="s">
        <v>988</v>
      </c>
      <c r="E2691" s="67"/>
      <c r="F2691" s="192">
        <v>46</v>
      </c>
      <c r="G2691" s="194"/>
      <c r="H2691" s="192" t="s">
        <v>2389</v>
      </c>
      <c r="I2691" s="192" t="s">
        <v>2389</v>
      </c>
      <c r="J2691" s="192" t="s">
        <v>2496</v>
      </c>
      <c r="K2691" s="192" t="s">
        <v>2526</v>
      </c>
      <c r="L2691" s="69" t="s">
        <v>1097</v>
      </c>
      <c r="M2691" s="192" t="s">
        <v>2498</v>
      </c>
      <c r="N2691" s="192" t="s">
        <v>2496</v>
      </c>
    </row>
    <row r="2692" s="159" customFormat="1" ht="21" customHeight="1" spans="1:14">
      <c r="A2692" s="191"/>
      <c r="B2692" s="234" t="s">
        <v>984</v>
      </c>
      <c r="C2692" s="191" t="s">
        <v>1064</v>
      </c>
      <c r="D2692" s="40" t="s">
        <v>988</v>
      </c>
      <c r="E2692" s="67"/>
      <c r="F2692" s="192">
        <v>99</v>
      </c>
      <c r="G2692" s="194"/>
      <c r="H2692" s="192" t="s">
        <v>2389</v>
      </c>
      <c r="I2692" s="192" t="s">
        <v>2389</v>
      </c>
      <c r="J2692" s="192" t="s">
        <v>2496</v>
      </c>
      <c r="K2692" s="192" t="s">
        <v>2527</v>
      </c>
      <c r="L2692" s="69" t="s">
        <v>1097</v>
      </c>
      <c r="M2692" s="192" t="s">
        <v>2498</v>
      </c>
      <c r="N2692" s="192" t="s">
        <v>2496</v>
      </c>
    </row>
    <row r="2693" s="159" customFormat="1" ht="21" customHeight="1" spans="1:14">
      <c r="A2693" s="191"/>
      <c r="B2693" s="234" t="s">
        <v>984</v>
      </c>
      <c r="C2693" s="191" t="s">
        <v>1064</v>
      </c>
      <c r="D2693" s="40" t="s">
        <v>988</v>
      </c>
      <c r="E2693" s="67"/>
      <c r="F2693" s="192">
        <v>38</v>
      </c>
      <c r="G2693" s="194"/>
      <c r="H2693" s="192" t="s">
        <v>2389</v>
      </c>
      <c r="I2693" s="192" t="s">
        <v>2389</v>
      </c>
      <c r="J2693" s="192" t="s">
        <v>2496</v>
      </c>
      <c r="K2693" s="192" t="s">
        <v>2528</v>
      </c>
      <c r="L2693" s="69" t="s">
        <v>1097</v>
      </c>
      <c r="M2693" s="192" t="s">
        <v>2498</v>
      </c>
      <c r="N2693" s="192" t="s">
        <v>2496</v>
      </c>
    </row>
    <row r="2694" s="159" customFormat="1" ht="21" customHeight="1" spans="1:14">
      <c r="A2694" s="191"/>
      <c r="B2694" s="234" t="s">
        <v>984</v>
      </c>
      <c r="C2694" s="191" t="s">
        <v>1064</v>
      </c>
      <c r="D2694" s="40" t="s">
        <v>988</v>
      </c>
      <c r="E2694" s="67"/>
      <c r="F2694" s="192">
        <v>40</v>
      </c>
      <c r="G2694" s="194"/>
      <c r="H2694" s="192" t="s">
        <v>2389</v>
      </c>
      <c r="I2694" s="192" t="s">
        <v>2389</v>
      </c>
      <c r="J2694" s="192" t="s">
        <v>2496</v>
      </c>
      <c r="K2694" s="192" t="s">
        <v>2529</v>
      </c>
      <c r="L2694" s="69" t="s">
        <v>1101</v>
      </c>
      <c r="M2694" s="192" t="s">
        <v>2498</v>
      </c>
      <c r="N2694" s="192" t="s">
        <v>2496</v>
      </c>
    </row>
    <row r="2695" s="159" customFormat="1" ht="21" customHeight="1" spans="1:14">
      <c r="A2695" s="191"/>
      <c r="B2695" s="234" t="s">
        <v>984</v>
      </c>
      <c r="C2695" s="191" t="s">
        <v>1064</v>
      </c>
      <c r="D2695" s="40" t="s">
        <v>988</v>
      </c>
      <c r="E2695" s="67"/>
      <c r="F2695" s="192">
        <v>59</v>
      </c>
      <c r="G2695" s="194"/>
      <c r="H2695" s="192" t="s">
        <v>2389</v>
      </c>
      <c r="I2695" s="192" t="s">
        <v>2389</v>
      </c>
      <c r="J2695" s="192" t="s">
        <v>2496</v>
      </c>
      <c r="K2695" s="192" t="s">
        <v>2530</v>
      </c>
      <c r="L2695" s="69" t="s">
        <v>1101</v>
      </c>
      <c r="M2695" s="192" t="s">
        <v>2498</v>
      </c>
      <c r="N2695" s="192" t="s">
        <v>2496</v>
      </c>
    </row>
    <row r="2696" s="159" customFormat="1" ht="21" customHeight="1" spans="1:14">
      <c r="A2696" s="191"/>
      <c r="B2696" s="234" t="s">
        <v>984</v>
      </c>
      <c r="C2696" s="191" t="s">
        <v>1064</v>
      </c>
      <c r="D2696" s="40" t="s">
        <v>988</v>
      </c>
      <c r="E2696" s="67"/>
      <c r="F2696" s="192">
        <v>56</v>
      </c>
      <c r="G2696" s="194"/>
      <c r="H2696" s="192" t="s">
        <v>2389</v>
      </c>
      <c r="I2696" s="192" t="s">
        <v>2389</v>
      </c>
      <c r="J2696" s="192" t="s">
        <v>2496</v>
      </c>
      <c r="K2696" s="192" t="s">
        <v>2531</v>
      </c>
      <c r="L2696" s="69" t="s">
        <v>1097</v>
      </c>
      <c r="M2696" s="192" t="s">
        <v>2498</v>
      </c>
      <c r="N2696" s="192" t="s">
        <v>2496</v>
      </c>
    </row>
    <row r="2697" s="159" customFormat="1" ht="21" customHeight="1" spans="1:14">
      <c r="A2697" s="191"/>
      <c r="B2697" s="234" t="s">
        <v>984</v>
      </c>
      <c r="C2697" s="191" t="s">
        <v>1064</v>
      </c>
      <c r="D2697" s="40" t="s">
        <v>988</v>
      </c>
      <c r="E2697" s="67"/>
      <c r="F2697" s="192">
        <v>35</v>
      </c>
      <c r="G2697" s="194"/>
      <c r="H2697" s="192" t="s">
        <v>2389</v>
      </c>
      <c r="I2697" s="192" t="s">
        <v>2389</v>
      </c>
      <c r="J2697" s="192" t="s">
        <v>2496</v>
      </c>
      <c r="K2697" s="192" t="s">
        <v>2532</v>
      </c>
      <c r="L2697" s="69" t="s">
        <v>1097</v>
      </c>
      <c r="M2697" s="192" t="s">
        <v>2498</v>
      </c>
      <c r="N2697" s="192" t="s">
        <v>2496</v>
      </c>
    </row>
    <row r="2698" s="159" customFormat="1" ht="21" customHeight="1" spans="1:14">
      <c r="A2698" s="191"/>
      <c r="B2698" s="234" t="s">
        <v>984</v>
      </c>
      <c r="C2698" s="191" t="s">
        <v>1064</v>
      </c>
      <c r="D2698" s="40" t="s">
        <v>988</v>
      </c>
      <c r="E2698" s="67"/>
      <c r="F2698" s="192">
        <v>69</v>
      </c>
      <c r="G2698" s="194"/>
      <c r="H2698" s="192" t="s">
        <v>2389</v>
      </c>
      <c r="I2698" s="192" t="s">
        <v>2389</v>
      </c>
      <c r="J2698" s="192" t="s">
        <v>2496</v>
      </c>
      <c r="K2698" s="192" t="s">
        <v>2533</v>
      </c>
      <c r="L2698" s="69" t="s">
        <v>1097</v>
      </c>
      <c r="M2698" s="192" t="s">
        <v>2498</v>
      </c>
      <c r="N2698" s="192" t="s">
        <v>2496</v>
      </c>
    </row>
    <row r="2699" s="159" customFormat="1" ht="21" customHeight="1" spans="1:14">
      <c r="A2699" s="191"/>
      <c r="B2699" s="234" t="s">
        <v>984</v>
      </c>
      <c r="C2699" s="191" t="s">
        <v>1064</v>
      </c>
      <c r="D2699" s="40" t="s">
        <v>988</v>
      </c>
      <c r="E2699" s="67"/>
      <c r="F2699" s="301">
        <v>9</v>
      </c>
      <c r="G2699" s="194"/>
      <c r="H2699" s="192" t="s">
        <v>2389</v>
      </c>
      <c r="I2699" s="192" t="s">
        <v>2389</v>
      </c>
      <c r="J2699" s="192" t="s">
        <v>2427</v>
      </c>
      <c r="K2699" s="301" t="s">
        <v>2425</v>
      </c>
      <c r="L2699" s="69" t="s">
        <v>1101</v>
      </c>
      <c r="M2699" s="192" t="s">
        <v>2426</v>
      </c>
      <c r="N2699" s="192" t="s">
        <v>2427</v>
      </c>
    </row>
    <row r="2700" s="159" customFormat="1" ht="21" customHeight="1" spans="1:14">
      <c r="A2700" s="191"/>
      <c r="B2700" s="234" t="s">
        <v>984</v>
      </c>
      <c r="C2700" s="191" t="s">
        <v>1064</v>
      </c>
      <c r="D2700" s="40" t="s">
        <v>988</v>
      </c>
      <c r="E2700" s="67"/>
      <c r="F2700" s="301">
        <v>17</v>
      </c>
      <c r="G2700" s="194"/>
      <c r="H2700" s="192" t="s">
        <v>2389</v>
      </c>
      <c r="I2700" s="192" t="s">
        <v>2389</v>
      </c>
      <c r="J2700" s="192" t="s">
        <v>2427</v>
      </c>
      <c r="K2700" s="301" t="s">
        <v>2428</v>
      </c>
      <c r="L2700" s="69" t="s">
        <v>1101</v>
      </c>
      <c r="M2700" s="192" t="s">
        <v>2426</v>
      </c>
      <c r="N2700" s="192" t="s">
        <v>2427</v>
      </c>
    </row>
    <row r="2701" s="159" customFormat="1" ht="21" customHeight="1" spans="1:14">
      <c r="A2701" s="191"/>
      <c r="B2701" s="234" t="s">
        <v>984</v>
      </c>
      <c r="C2701" s="191" t="s">
        <v>1064</v>
      </c>
      <c r="D2701" s="40" t="s">
        <v>988</v>
      </c>
      <c r="E2701" s="67"/>
      <c r="F2701" s="192">
        <v>5</v>
      </c>
      <c r="G2701" s="194"/>
      <c r="H2701" s="192" t="s">
        <v>2389</v>
      </c>
      <c r="I2701" s="192" t="s">
        <v>2389</v>
      </c>
      <c r="J2701" s="192" t="s">
        <v>2427</v>
      </c>
      <c r="K2701" s="192" t="s">
        <v>2429</v>
      </c>
      <c r="L2701" s="69" t="s">
        <v>1097</v>
      </c>
      <c r="M2701" s="192" t="s">
        <v>2426</v>
      </c>
      <c r="N2701" s="192" t="s">
        <v>2427</v>
      </c>
    </row>
    <row r="2702" s="159" customFormat="1" ht="21" customHeight="1" spans="1:14">
      <c r="A2702" s="191"/>
      <c r="B2702" s="234" t="s">
        <v>984</v>
      </c>
      <c r="C2702" s="191" t="s">
        <v>1064</v>
      </c>
      <c r="D2702" s="40" t="s">
        <v>988</v>
      </c>
      <c r="E2702" s="67"/>
      <c r="F2702" s="192">
        <v>33</v>
      </c>
      <c r="G2702" s="194"/>
      <c r="H2702" s="192" t="s">
        <v>2389</v>
      </c>
      <c r="I2702" s="192" t="s">
        <v>2389</v>
      </c>
      <c r="J2702" s="192" t="s">
        <v>2427</v>
      </c>
      <c r="K2702" s="192" t="s">
        <v>2430</v>
      </c>
      <c r="L2702" s="69" t="s">
        <v>1101</v>
      </c>
      <c r="M2702" s="192" t="s">
        <v>2426</v>
      </c>
      <c r="N2702" s="192" t="s">
        <v>2427</v>
      </c>
    </row>
    <row r="2703" s="159" customFormat="1" ht="21" customHeight="1" spans="1:14">
      <c r="A2703" s="191"/>
      <c r="B2703" s="234" t="s">
        <v>984</v>
      </c>
      <c r="C2703" s="191" t="s">
        <v>1064</v>
      </c>
      <c r="D2703" s="40" t="s">
        <v>988</v>
      </c>
      <c r="E2703" s="67"/>
      <c r="F2703" s="192">
        <v>29</v>
      </c>
      <c r="G2703" s="194"/>
      <c r="H2703" s="192" t="s">
        <v>2389</v>
      </c>
      <c r="I2703" s="192" t="s">
        <v>2389</v>
      </c>
      <c r="J2703" s="192" t="s">
        <v>2427</v>
      </c>
      <c r="K2703" s="192" t="s">
        <v>2431</v>
      </c>
      <c r="L2703" s="69" t="s">
        <v>1097</v>
      </c>
      <c r="M2703" s="192" t="s">
        <v>2426</v>
      </c>
      <c r="N2703" s="192" t="s">
        <v>2427</v>
      </c>
    </row>
    <row r="2704" s="159" customFormat="1" ht="21" customHeight="1" spans="1:14">
      <c r="A2704" s="191"/>
      <c r="B2704" s="234" t="s">
        <v>984</v>
      </c>
      <c r="C2704" s="191" t="s">
        <v>1064</v>
      </c>
      <c r="D2704" s="40" t="s">
        <v>988</v>
      </c>
      <c r="E2704" s="67"/>
      <c r="F2704" s="192">
        <v>11</v>
      </c>
      <c r="G2704" s="194"/>
      <c r="H2704" s="192" t="s">
        <v>2389</v>
      </c>
      <c r="I2704" s="192" t="s">
        <v>2389</v>
      </c>
      <c r="J2704" s="192" t="s">
        <v>2427</v>
      </c>
      <c r="K2704" s="192" t="s">
        <v>2432</v>
      </c>
      <c r="L2704" s="69" t="s">
        <v>1097</v>
      </c>
      <c r="M2704" s="192" t="s">
        <v>2426</v>
      </c>
      <c r="N2704" s="192" t="s">
        <v>2427</v>
      </c>
    </row>
    <row r="2705" s="159" customFormat="1" ht="21" customHeight="1" spans="1:14">
      <c r="A2705" s="191"/>
      <c r="B2705" s="234" t="s">
        <v>984</v>
      </c>
      <c r="C2705" s="191" t="s">
        <v>1064</v>
      </c>
      <c r="D2705" s="40" t="s">
        <v>988</v>
      </c>
      <c r="E2705" s="67"/>
      <c r="F2705" s="192">
        <v>11</v>
      </c>
      <c r="G2705" s="194"/>
      <c r="H2705" s="192" t="s">
        <v>2389</v>
      </c>
      <c r="I2705" s="192" t="s">
        <v>2389</v>
      </c>
      <c r="J2705" s="192" t="s">
        <v>2427</v>
      </c>
      <c r="K2705" s="192" t="s">
        <v>2433</v>
      </c>
      <c r="L2705" s="69" t="s">
        <v>1101</v>
      </c>
      <c r="M2705" s="192" t="s">
        <v>2426</v>
      </c>
      <c r="N2705" s="192" t="s">
        <v>2427</v>
      </c>
    </row>
    <row r="2706" s="159" customFormat="1" ht="21" customHeight="1" spans="1:14">
      <c r="A2706" s="191"/>
      <c r="B2706" s="234" t="s">
        <v>984</v>
      </c>
      <c r="C2706" s="191" t="s">
        <v>1064</v>
      </c>
      <c r="D2706" s="40" t="s">
        <v>988</v>
      </c>
      <c r="E2706" s="67"/>
      <c r="F2706" s="192">
        <v>6</v>
      </c>
      <c r="G2706" s="194"/>
      <c r="H2706" s="192" t="s">
        <v>2389</v>
      </c>
      <c r="I2706" s="192" t="s">
        <v>2389</v>
      </c>
      <c r="J2706" s="192" t="s">
        <v>2427</v>
      </c>
      <c r="K2706" s="192" t="s">
        <v>2434</v>
      </c>
      <c r="L2706" s="69" t="s">
        <v>1097</v>
      </c>
      <c r="M2706" s="192" t="s">
        <v>2426</v>
      </c>
      <c r="N2706" s="192" t="s">
        <v>2427</v>
      </c>
    </row>
    <row r="2707" s="159" customFormat="1" ht="21" customHeight="1" spans="1:14">
      <c r="A2707" s="191"/>
      <c r="B2707" s="234" t="s">
        <v>984</v>
      </c>
      <c r="C2707" s="191" t="s">
        <v>1064</v>
      </c>
      <c r="D2707" s="40" t="s">
        <v>988</v>
      </c>
      <c r="E2707" s="67"/>
      <c r="F2707" s="192">
        <v>7</v>
      </c>
      <c r="G2707" s="194"/>
      <c r="H2707" s="192" t="s">
        <v>2389</v>
      </c>
      <c r="I2707" s="192" t="s">
        <v>2389</v>
      </c>
      <c r="J2707" s="192" t="s">
        <v>2427</v>
      </c>
      <c r="K2707" s="192" t="s">
        <v>2435</v>
      </c>
      <c r="L2707" s="69" t="s">
        <v>1101</v>
      </c>
      <c r="M2707" s="192" t="s">
        <v>2426</v>
      </c>
      <c r="N2707" s="192" t="s">
        <v>2427</v>
      </c>
    </row>
    <row r="2708" s="159" customFormat="1" ht="21" customHeight="1" spans="1:14">
      <c r="A2708" s="191"/>
      <c r="B2708" s="234" t="s">
        <v>984</v>
      </c>
      <c r="C2708" s="191" t="s">
        <v>1064</v>
      </c>
      <c r="D2708" s="40" t="s">
        <v>988</v>
      </c>
      <c r="E2708" s="67"/>
      <c r="F2708" s="192">
        <v>4</v>
      </c>
      <c r="G2708" s="194"/>
      <c r="H2708" s="192" t="s">
        <v>2389</v>
      </c>
      <c r="I2708" s="192" t="s">
        <v>2389</v>
      </c>
      <c r="J2708" s="192" t="s">
        <v>2427</v>
      </c>
      <c r="K2708" s="192" t="s">
        <v>2436</v>
      </c>
      <c r="L2708" s="69" t="s">
        <v>1097</v>
      </c>
      <c r="M2708" s="192" t="s">
        <v>2426</v>
      </c>
      <c r="N2708" s="192" t="s">
        <v>2427</v>
      </c>
    </row>
    <row r="2709" s="159" customFormat="1" ht="21" customHeight="1" spans="1:14">
      <c r="A2709" s="191"/>
      <c r="B2709" s="234" t="s">
        <v>984</v>
      </c>
      <c r="C2709" s="191" t="s">
        <v>1064</v>
      </c>
      <c r="D2709" s="40" t="s">
        <v>988</v>
      </c>
      <c r="E2709" s="67"/>
      <c r="F2709" s="192">
        <v>12</v>
      </c>
      <c r="G2709" s="194"/>
      <c r="H2709" s="192" t="s">
        <v>2389</v>
      </c>
      <c r="I2709" s="192" t="s">
        <v>2389</v>
      </c>
      <c r="J2709" s="192" t="s">
        <v>2427</v>
      </c>
      <c r="K2709" s="192" t="s">
        <v>2437</v>
      </c>
      <c r="L2709" s="69" t="s">
        <v>1097</v>
      </c>
      <c r="M2709" s="192" t="s">
        <v>2426</v>
      </c>
      <c r="N2709" s="192" t="s">
        <v>2427</v>
      </c>
    </row>
    <row r="2710" s="159" customFormat="1" ht="21" customHeight="1" spans="1:14">
      <c r="A2710" s="191"/>
      <c r="B2710" s="234" t="s">
        <v>984</v>
      </c>
      <c r="C2710" s="191" t="s">
        <v>1064</v>
      </c>
      <c r="D2710" s="40" t="s">
        <v>988</v>
      </c>
      <c r="E2710" s="67"/>
      <c r="F2710" s="192">
        <v>10</v>
      </c>
      <c r="G2710" s="194"/>
      <c r="H2710" s="192" t="s">
        <v>2389</v>
      </c>
      <c r="I2710" s="192" t="s">
        <v>2389</v>
      </c>
      <c r="J2710" s="192" t="s">
        <v>2427</v>
      </c>
      <c r="K2710" s="192" t="s">
        <v>2438</v>
      </c>
      <c r="L2710" s="69" t="s">
        <v>1097</v>
      </c>
      <c r="M2710" s="192" t="s">
        <v>2426</v>
      </c>
      <c r="N2710" s="192" t="s">
        <v>2427</v>
      </c>
    </row>
    <row r="2711" s="159" customFormat="1" ht="21" customHeight="1" spans="1:14">
      <c r="A2711" s="191"/>
      <c r="B2711" s="234" t="s">
        <v>984</v>
      </c>
      <c r="C2711" s="191" t="s">
        <v>1064</v>
      </c>
      <c r="D2711" s="40" t="s">
        <v>988</v>
      </c>
      <c r="E2711" s="67"/>
      <c r="F2711" s="192">
        <v>10</v>
      </c>
      <c r="G2711" s="194"/>
      <c r="H2711" s="192" t="s">
        <v>2389</v>
      </c>
      <c r="I2711" s="192" t="s">
        <v>2389</v>
      </c>
      <c r="J2711" s="192" t="s">
        <v>2427</v>
      </c>
      <c r="K2711" s="192" t="s">
        <v>2438</v>
      </c>
      <c r="L2711" s="69" t="s">
        <v>1101</v>
      </c>
      <c r="M2711" s="192" t="s">
        <v>2426</v>
      </c>
      <c r="N2711" s="192" t="s">
        <v>2427</v>
      </c>
    </row>
    <row r="2712" s="159" customFormat="1" ht="21" customHeight="1" spans="1:14">
      <c r="A2712" s="191"/>
      <c r="B2712" s="234" t="s">
        <v>984</v>
      </c>
      <c r="C2712" s="191" t="s">
        <v>1064</v>
      </c>
      <c r="D2712" s="40" t="s">
        <v>988</v>
      </c>
      <c r="E2712" s="67"/>
      <c r="F2712" s="192">
        <v>31</v>
      </c>
      <c r="G2712" s="194"/>
      <c r="H2712" s="192" t="s">
        <v>2389</v>
      </c>
      <c r="I2712" s="192" t="s">
        <v>2389</v>
      </c>
      <c r="J2712" s="192" t="s">
        <v>2427</v>
      </c>
      <c r="K2712" s="192" t="s">
        <v>2439</v>
      </c>
      <c r="L2712" s="69" t="s">
        <v>1101</v>
      </c>
      <c r="M2712" s="192" t="s">
        <v>2426</v>
      </c>
      <c r="N2712" s="192" t="s">
        <v>2427</v>
      </c>
    </row>
    <row r="2713" s="159" customFormat="1" ht="21" customHeight="1" spans="1:14">
      <c r="A2713" s="191"/>
      <c r="B2713" s="234" t="s">
        <v>984</v>
      </c>
      <c r="C2713" s="191" t="s">
        <v>1064</v>
      </c>
      <c r="D2713" s="40" t="s">
        <v>988</v>
      </c>
      <c r="E2713" s="67"/>
      <c r="F2713" s="192">
        <v>44</v>
      </c>
      <c r="G2713" s="194"/>
      <c r="H2713" s="192" t="s">
        <v>2389</v>
      </c>
      <c r="I2713" s="192" t="s">
        <v>2389</v>
      </c>
      <c r="J2713" s="192" t="s">
        <v>2427</v>
      </c>
      <c r="K2713" s="192" t="s">
        <v>2440</v>
      </c>
      <c r="L2713" s="69" t="s">
        <v>1101</v>
      </c>
      <c r="M2713" s="192" t="s">
        <v>2426</v>
      </c>
      <c r="N2713" s="192" t="s">
        <v>2427</v>
      </c>
    </row>
    <row r="2714" s="159" customFormat="1" ht="21" customHeight="1" spans="1:14">
      <c r="A2714" s="191"/>
      <c r="B2714" s="234" t="s">
        <v>984</v>
      </c>
      <c r="C2714" s="191" t="s">
        <v>1064</v>
      </c>
      <c r="D2714" s="40" t="s">
        <v>988</v>
      </c>
      <c r="E2714" s="67"/>
      <c r="F2714" s="192">
        <v>20</v>
      </c>
      <c r="G2714" s="194"/>
      <c r="H2714" s="192" t="s">
        <v>2389</v>
      </c>
      <c r="I2714" s="192" t="s">
        <v>2389</v>
      </c>
      <c r="J2714" s="192" t="s">
        <v>2427</v>
      </c>
      <c r="K2714" s="192" t="s">
        <v>2441</v>
      </c>
      <c r="L2714" s="69" t="s">
        <v>1097</v>
      </c>
      <c r="M2714" s="192" t="s">
        <v>2426</v>
      </c>
      <c r="N2714" s="192" t="s">
        <v>2427</v>
      </c>
    </row>
    <row r="2715" s="159" customFormat="1" ht="21" customHeight="1" spans="1:14">
      <c r="A2715" s="191"/>
      <c r="B2715" s="234" t="s">
        <v>984</v>
      </c>
      <c r="C2715" s="191" t="s">
        <v>1064</v>
      </c>
      <c r="D2715" s="40" t="s">
        <v>988</v>
      </c>
      <c r="E2715" s="67"/>
      <c r="F2715" s="192">
        <v>4</v>
      </c>
      <c r="G2715" s="194"/>
      <c r="H2715" s="192" t="s">
        <v>2389</v>
      </c>
      <c r="I2715" s="192" t="s">
        <v>2389</v>
      </c>
      <c r="J2715" s="192" t="s">
        <v>2427</v>
      </c>
      <c r="K2715" s="192" t="s">
        <v>2442</v>
      </c>
      <c r="L2715" s="69" t="s">
        <v>1101</v>
      </c>
      <c r="M2715" s="192" t="s">
        <v>2426</v>
      </c>
      <c r="N2715" s="192" t="s">
        <v>2427</v>
      </c>
    </row>
    <row r="2716" s="159" customFormat="1" ht="21" customHeight="1" spans="1:14">
      <c r="A2716" s="191"/>
      <c r="B2716" s="234" t="s">
        <v>984</v>
      </c>
      <c r="C2716" s="191" t="s">
        <v>1064</v>
      </c>
      <c r="D2716" s="40" t="s">
        <v>988</v>
      </c>
      <c r="E2716" s="67"/>
      <c r="F2716" s="192">
        <v>20</v>
      </c>
      <c r="G2716" s="194"/>
      <c r="H2716" s="192" t="s">
        <v>2389</v>
      </c>
      <c r="I2716" s="192" t="s">
        <v>2389</v>
      </c>
      <c r="J2716" s="192" t="s">
        <v>2427</v>
      </c>
      <c r="K2716" s="192" t="s">
        <v>2443</v>
      </c>
      <c r="L2716" s="69" t="s">
        <v>1101</v>
      </c>
      <c r="M2716" s="192" t="s">
        <v>2426</v>
      </c>
      <c r="N2716" s="192" t="s">
        <v>2427</v>
      </c>
    </row>
    <row r="2717" s="159" customFormat="1" ht="21" customHeight="1" spans="1:14">
      <c r="A2717" s="191"/>
      <c r="B2717" s="234" t="s">
        <v>984</v>
      </c>
      <c r="C2717" s="191" t="s">
        <v>1064</v>
      </c>
      <c r="D2717" s="40" t="s">
        <v>988</v>
      </c>
      <c r="E2717" s="67"/>
      <c r="F2717" s="192">
        <v>8</v>
      </c>
      <c r="G2717" s="194"/>
      <c r="H2717" s="192" t="s">
        <v>2389</v>
      </c>
      <c r="I2717" s="192" t="s">
        <v>2389</v>
      </c>
      <c r="J2717" s="192" t="s">
        <v>2427</v>
      </c>
      <c r="K2717" s="192" t="s">
        <v>2444</v>
      </c>
      <c r="L2717" s="69" t="s">
        <v>1097</v>
      </c>
      <c r="M2717" s="192" t="s">
        <v>2426</v>
      </c>
      <c r="N2717" s="192" t="s">
        <v>2427</v>
      </c>
    </row>
    <row r="2718" s="159" customFormat="1" ht="21" customHeight="1" spans="1:14">
      <c r="A2718" s="191"/>
      <c r="B2718" s="234" t="s">
        <v>984</v>
      </c>
      <c r="C2718" s="191" t="s">
        <v>1064</v>
      </c>
      <c r="D2718" s="40" t="s">
        <v>988</v>
      </c>
      <c r="E2718" s="67"/>
      <c r="F2718" s="192">
        <v>10</v>
      </c>
      <c r="G2718" s="194"/>
      <c r="H2718" s="192" t="s">
        <v>2389</v>
      </c>
      <c r="I2718" s="192" t="s">
        <v>2389</v>
      </c>
      <c r="J2718" s="192" t="s">
        <v>2427</v>
      </c>
      <c r="K2718" s="192" t="s">
        <v>2445</v>
      </c>
      <c r="L2718" s="69" t="s">
        <v>1101</v>
      </c>
      <c r="M2718" s="192" t="s">
        <v>2426</v>
      </c>
      <c r="N2718" s="192" t="s">
        <v>2427</v>
      </c>
    </row>
    <row r="2719" s="159" customFormat="1" ht="21" customHeight="1" spans="1:14">
      <c r="A2719" s="191"/>
      <c r="B2719" s="234" t="s">
        <v>984</v>
      </c>
      <c r="C2719" s="191" t="s">
        <v>1064</v>
      </c>
      <c r="D2719" s="40" t="s">
        <v>988</v>
      </c>
      <c r="E2719" s="67"/>
      <c r="F2719" s="192">
        <v>3</v>
      </c>
      <c r="G2719" s="194"/>
      <c r="H2719" s="192" t="s">
        <v>2389</v>
      </c>
      <c r="I2719" s="192" t="s">
        <v>2389</v>
      </c>
      <c r="J2719" s="192" t="s">
        <v>2427</v>
      </c>
      <c r="K2719" s="192" t="s">
        <v>2446</v>
      </c>
      <c r="L2719" s="69" t="s">
        <v>1097</v>
      </c>
      <c r="M2719" s="192" t="s">
        <v>2426</v>
      </c>
      <c r="N2719" s="192" t="s">
        <v>2427</v>
      </c>
    </row>
    <row r="2720" s="159" customFormat="1" ht="21" customHeight="1" spans="1:14">
      <c r="A2720" s="191"/>
      <c r="B2720" s="234" t="s">
        <v>984</v>
      </c>
      <c r="C2720" s="191" t="s">
        <v>1064</v>
      </c>
      <c r="D2720" s="40" t="s">
        <v>988</v>
      </c>
      <c r="E2720" s="67"/>
      <c r="F2720" s="192">
        <v>35</v>
      </c>
      <c r="G2720" s="194"/>
      <c r="H2720" s="192" t="s">
        <v>2389</v>
      </c>
      <c r="I2720" s="192" t="s">
        <v>2389</v>
      </c>
      <c r="J2720" s="192" t="s">
        <v>2427</v>
      </c>
      <c r="K2720" s="192" t="s">
        <v>2447</v>
      </c>
      <c r="L2720" s="69" t="s">
        <v>1101</v>
      </c>
      <c r="M2720" s="192" t="s">
        <v>2426</v>
      </c>
      <c r="N2720" s="192" t="s">
        <v>2427</v>
      </c>
    </row>
    <row r="2721" s="159" customFormat="1" ht="21" customHeight="1" spans="1:14">
      <c r="A2721" s="191"/>
      <c r="B2721" s="234" t="s">
        <v>984</v>
      </c>
      <c r="C2721" s="191" t="s">
        <v>1064</v>
      </c>
      <c r="D2721" s="40" t="s">
        <v>988</v>
      </c>
      <c r="E2721" s="67"/>
      <c r="F2721" s="192">
        <v>33</v>
      </c>
      <c r="G2721" s="194"/>
      <c r="H2721" s="192" t="s">
        <v>2389</v>
      </c>
      <c r="I2721" s="192" t="s">
        <v>2389</v>
      </c>
      <c r="J2721" s="192" t="s">
        <v>2427</v>
      </c>
      <c r="K2721" s="192" t="s">
        <v>2448</v>
      </c>
      <c r="L2721" s="69" t="s">
        <v>1101</v>
      </c>
      <c r="M2721" s="192" t="s">
        <v>2426</v>
      </c>
      <c r="N2721" s="192" t="s">
        <v>2427</v>
      </c>
    </row>
    <row r="2722" s="159" customFormat="1" ht="21" customHeight="1" spans="1:14">
      <c r="A2722" s="191"/>
      <c r="B2722" s="234" t="s">
        <v>984</v>
      </c>
      <c r="C2722" s="191" t="s">
        <v>1064</v>
      </c>
      <c r="D2722" s="40" t="s">
        <v>988</v>
      </c>
      <c r="E2722" s="67"/>
      <c r="F2722" s="192">
        <v>10</v>
      </c>
      <c r="G2722" s="194"/>
      <c r="H2722" s="192" t="s">
        <v>2389</v>
      </c>
      <c r="I2722" s="192" t="s">
        <v>2389</v>
      </c>
      <c r="J2722" s="192" t="s">
        <v>2427</v>
      </c>
      <c r="K2722" s="192" t="s">
        <v>2449</v>
      </c>
      <c r="L2722" s="69" t="s">
        <v>1097</v>
      </c>
      <c r="M2722" s="192" t="s">
        <v>2426</v>
      </c>
      <c r="N2722" s="192" t="s">
        <v>2427</v>
      </c>
    </row>
    <row r="2723" s="159" customFormat="1" ht="21" customHeight="1" spans="1:14">
      <c r="A2723" s="191"/>
      <c r="B2723" s="234" t="s">
        <v>984</v>
      </c>
      <c r="C2723" s="191" t="s">
        <v>1064</v>
      </c>
      <c r="D2723" s="40" t="s">
        <v>988</v>
      </c>
      <c r="E2723" s="67"/>
      <c r="F2723" s="192">
        <v>9</v>
      </c>
      <c r="G2723" s="194"/>
      <c r="H2723" s="192" t="s">
        <v>2389</v>
      </c>
      <c r="I2723" s="192" t="s">
        <v>2389</v>
      </c>
      <c r="J2723" s="192" t="s">
        <v>2427</v>
      </c>
      <c r="K2723" s="192" t="s">
        <v>2450</v>
      </c>
      <c r="L2723" s="69" t="s">
        <v>1101</v>
      </c>
      <c r="M2723" s="192" t="s">
        <v>2426</v>
      </c>
      <c r="N2723" s="192" t="s">
        <v>2427</v>
      </c>
    </row>
    <row r="2724" s="159" customFormat="1" ht="21" customHeight="1" spans="1:14">
      <c r="A2724" s="191"/>
      <c r="B2724" s="234" t="s">
        <v>984</v>
      </c>
      <c r="C2724" s="191" t="s">
        <v>1064</v>
      </c>
      <c r="D2724" s="40" t="s">
        <v>988</v>
      </c>
      <c r="E2724" s="67"/>
      <c r="F2724" s="192">
        <v>7</v>
      </c>
      <c r="G2724" s="194"/>
      <c r="H2724" s="192" t="s">
        <v>2389</v>
      </c>
      <c r="I2724" s="192" t="s">
        <v>2389</v>
      </c>
      <c r="J2724" s="192" t="s">
        <v>2427</v>
      </c>
      <c r="K2724" s="192" t="s">
        <v>2451</v>
      </c>
      <c r="L2724" s="69" t="s">
        <v>1097</v>
      </c>
      <c r="M2724" s="192" t="s">
        <v>2426</v>
      </c>
      <c r="N2724" s="192" t="s">
        <v>2427</v>
      </c>
    </row>
    <row r="2725" s="159" customFormat="1" ht="21" customHeight="1" spans="1:14">
      <c r="A2725" s="191"/>
      <c r="B2725" s="234" t="s">
        <v>984</v>
      </c>
      <c r="C2725" s="191" t="s">
        <v>1064</v>
      </c>
      <c r="D2725" s="40" t="s">
        <v>988</v>
      </c>
      <c r="E2725" s="67"/>
      <c r="F2725" s="192">
        <v>21</v>
      </c>
      <c r="G2725" s="194"/>
      <c r="H2725" s="192" t="s">
        <v>2389</v>
      </c>
      <c r="I2725" s="192" t="s">
        <v>2389</v>
      </c>
      <c r="J2725" s="192" t="s">
        <v>2427</v>
      </c>
      <c r="K2725" s="192" t="s">
        <v>2452</v>
      </c>
      <c r="L2725" s="69" t="s">
        <v>1101</v>
      </c>
      <c r="M2725" s="192" t="s">
        <v>2426</v>
      </c>
      <c r="N2725" s="192" t="s">
        <v>2427</v>
      </c>
    </row>
    <row r="2726" s="159" customFormat="1" ht="21" customHeight="1" spans="1:14">
      <c r="A2726" s="191"/>
      <c r="B2726" s="234" t="s">
        <v>984</v>
      </c>
      <c r="C2726" s="191" t="s">
        <v>1064</v>
      </c>
      <c r="D2726" s="40" t="s">
        <v>988</v>
      </c>
      <c r="E2726" s="67"/>
      <c r="F2726" s="192">
        <v>17</v>
      </c>
      <c r="G2726" s="194"/>
      <c r="H2726" s="192" t="s">
        <v>2389</v>
      </c>
      <c r="I2726" s="192" t="s">
        <v>2389</v>
      </c>
      <c r="J2726" s="192" t="s">
        <v>2427</v>
      </c>
      <c r="K2726" s="192" t="s">
        <v>2453</v>
      </c>
      <c r="L2726" s="69" t="s">
        <v>1101</v>
      </c>
      <c r="M2726" s="192" t="s">
        <v>2426</v>
      </c>
      <c r="N2726" s="192" t="s">
        <v>2427</v>
      </c>
    </row>
    <row r="2727" s="159" customFormat="1" ht="21" customHeight="1" spans="1:14">
      <c r="A2727" s="191"/>
      <c r="B2727" s="234" t="s">
        <v>984</v>
      </c>
      <c r="C2727" s="191" t="s">
        <v>1064</v>
      </c>
      <c r="D2727" s="40" t="s">
        <v>988</v>
      </c>
      <c r="E2727" s="67"/>
      <c r="F2727" s="192">
        <v>5</v>
      </c>
      <c r="G2727" s="194"/>
      <c r="H2727" s="192" t="s">
        <v>2389</v>
      </c>
      <c r="I2727" s="192" t="s">
        <v>2389</v>
      </c>
      <c r="J2727" s="192" t="s">
        <v>2427</v>
      </c>
      <c r="K2727" s="192" t="s">
        <v>2454</v>
      </c>
      <c r="L2727" s="69" t="s">
        <v>1097</v>
      </c>
      <c r="M2727" s="192" t="s">
        <v>2426</v>
      </c>
      <c r="N2727" s="192" t="s">
        <v>2427</v>
      </c>
    </row>
    <row r="2728" s="159" customFormat="1" ht="21" customHeight="1" spans="1:14">
      <c r="A2728" s="191"/>
      <c r="B2728" s="234" t="s">
        <v>984</v>
      </c>
      <c r="C2728" s="191" t="s">
        <v>1064</v>
      </c>
      <c r="D2728" s="40" t="s">
        <v>988</v>
      </c>
      <c r="E2728" s="67"/>
      <c r="F2728" s="192">
        <v>7</v>
      </c>
      <c r="G2728" s="194"/>
      <c r="H2728" s="192" t="s">
        <v>2389</v>
      </c>
      <c r="I2728" s="192" t="s">
        <v>2389</v>
      </c>
      <c r="J2728" s="192" t="s">
        <v>2427</v>
      </c>
      <c r="K2728" s="192" t="s">
        <v>2455</v>
      </c>
      <c r="L2728" s="69" t="s">
        <v>1101</v>
      </c>
      <c r="M2728" s="192" t="s">
        <v>2426</v>
      </c>
      <c r="N2728" s="192" t="s">
        <v>2427</v>
      </c>
    </row>
    <row r="2729" s="159" customFormat="1" ht="21" customHeight="1" spans="1:14">
      <c r="A2729" s="191"/>
      <c r="B2729" s="234" t="s">
        <v>984</v>
      </c>
      <c r="C2729" s="191" t="s">
        <v>1064</v>
      </c>
      <c r="D2729" s="40" t="s">
        <v>988</v>
      </c>
      <c r="E2729" s="67"/>
      <c r="F2729" s="192">
        <v>6</v>
      </c>
      <c r="G2729" s="194"/>
      <c r="H2729" s="192" t="s">
        <v>2389</v>
      </c>
      <c r="I2729" s="192" t="s">
        <v>2389</v>
      </c>
      <c r="J2729" s="192" t="s">
        <v>2427</v>
      </c>
      <c r="K2729" s="192" t="s">
        <v>2456</v>
      </c>
      <c r="L2729" s="69" t="s">
        <v>1097</v>
      </c>
      <c r="M2729" s="192" t="s">
        <v>2426</v>
      </c>
      <c r="N2729" s="192" t="s">
        <v>2427</v>
      </c>
    </row>
    <row r="2730" s="159" customFormat="1" ht="21" customHeight="1" spans="1:14">
      <c r="A2730" s="191"/>
      <c r="B2730" s="234" t="s">
        <v>984</v>
      </c>
      <c r="C2730" s="191" t="s">
        <v>1064</v>
      </c>
      <c r="D2730" s="40" t="s">
        <v>988</v>
      </c>
      <c r="E2730" s="67"/>
      <c r="F2730" s="192">
        <v>27</v>
      </c>
      <c r="G2730" s="194"/>
      <c r="H2730" s="192" t="s">
        <v>2389</v>
      </c>
      <c r="I2730" s="192" t="s">
        <v>2389</v>
      </c>
      <c r="J2730" s="192" t="s">
        <v>2427</v>
      </c>
      <c r="K2730" s="192" t="s">
        <v>2457</v>
      </c>
      <c r="L2730" s="69" t="s">
        <v>1101</v>
      </c>
      <c r="M2730" s="192" t="s">
        <v>2426</v>
      </c>
      <c r="N2730" s="192" t="s">
        <v>2427</v>
      </c>
    </row>
    <row r="2731" s="159" customFormat="1" ht="21" customHeight="1" spans="1:14">
      <c r="A2731" s="191"/>
      <c r="B2731" s="234" t="s">
        <v>984</v>
      </c>
      <c r="C2731" s="191" t="s">
        <v>1064</v>
      </c>
      <c r="D2731" s="40" t="s">
        <v>988</v>
      </c>
      <c r="E2731" s="67"/>
      <c r="F2731" s="192">
        <v>8</v>
      </c>
      <c r="G2731" s="194"/>
      <c r="H2731" s="192" t="s">
        <v>2389</v>
      </c>
      <c r="I2731" s="192" t="s">
        <v>2389</v>
      </c>
      <c r="J2731" s="192" t="s">
        <v>2427</v>
      </c>
      <c r="K2731" s="192" t="s">
        <v>2458</v>
      </c>
      <c r="L2731" s="69" t="s">
        <v>1097</v>
      </c>
      <c r="M2731" s="192" t="s">
        <v>2426</v>
      </c>
      <c r="N2731" s="192" t="s">
        <v>2427</v>
      </c>
    </row>
    <row r="2732" s="159" customFormat="1" ht="21" customHeight="1" spans="1:14">
      <c r="A2732" s="191"/>
      <c r="B2732" s="234" t="s">
        <v>984</v>
      </c>
      <c r="C2732" s="191" t="s">
        <v>1064</v>
      </c>
      <c r="D2732" s="40" t="s">
        <v>988</v>
      </c>
      <c r="E2732" s="67"/>
      <c r="F2732" s="192">
        <v>15</v>
      </c>
      <c r="G2732" s="194"/>
      <c r="H2732" s="192" t="s">
        <v>2389</v>
      </c>
      <c r="I2732" s="192" t="s">
        <v>2389</v>
      </c>
      <c r="J2732" s="192" t="s">
        <v>2427</v>
      </c>
      <c r="K2732" s="192" t="s">
        <v>2459</v>
      </c>
      <c r="L2732" s="69" t="s">
        <v>1101</v>
      </c>
      <c r="M2732" s="192" t="s">
        <v>2426</v>
      </c>
      <c r="N2732" s="192" t="s">
        <v>2427</v>
      </c>
    </row>
    <row r="2733" s="159" customFormat="1" ht="21" customHeight="1" spans="1:14">
      <c r="A2733" s="191"/>
      <c r="B2733" s="234" t="s">
        <v>984</v>
      </c>
      <c r="C2733" s="191" t="s">
        <v>1064</v>
      </c>
      <c r="D2733" s="40" t="s">
        <v>988</v>
      </c>
      <c r="E2733" s="67"/>
      <c r="F2733" s="192">
        <v>5</v>
      </c>
      <c r="G2733" s="194"/>
      <c r="H2733" s="192" t="s">
        <v>2389</v>
      </c>
      <c r="I2733" s="192" t="s">
        <v>2389</v>
      </c>
      <c r="J2733" s="192" t="s">
        <v>2427</v>
      </c>
      <c r="K2733" s="192" t="s">
        <v>2460</v>
      </c>
      <c r="L2733" s="69" t="s">
        <v>1101</v>
      </c>
      <c r="M2733" s="192" t="s">
        <v>2426</v>
      </c>
      <c r="N2733" s="192" t="s">
        <v>2427</v>
      </c>
    </row>
    <row r="2734" s="159" customFormat="1" ht="21" customHeight="1" spans="1:14">
      <c r="A2734" s="191"/>
      <c r="B2734" s="234" t="s">
        <v>984</v>
      </c>
      <c r="C2734" s="191" t="s">
        <v>1064</v>
      </c>
      <c r="D2734" s="40" t="s">
        <v>988</v>
      </c>
      <c r="E2734" s="67"/>
      <c r="F2734" s="192">
        <v>3</v>
      </c>
      <c r="G2734" s="194"/>
      <c r="H2734" s="192" t="s">
        <v>2389</v>
      </c>
      <c r="I2734" s="192" t="s">
        <v>2389</v>
      </c>
      <c r="J2734" s="192" t="s">
        <v>2427</v>
      </c>
      <c r="K2734" s="192" t="s">
        <v>2461</v>
      </c>
      <c r="L2734" s="69" t="s">
        <v>1101</v>
      </c>
      <c r="M2734" s="192" t="s">
        <v>2426</v>
      </c>
      <c r="N2734" s="192" t="s">
        <v>2427</v>
      </c>
    </row>
    <row r="2735" s="159" customFormat="1" ht="21" customHeight="1" spans="1:14">
      <c r="A2735" s="191"/>
      <c r="B2735" s="234" t="s">
        <v>984</v>
      </c>
      <c r="C2735" s="191" t="s">
        <v>1064</v>
      </c>
      <c r="D2735" s="40" t="s">
        <v>988</v>
      </c>
      <c r="E2735" s="67"/>
      <c r="F2735" s="192">
        <v>14</v>
      </c>
      <c r="G2735" s="194"/>
      <c r="H2735" s="192" t="s">
        <v>2389</v>
      </c>
      <c r="I2735" s="192" t="s">
        <v>2389</v>
      </c>
      <c r="J2735" s="192" t="s">
        <v>2427</v>
      </c>
      <c r="K2735" s="192" t="s">
        <v>2462</v>
      </c>
      <c r="L2735" s="69" t="s">
        <v>1101</v>
      </c>
      <c r="M2735" s="192" t="s">
        <v>2426</v>
      </c>
      <c r="N2735" s="192" t="s">
        <v>2427</v>
      </c>
    </row>
    <row r="2736" s="159" customFormat="1" ht="21" customHeight="1" spans="1:14">
      <c r="A2736" s="191"/>
      <c r="B2736" s="234" t="s">
        <v>984</v>
      </c>
      <c r="C2736" s="191" t="s">
        <v>1064</v>
      </c>
      <c r="D2736" s="40" t="s">
        <v>988</v>
      </c>
      <c r="E2736" s="67"/>
      <c r="F2736" s="192">
        <v>8</v>
      </c>
      <c r="G2736" s="194"/>
      <c r="H2736" s="192" t="s">
        <v>2389</v>
      </c>
      <c r="I2736" s="192" t="s">
        <v>2389</v>
      </c>
      <c r="J2736" s="192" t="s">
        <v>2427</v>
      </c>
      <c r="K2736" s="192" t="s">
        <v>2463</v>
      </c>
      <c r="L2736" s="69" t="s">
        <v>1101</v>
      </c>
      <c r="M2736" s="192" t="s">
        <v>2426</v>
      </c>
      <c r="N2736" s="192" t="s">
        <v>2427</v>
      </c>
    </row>
    <row r="2737" s="159" customFormat="1" ht="21" customHeight="1" spans="1:14">
      <c r="A2737" s="191"/>
      <c r="B2737" s="234" t="s">
        <v>984</v>
      </c>
      <c r="C2737" s="191" t="s">
        <v>1064</v>
      </c>
      <c r="D2737" s="40" t="s">
        <v>988</v>
      </c>
      <c r="E2737" s="67"/>
      <c r="F2737" s="192">
        <v>51</v>
      </c>
      <c r="G2737" s="194"/>
      <c r="H2737" s="192" t="s">
        <v>2389</v>
      </c>
      <c r="I2737" s="192" t="s">
        <v>2389</v>
      </c>
      <c r="J2737" s="192" t="s">
        <v>2427</v>
      </c>
      <c r="K2737" s="192" t="s">
        <v>2464</v>
      </c>
      <c r="L2737" s="69" t="s">
        <v>1101</v>
      </c>
      <c r="M2737" s="192" t="s">
        <v>2426</v>
      </c>
      <c r="N2737" s="192" t="s">
        <v>2427</v>
      </c>
    </row>
    <row r="2738" s="159" customFormat="1" ht="21" customHeight="1" spans="1:14">
      <c r="A2738" s="191"/>
      <c r="B2738" s="234" t="s">
        <v>984</v>
      </c>
      <c r="C2738" s="191" t="s">
        <v>1064</v>
      </c>
      <c r="D2738" s="40" t="s">
        <v>988</v>
      </c>
      <c r="E2738" s="67"/>
      <c r="F2738" s="192">
        <v>38</v>
      </c>
      <c r="G2738" s="194"/>
      <c r="H2738" s="192" t="s">
        <v>2389</v>
      </c>
      <c r="I2738" s="192" t="s">
        <v>2389</v>
      </c>
      <c r="J2738" s="192" t="s">
        <v>2427</v>
      </c>
      <c r="K2738" s="192" t="s">
        <v>2465</v>
      </c>
      <c r="L2738" s="69" t="s">
        <v>1101</v>
      </c>
      <c r="M2738" s="192" t="s">
        <v>2426</v>
      </c>
      <c r="N2738" s="192" t="s">
        <v>2427</v>
      </c>
    </row>
    <row r="2739" s="159" customFormat="1" ht="21" customHeight="1" spans="1:14">
      <c r="A2739" s="191"/>
      <c r="B2739" s="234" t="s">
        <v>984</v>
      </c>
      <c r="C2739" s="191" t="s">
        <v>1064</v>
      </c>
      <c r="D2739" s="40" t="s">
        <v>988</v>
      </c>
      <c r="E2739" s="67"/>
      <c r="F2739" s="192">
        <v>18</v>
      </c>
      <c r="G2739" s="194"/>
      <c r="H2739" s="192" t="s">
        <v>2389</v>
      </c>
      <c r="I2739" s="192" t="s">
        <v>2389</v>
      </c>
      <c r="J2739" s="192" t="s">
        <v>2427</v>
      </c>
      <c r="K2739" s="192" t="s">
        <v>2466</v>
      </c>
      <c r="L2739" s="69" t="s">
        <v>1097</v>
      </c>
      <c r="M2739" s="192" t="s">
        <v>2426</v>
      </c>
      <c r="N2739" s="192" t="s">
        <v>2427</v>
      </c>
    </row>
    <row r="2740" s="159" customFormat="1" ht="21" customHeight="1" spans="1:14">
      <c r="A2740" s="191"/>
      <c r="B2740" s="234" t="s">
        <v>984</v>
      </c>
      <c r="C2740" s="191" t="s">
        <v>1064</v>
      </c>
      <c r="D2740" s="40" t="s">
        <v>988</v>
      </c>
      <c r="E2740" s="67"/>
      <c r="F2740" s="192">
        <v>14</v>
      </c>
      <c r="G2740" s="194"/>
      <c r="H2740" s="192" t="s">
        <v>2389</v>
      </c>
      <c r="I2740" s="192" t="s">
        <v>2389</v>
      </c>
      <c r="J2740" s="192" t="s">
        <v>2427</v>
      </c>
      <c r="K2740" s="192" t="s">
        <v>2467</v>
      </c>
      <c r="L2740" s="69" t="s">
        <v>1097</v>
      </c>
      <c r="M2740" s="192" t="s">
        <v>2426</v>
      </c>
      <c r="N2740" s="192" t="s">
        <v>2427</v>
      </c>
    </row>
    <row r="2741" s="159" customFormat="1" ht="21" customHeight="1" spans="1:14">
      <c r="A2741" s="191"/>
      <c r="B2741" s="234" t="s">
        <v>984</v>
      </c>
      <c r="C2741" s="191" t="s">
        <v>1064</v>
      </c>
      <c r="D2741" s="40" t="s">
        <v>988</v>
      </c>
      <c r="E2741" s="67"/>
      <c r="F2741" s="192">
        <v>59</v>
      </c>
      <c r="G2741" s="194"/>
      <c r="H2741" s="192" t="s">
        <v>2389</v>
      </c>
      <c r="I2741" s="192" t="s">
        <v>2389</v>
      </c>
      <c r="J2741" s="192" t="s">
        <v>2427</v>
      </c>
      <c r="K2741" s="192" t="s">
        <v>2468</v>
      </c>
      <c r="L2741" s="69" t="s">
        <v>1101</v>
      </c>
      <c r="M2741" s="192" t="s">
        <v>2426</v>
      </c>
      <c r="N2741" s="192" t="s">
        <v>2427</v>
      </c>
    </row>
    <row r="2742" s="159" customFormat="1" ht="21" customHeight="1" spans="1:14">
      <c r="A2742" s="191"/>
      <c r="B2742" s="234" t="s">
        <v>984</v>
      </c>
      <c r="C2742" s="191" t="s">
        <v>1064</v>
      </c>
      <c r="D2742" s="40" t="s">
        <v>988</v>
      </c>
      <c r="E2742" s="67"/>
      <c r="F2742" s="192">
        <v>24</v>
      </c>
      <c r="G2742" s="194"/>
      <c r="H2742" s="192" t="s">
        <v>2389</v>
      </c>
      <c r="I2742" s="192" t="s">
        <v>2389</v>
      </c>
      <c r="J2742" s="192" t="s">
        <v>2427</v>
      </c>
      <c r="K2742" s="192" t="s">
        <v>2469</v>
      </c>
      <c r="L2742" s="69" t="s">
        <v>1101</v>
      </c>
      <c r="M2742" s="192" t="s">
        <v>2426</v>
      </c>
      <c r="N2742" s="192" t="s">
        <v>2427</v>
      </c>
    </row>
    <row r="2743" s="159" customFormat="1" ht="21" customHeight="1" spans="1:14">
      <c r="A2743" s="191"/>
      <c r="B2743" s="234" t="s">
        <v>984</v>
      </c>
      <c r="C2743" s="191" t="s">
        <v>1064</v>
      </c>
      <c r="D2743" s="40" t="s">
        <v>988</v>
      </c>
      <c r="E2743" s="67"/>
      <c r="F2743" s="192">
        <v>13</v>
      </c>
      <c r="G2743" s="194"/>
      <c r="H2743" s="192" t="s">
        <v>2389</v>
      </c>
      <c r="I2743" s="192" t="s">
        <v>2389</v>
      </c>
      <c r="J2743" s="192" t="s">
        <v>2427</v>
      </c>
      <c r="K2743" s="192" t="s">
        <v>2470</v>
      </c>
      <c r="L2743" s="69" t="s">
        <v>1097</v>
      </c>
      <c r="M2743" s="192" t="s">
        <v>2426</v>
      </c>
      <c r="N2743" s="192" t="s">
        <v>2427</v>
      </c>
    </row>
    <row r="2744" s="159" customFormat="1" ht="21" customHeight="1" spans="1:14">
      <c r="A2744" s="191"/>
      <c r="B2744" s="234" t="s">
        <v>984</v>
      </c>
      <c r="C2744" s="191" t="s">
        <v>1064</v>
      </c>
      <c r="D2744" s="40" t="s">
        <v>988</v>
      </c>
      <c r="E2744" s="67"/>
      <c r="F2744" s="192">
        <v>11</v>
      </c>
      <c r="G2744" s="194"/>
      <c r="H2744" s="192" t="s">
        <v>2389</v>
      </c>
      <c r="I2744" s="192" t="s">
        <v>2389</v>
      </c>
      <c r="J2744" s="192" t="s">
        <v>2427</v>
      </c>
      <c r="K2744" s="192" t="s">
        <v>2471</v>
      </c>
      <c r="L2744" s="69" t="s">
        <v>1101</v>
      </c>
      <c r="M2744" s="192" t="s">
        <v>2426</v>
      </c>
      <c r="N2744" s="192" t="s">
        <v>2427</v>
      </c>
    </row>
    <row r="2745" s="159" customFormat="1" ht="21" customHeight="1" spans="1:14">
      <c r="A2745" s="191"/>
      <c r="B2745" s="234" t="s">
        <v>984</v>
      </c>
      <c r="C2745" s="191" t="s">
        <v>1064</v>
      </c>
      <c r="D2745" s="40" t="s">
        <v>988</v>
      </c>
      <c r="E2745" s="67"/>
      <c r="F2745" s="192">
        <v>11</v>
      </c>
      <c r="G2745" s="194"/>
      <c r="H2745" s="192" t="s">
        <v>2389</v>
      </c>
      <c r="I2745" s="192" t="s">
        <v>2389</v>
      </c>
      <c r="J2745" s="192" t="s">
        <v>2427</v>
      </c>
      <c r="K2745" s="192" t="s">
        <v>2472</v>
      </c>
      <c r="L2745" s="69" t="s">
        <v>1101</v>
      </c>
      <c r="M2745" s="192" t="s">
        <v>2426</v>
      </c>
      <c r="N2745" s="192" t="s">
        <v>2427</v>
      </c>
    </row>
    <row r="2746" s="159" customFormat="1" ht="21" customHeight="1" spans="1:14">
      <c r="A2746" s="191"/>
      <c r="B2746" s="234" t="s">
        <v>984</v>
      </c>
      <c r="C2746" s="191" t="s">
        <v>1064</v>
      </c>
      <c r="D2746" s="40" t="s">
        <v>988</v>
      </c>
      <c r="E2746" s="67"/>
      <c r="F2746" s="192">
        <v>7</v>
      </c>
      <c r="G2746" s="194"/>
      <c r="H2746" s="192" t="s">
        <v>2389</v>
      </c>
      <c r="I2746" s="192" t="s">
        <v>2389</v>
      </c>
      <c r="J2746" s="192" t="s">
        <v>2427</v>
      </c>
      <c r="K2746" s="192" t="s">
        <v>2473</v>
      </c>
      <c r="L2746" s="69" t="s">
        <v>1097</v>
      </c>
      <c r="M2746" s="192" t="s">
        <v>2426</v>
      </c>
      <c r="N2746" s="192" t="s">
        <v>2427</v>
      </c>
    </row>
    <row r="2747" s="159" customFormat="1" ht="21" customHeight="1" spans="1:14">
      <c r="A2747" s="191"/>
      <c r="B2747" s="234" t="s">
        <v>984</v>
      </c>
      <c r="C2747" s="191" t="s">
        <v>1064</v>
      </c>
      <c r="D2747" s="40" t="s">
        <v>988</v>
      </c>
      <c r="E2747" s="67"/>
      <c r="F2747" s="192">
        <v>7</v>
      </c>
      <c r="G2747" s="194"/>
      <c r="H2747" s="192" t="s">
        <v>2389</v>
      </c>
      <c r="I2747" s="192" t="s">
        <v>2389</v>
      </c>
      <c r="J2747" s="192" t="s">
        <v>2427</v>
      </c>
      <c r="K2747" s="192" t="s">
        <v>2474</v>
      </c>
      <c r="L2747" s="69" t="s">
        <v>1101</v>
      </c>
      <c r="M2747" s="192" t="s">
        <v>2426</v>
      </c>
      <c r="N2747" s="192" t="s">
        <v>2427</v>
      </c>
    </row>
    <row r="2748" s="159" customFormat="1" ht="21" customHeight="1" spans="1:14">
      <c r="A2748" s="191"/>
      <c r="B2748" s="234" t="s">
        <v>984</v>
      </c>
      <c r="C2748" s="191" t="s">
        <v>1064</v>
      </c>
      <c r="D2748" s="40" t="s">
        <v>988</v>
      </c>
      <c r="E2748" s="67"/>
      <c r="F2748" s="192">
        <v>11</v>
      </c>
      <c r="G2748" s="194"/>
      <c r="H2748" s="192" t="s">
        <v>2389</v>
      </c>
      <c r="I2748" s="192" t="s">
        <v>2389</v>
      </c>
      <c r="J2748" s="192" t="s">
        <v>2427</v>
      </c>
      <c r="K2748" s="192" t="s">
        <v>2475</v>
      </c>
      <c r="L2748" s="69" t="s">
        <v>1097</v>
      </c>
      <c r="M2748" s="192" t="s">
        <v>2426</v>
      </c>
      <c r="N2748" s="192" t="s">
        <v>2427</v>
      </c>
    </row>
    <row r="2749" s="159" customFormat="1" ht="21" customHeight="1" spans="1:14">
      <c r="A2749" s="191"/>
      <c r="B2749" s="234" t="s">
        <v>984</v>
      </c>
      <c r="C2749" s="191" t="s">
        <v>1064</v>
      </c>
      <c r="D2749" s="40" t="s">
        <v>988</v>
      </c>
      <c r="E2749" s="67"/>
      <c r="F2749" s="192">
        <v>33</v>
      </c>
      <c r="G2749" s="194"/>
      <c r="H2749" s="192" t="s">
        <v>2389</v>
      </c>
      <c r="I2749" s="192" t="s">
        <v>2389</v>
      </c>
      <c r="J2749" s="192" t="s">
        <v>2427</v>
      </c>
      <c r="K2749" s="192" t="s">
        <v>2476</v>
      </c>
      <c r="L2749" s="69" t="s">
        <v>1097</v>
      </c>
      <c r="M2749" s="192" t="s">
        <v>2426</v>
      </c>
      <c r="N2749" s="192" t="s">
        <v>2427</v>
      </c>
    </row>
    <row r="2750" s="159" customFormat="1" ht="21" customHeight="1" spans="1:14">
      <c r="A2750" s="191"/>
      <c r="B2750" s="234" t="s">
        <v>984</v>
      </c>
      <c r="C2750" s="191" t="s">
        <v>1064</v>
      </c>
      <c r="D2750" s="40" t="s">
        <v>988</v>
      </c>
      <c r="E2750" s="67"/>
      <c r="F2750" s="192">
        <v>7</v>
      </c>
      <c r="G2750" s="194"/>
      <c r="H2750" s="192" t="s">
        <v>2389</v>
      </c>
      <c r="I2750" s="192" t="s">
        <v>2389</v>
      </c>
      <c r="J2750" s="192" t="s">
        <v>2427</v>
      </c>
      <c r="K2750" s="192" t="s">
        <v>2477</v>
      </c>
      <c r="L2750" s="69" t="s">
        <v>1097</v>
      </c>
      <c r="M2750" s="192" t="s">
        <v>2426</v>
      </c>
      <c r="N2750" s="192" t="s">
        <v>2427</v>
      </c>
    </row>
    <row r="2751" s="159" customFormat="1" ht="21" customHeight="1" spans="1:14">
      <c r="A2751" s="191"/>
      <c r="B2751" s="234" t="s">
        <v>984</v>
      </c>
      <c r="C2751" s="191" t="s">
        <v>1064</v>
      </c>
      <c r="D2751" s="40" t="s">
        <v>988</v>
      </c>
      <c r="E2751" s="67"/>
      <c r="F2751" s="192">
        <v>30</v>
      </c>
      <c r="G2751" s="194"/>
      <c r="H2751" s="192" t="s">
        <v>2389</v>
      </c>
      <c r="I2751" s="192" t="s">
        <v>2389</v>
      </c>
      <c r="J2751" s="192" t="s">
        <v>2427</v>
      </c>
      <c r="K2751" s="192" t="s">
        <v>2478</v>
      </c>
      <c r="L2751" s="69" t="s">
        <v>1101</v>
      </c>
      <c r="M2751" s="192" t="s">
        <v>2426</v>
      </c>
      <c r="N2751" s="192" t="s">
        <v>2427</v>
      </c>
    </row>
    <row r="2752" s="159" customFormat="1" ht="21" customHeight="1" spans="1:14">
      <c r="A2752" s="191"/>
      <c r="B2752" s="234" t="s">
        <v>984</v>
      </c>
      <c r="C2752" s="191" t="s">
        <v>1064</v>
      </c>
      <c r="D2752" s="40" t="s">
        <v>988</v>
      </c>
      <c r="E2752" s="67"/>
      <c r="F2752" s="192">
        <v>11</v>
      </c>
      <c r="G2752" s="194"/>
      <c r="H2752" s="192" t="s">
        <v>2389</v>
      </c>
      <c r="I2752" s="192" t="s">
        <v>2389</v>
      </c>
      <c r="J2752" s="192" t="s">
        <v>2427</v>
      </c>
      <c r="K2752" s="192" t="s">
        <v>2479</v>
      </c>
      <c r="L2752" s="69" t="s">
        <v>1097</v>
      </c>
      <c r="M2752" s="192" t="s">
        <v>2426</v>
      </c>
      <c r="N2752" s="192" t="s">
        <v>2427</v>
      </c>
    </row>
    <row r="2753" s="159" customFormat="1" ht="21" customHeight="1" spans="1:14">
      <c r="A2753" s="191"/>
      <c r="B2753" s="234" t="s">
        <v>984</v>
      </c>
      <c r="C2753" s="191" t="s">
        <v>1064</v>
      </c>
      <c r="D2753" s="40" t="s">
        <v>988</v>
      </c>
      <c r="E2753" s="67"/>
      <c r="F2753" s="192">
        <v>9</v>
      </c>
      <c r="G2753" s="194"/>
      <c r="H2753" s="192" t="s">
        <v>2389</v>
      </c>
      <c r="I2753" s="192" t="s">
        <v>2389</v>
      </c>
      <c r="J2753" s="192" t="s">
        <v>2427</v>
      </c>
      <c r="K2753" s="192" t="s">
        <v>2480</v>
      </c>
      <c r="L2753" s="69" t="s">
        <v>1101</v>
      </c>
      <c r="M2753" s="192" t="s">
        <v>2426</v>
      </c>
      <c r="N2753" s="192" t="s">
        <v>2427</v>
      </c>
    </row>
    <row r="2754" s="159" customFormat="1" ht="21" customHeight="1" spans="1:14">
      <c r="A2754" s="191"/>
      <c r="B2754" s="234" t="s">
        <v>984</v>
      </c>
      <c r="C2754" s="191" t="s">
        <v>1064</v>
      </c>
      <c r="D2754" s="40" t="s">
        <v>988</v>
      </c>
      <c r="E2754" s="67"/>
      <c r="F2754" s="192">
        <v>41</v>
      </c>
      <c r="G2754" s="194"/>
      <c r="H2754" s="192" t="s">
        <v>2389</v>
      </c>
      <c r="I2754" s="192" t="s">
        <v>2389</v>
      </c>
      <c r="J2754" s="192" t="s">
        <v>2427</v>
      </c>
      <c r="K2754" s="192" t="s">
        <v>2481</v>
      </c>
      <c r="L2754" s="69" t="s">
        <v>1101</v>
      </c>
      <c r="M2754" s="192" t="s">
        <v>2426</v>
      </c>
      <c r="N2754" s="192" t="s">
        <v>2427</v>
      </c>
    </row>
    <row r="2755" s="159" customFormat="1" ht="21" customHeight="1" spans="1:14">
      <c r="A2755" s="191"/>
      <c r="B2755" s="234" t="s">
        <v>984</v>
      </c>
      <c r="C2755" s="191" t="s">
        <v>1064</v>
      </c>
      <c r="D2755" s="40" t="s">
        <v>988</v>
      </c>
      <c r="E2755" s="67"/>
      <c r="F2755" s="192">
        <v>52</v>
      </c>
      <c r="G2755" s="194"/>
      <c r="H2755" s="192" t="s">
        <v>2389</v>
      </c>
      <c r="I2755" s="192" t="s">
        <v>2389</v>
      </c>
      <c r="J2755" s="192" t="s">
        <v>2427</v>
      </c>
      <c r="K2755" s="192" t="s">
        <v>2482</v>
      </c>
      <c r="L2755" s="69" t="s">
        <v>1097</v>
      </c>
      <c r="M2755" s="192" t="s">
        <v>2426</v>
      </c>
      <c r="N2755" s="192" t="s">
        <v>2427</v>
      </c>
    </row>
    <row r="2756" s="159" customFormat="1" ht="21" customHeight="1" spans="1:14">
      <c r="A2756" s="191"/>
      <c r="B2756" s="234" t="s">
        <v>984</v>
      </c>
      <c r="C2756" s="191" t="s">
        <v>1064</v>
      </c>
      <c r="D2756" s="40" t="s">
        <v>988</v>
      </c>
      <c r="E2756" s="67"/>
      <c r="F2756" s="192">
        <v>33</v>
      </c>
      <c r="G2756" s="194"/>
      <c r="H2756" s="192" t="s">
        <v>2389</v>
      </c>
      <c r="I2756" s="192" t="s">
        <v>2389</v>
      </c>
      <c r="J2756" s="192" t="s">
        <v>2427</v>
      </c>
      <c r="K2756" s="192" t="s">
        <v>2483</v>
      </c>
      <c r="L2756" s="69" t="s">
        <v>1101</v>
      </c>
      <c r="M2756" s="192" t="s">
        <v>2426</v>
      </c>
      <c r="N2756" s="192" t="s">
        <v>2427</v>
      </c>
    </row>
    <row r="2757" s="159" customFormat="1" ht="21" customHeight="1" spans="1:14">
      <c r="A2757" s="191"/>
      <c r="B2757" s="234" t="s">
        <v>984</v>
      </c>
      <c r="C2757" s="191" t="s">
        <v>1064</v>
      </c>
      <c r="D2757" s="40" t="s">
        <v>988</v>
      </c>
      <c r="E2757" s="67"/>
      <c r="F2757" s="192">
        <v>56</v>
      </c>
      <c r="G2757" s="194"/>
      <c r="H2757" s="192" t="s">
        <v>2389</v>
      </c>
      <c r="I2757" s="192" t="s">
        <v>2389</v>
      </c>
      <c r="J2757" s="192" t="s">
        <v>2427</v>
      </c>
      <c r="K2757" s="192" t="s">
        <v>2484</v>
      </c>
      <c r="L2757" s="69" t="s">
        <v>1097</v>
      </c>
      <c r="M2757" s="192" t="s">
        <v>2426</v>
      </c>
      <c r="N2757" s="192" t="s">
        <v>2427</v>
      </c>
    </row>
    <row r="2758" s="159" customFormat="1" ht="21" customHeight="1" spans="1:14">
      <c r="A2758" s="191"/>
      <c r="B2758" s="234" t="s">
        <v>984</v>
      </c>
      <c r="C2758" s="191" t="s">
        <v>1064</v>
      </c>
      <c r="D2758" s="40" t="s">
        <v>988</v>
      </c>
      <c r="E2758" s="67"/>
      <c r="F2758" s="192">
        <v>7</v>
      </c>
      <c r="G2758" s="194"/>
      <c r="H2758" s="192" t="s">
        <v>2389</v>
      </c>
      <c r="I2758" s="192" t="s">
        <v>2389</v>
      </c>
      <c r="J2758" s="192" t="s">
        <v>2427</v>
      </c>
      <c r="K2758" s="192" t="s">
        <v>2485</v>
      </c>
      <c r="L2758" s="69" t="s">
        <v>1101</v>
      </c>
      <c r="M2758" s="192" t="s">
        <v>2426</v>
      </c>
      <c r="N2758" s="192" t="s">
        <v>2427</v>
      </c>
    </row>
    <row r="2759" s="159" customFormat="1" ht="21" customHeight="1" spans="1:14">
      <c r="A2759" s="191"/>
      <c r="B2759" s="234" t="s">
        <v>984</v>
      </c>
      <c r="C2759" s="191" t="s">
        <v>1064</v>
      </c>
      <c r="D2759" s="40" t="s">
        <v>988</v>
      </c>
      <c r="E2759" s="67"/>
      <c r="F2759" s="192">
        <v>71</v>
      </c>
      <c r="G2759" s="194"/>
      <c r="H2759" s="192" t="s">
        <v>2389</v>
      </c>
      <c r="I2759" s="192" t="s">
        <v>2389</v>
      </c>
      <c r="J2759" s="192" t="s">
        <v>2427</v>
      </c>
      <c r="K2759" s="192" t="s">
        <v>2486</v>
      </c>
      <c r="L2759" s="69" t="s">
        <v>1101</v>
      </c>
      <c r="M2759" s="192" t="s">
        <v>2426</v>
      </c>
      <c r="N2759" s="192" t="s">
        <v>2427</v>
      </c>
    </row>
    <row r="2760" s="159" customFormat="1" ht="21" customHeight="1" spans="1:14">
      <c r="A2760" s="191"/>
      <c r="B2760" s="234" t="s">
        <v>984</v>
      </c>
      <c r="C2760" s="191" t="s">
        <v>1064</v>
      </c>
      <c r="D2760" s="40" t="s">
        <v>988</v>
      </c>
      <c r="E2760" s="67"/>
      <c r="F2760" s="192">
        <v>17</v>
      </c>
      <c r="G2760" s="194"/>
      <c r="H2760" s="192" t="s">
        <v>2389</v>
      </c>
      <c r="I2760" s="192" t="s">
        <v>2389</v>
      </c>
      <c r="J2760" s="192" t="s">
        <v>2427</v>
      </c>
      <c r="K2760" s="192" t="s">
        <v>2487</v>
      </c>
      <c r="L2760" s="69" t="s">
        <v>1097</v>
      </c>
      <c r="M2760" s="192" t="s">
        <v>2426</v>
      </c>
      <c r="N2760" s="192" t="s">
        <v>2427</v>
      </c>
    </row>
    <row r="2761" s="159" customFormat="1" ht="21" customHeight="1" spans="1:14">
      <c r="A2761" s="191"/>
      <c r="B2761" s="234" t="s">
        <v>984</v>
      </c>
      <c r="C2761" s="191" t="s">
        <v>1064</v>
      </c>
      <c r="D2761" s="40" t="s">
        <v>988</v>
      </c>
      <c r="E2761" s="67"/>
      <c r="F2761" s="192">
        <v>24</v>
      </c>
      <c r="G2761" s="194"/>
      <c r="H2761" s="192" t="s">
        <v>2389</v>
      </c>
      <c r="I2761" s="192" t="s">
        <v>2389</v>
      </c>
      <c r="J2761" s="192" t="s">
        <v>2427</v>
      </c>
      <c r="K2761" s="192" t="s">
        <v>2488</v>
      </c>
      <c r="L2761" s="69" t="s">
        <v>1101</v>
      </c>
      <c r="M2761" s="192" t="s">
        <v>2426</v>
      </c>
      <c r="N2761" s="192" t="s">
        <v>2427</v>
      </c>
    </row>
    <row r="2762" s="159" customFormat="1" ht="21" customHeight="1" spans="1:14">
      <c r="A2762" s="191"/>
      <c r="B2762" s="234" t="s">
        <v>984</v>
      </c>
      <c r="C2762" s="191" t="s">
        <v>1064</v>
      </c>
      <c r="D2762" s="40" t="s">
        <v>988</v>
      </c>
      <c r="E2762" s="67"/>
      <c r="F2762" s="192">
        <v>13</v>
      </c>
      <c r="G2762" s="194"/>
      <c r="H2762" s="192" t="s">
        <v>2389</v>
      </c>
      <c r="I2762" s="192" t="s">
        <v>2389</v>
      </c>
      <c r="J2762" s="192" t="s">
        <v>2427</v>
      </c>
      <c r="K2762" s="192" t="s">
        <v>2489</v>
      </c>
      <c r="L2762" s="69" t="s">
        <v>1101</v>
      </c>
      <c r="M2762" s="192" t="s">
        <v>2426</v>
      </c>
      <c r="N2762" s="192" t="s">
        <v>2427</v>
      </c>
    </row>
    <row r="2763" s="159" customFormat="1" ht="21" customHeight="1" spans="1:14">
      <c r="A2763" s="191"/>
      <c r="B2763" s="234" t="s">
        <v>984</v>
      </c>
      <c r="C2763" s="191" t="s">
        <v>1064</v>
      </c>
      <c r="D2763" s="40" t="s">
        <v>988</v>
      </c>
      <c r="E2763" s="67"/>
      <c r="F2763" s="192">
        <v>7</v>
      </c>
      <c r="G2763" s="194"/>
      <c r="H2763" s="192" t="s">
        <v>2389</v>
      </c>
      <c r="I2763" s="192" t="s">
        <v>2389</v>
      </c>
      <c r="J2763" s="192" t="s">
        <v>2427</v>
      </c>
      <c r="K2763" s="192" t="s">
        <v>2490</v>
      </c>
      <c r="L2763" s="69" t="s">
        <v>1097</v>
      </c>
      <c r="M2763" s="192" t="s">
        <v>2426</v>
      </c>
      <c r="N2763" s="192" t="s">
        <v>2427</v>
      </c>
    </row>
    <row r="2764" s="166" customFormat="1" ht="21" customHeight="1" spans="1:14">
      <c r="A2764" s="195"/>
      <c r="B2764" s="362" t="s">
        <v>138</v>
      </c>
      <c r="C2764" s="299"/>
      <c r="D2764" s="196"/>
      <c r="E2764" s="197"/>
      <c r="F2764" s="188">
        <f>SUM(F2663:F2763)</f>
        <v>3339</v>
      </c>
      <c r="G2764" s="199"/>
      <c r="H2764" s="188"/>
      <c r="I2764" s="195"/>
      <c r="J2764" s="188"/>
      <c r="K2764" s="188"/>
      <c r="L2764" s="233"/>
      <c r="M2764" s="188"/>
      <c r="N2764" s="188"/>
    </row>
    <row r="2765" s="159" customFormat="1" ht="21" customHeight="1" spans="1:14">
      <c r="A2765" s="191"/>
      <c r="B2765" s="234" t="s">
        <v>995</v>
      </c>
      <c r="C2765" s="191" t="s">
        <v>1003</v>
      </c>
      <c r="D2765" s="40" t="s">
        <v>988</v>
      </c>
      <c r="E2765" s="67"/>
      <c r="F2765" s="301">
        <v>12</v>
      </c>
      <c r="G2765" s="194"/>
      <c r="H2765" s="192" t="s">
        <v>2389</v>
      </c>
      <c r="I2765" s="192" t="s">
        <v>2389</v>
      </c>
      <c r="J2765" s="192" t="s">
        <v>1003</v>
      </c>
      <c r="K2765" s="301" t="s">
        <v>1293</v>
      </c>
      <c r="L2765" s="301" t="s">
        <v>1284</v>
      </c>
      <c r="M2765" s="203" t="s">
        <v>1280</v>
      </c>
      <c r="N2765" s="203" t="s">
        <v>1277</v>
      </c>
    </row>
    <row r="2766" s="159" customFormat="1" ht="21" customHeight="1" spans="1:14">
      <c r="A2766" s="191"/>
      <c r="B2766" s="234" t="s">
        <v>995</v>
      </c>
      <c r="C2766" s="191" t="s">
        <v>1003</v>
      </c>
      <c r="D2766" s="40" t="s">
        <v>988</v>
      </c>
      <c r="E2766" s="67"/>
      <c r="F2766" s="301">
        <v>14</v>
      </c>
      <c r="G2766" s="194"/>
      <c r="H2766" s="192" t="s">
        <v>2389</v>
      </c>
      <c r="I2766" s="192" t="s">
        <v>2389</v>
      </c>
      <c r="J2766" s="192" t="s">
        <v>1003</v>
      </c>
      <c r="K2766" s="301" t="s">
        <v>1294</v>
      </c>
      <c r="L2766" s="301" t="s">
        <v>1284</v>
      </c>
      <c r="M2766" s="203" t="s">
        <v>1280</v>
      </c>
      <c r="N2766" s="203" t="s">
        <v>1277</v>
      </c>
    </row>
    <row r="2767" s="159" customFormat="1" ht="21" customHeight="1" spans="1:14">
      <c r="A2767" s="191"/>
      <c r="B2767" s="234" t="s">
        <v>995</v>
      </c>
      <c r="C2767" s="191" t="s">
        <v>1003</v>
      </c>
      <c r="D2767" s="40" t="s">
        <v>988</v>
      </c>
      <c r="E2767" s="67"/>
      <c r="F2767" s="301">
        <v>10</v>
      </c>
      <c r="G2767" s="194"/>
      <c r="H2767" s="192" t="s">
        <v>2389</v>
      </c>
      <c r="I2767" s="192" t="s">
        <v>2389</v>
      </c>
      <c r="J2767" s="192" t="s">
        <v>1003</v>
      </c>
      <c r="K2767" s="301" t="s">
        <v>1278</v>
      </c>
      <c r="L2767" s="69" t="s">
        <v>1279</v>
      </c>
      <c r="M2767" s="203" t="s">
        <v>1280</v>
      </c>
      <c r="N2767" s="203" t="s">
        <v>1277</v>
      </c>
    </row>
    <row r="2768" s="159" customFormat="1" ht="21" customHeight="1" spans="1:14">
      <c r="A2768" s="191"/>
      <c r="B2768" s="234" t="s">
        <v>995</v>
      </c>
      <c r="C2768" s="191" t="s">
        <v>1003</v>
      </c>
      <c r="D2768" s="40" t="s">
        <v>988</v>
      </c>
      <c r="E2768" s="67"/>
      <c r="F2768" s="301">
        <v>16</v>
      </c>
      <c r="G2768" s="194"/>
      <c r="H2768" s="192" t="s">
        <v>2389</v>
      </c>
      <c r="I2768" s="192" t="s">
        <v>2389</v>
      </c>
      <c r="J2768" s="192" t="s">
        <v>1003</v>
      </c>
      <c r="K2768" s="301" t="s">
        <v>1281</v>
      </c>
      <c r="L2768" s="69" t="s">
        <v>1279</v>
      </c>
      <c r="M2768" s="203" t="s">
        <v>1280</v>
      </c>
      <c r="N2768" s="203" t="s">
        <v>1277</v>
      </c>
    </row>
    <row r="2769" s="159" customFormat="1" ht="21" customHeight="1" spans="1:14">
      <c r="A2769" s="191"/>
      <c r="B2769" s="234" t="s">
        <v>995</v>
      </c>
      <c r="C2769" s="191" t="s">
        <v>1003</v>
      </c>
      <c r="D2769" s="40" t="s">
        <v>988</v>
      </c>
      <c r="E2769" s="67"/>
      <c r="F2769" s="301">
        <v>12</v>
      </c>
      <c r="G2769" s="194"/>
      <c r="H2769" s="192" t="s">
        <v>2389</v>
      </c>
      <c r="I2769" s="192" t="s">
        <v>2389</v>
      </c>
      <c r="J2769" s="192" t="s">
        <v>1003</v>
      </c>
      <c r="K2769" s="301" t="s">
        <v>1871</v>
      </c>
      <c r="L2769" s="69" t="s">
        <v>1279</v>
      </c>
      <c r="M2769" s="203" t="s">
        <v>1280</v>
      </c>
      <c r="N2769" s="203" t="s">
        <v>1277</v>
      </c>
    </row>
    <row r="2770" s="159" customFormat="1" ht="21" customHeight="1" spans="1:14">
      <c r="A2770" s="191"/>
      <c r="B2770" s="234" t="s">
        <v>995</v>
      </c>
      <c r="C2770" s="191" t="s">
        <v>1003</v>
      </c>
      <c r="D2770" s="40" t="s">
        <v>988</v>
      </c>
      <c r="E2770" s="67"/>
      <c r="F2770" s="301">
        <v>5</v>
      </c>
      <c r="G2770" s="194"/>
      <c r="H2770" s="192" t="s">
        <v>2389</v>
      </c>
      <c r="I2770" s="192" t="s">
        <v>2389</v>
      </c>
      <c r="J2770" s="192" t="s">
        <v>1003</v>
      </c>
      <c r="K2770" s="301" t="s">
        <v>1282</v>
      </c>
      <c r="L2770" s="69" t="s">
        <v>1279</v>
      </c>
      <c r="M2770" s="203" t="s">
        <v>1280</v>
      </c>
      <c r="N2770" s="203" t="s">
        <v>1277</v>
      </c>
    </row>
    <row r="2771" s="159" customFormat="1" ht="21" customHeight="1" spans="1:14">
      <c r="A2771" s="191"/>
      <c r="B2771" s="234" t="s">
        <v>995</v>
      </c>
      <c r="C2771" s="191" t="s">
        <v>1003</v>
      </c>
      <c r="D2771" s="40" t="s">
        <v>988</v>
      </c>
      <c r="E2771" s="67"/>
      <c r="F2771" s="301">
        <v>10</v>
      </c>
      <c r="G2771" s="194"/>
      <c r="H2771" s="192" t="s">
        <v>2389</v>
      </c>
      <c r="I2771" s="192" t="s">
        <v>2389</v>
      </c>
      <c r="J2771" s="192" t="s">
        <v>1003</v>
      </c>
      <c r="K2771" s="301" t="s">
        <v>1283</v>
      </c>
      <c r="L2771" s="301" t="s">
        <v>1284</v>
      </c>
      <c r="M2771" s="203" t="s">
        <v>1280</v>
      </c>
      <c r="N2771" s="203" t="s">
        <v>1277</v>
      </c>
    </row>
    <row r="2772" s="159" customFormat="1" ht="21" customHeight="1" spans="1:14">
      <c r="A2772" s="191"/>
      <c r="B2772" s="234" t="s">
        <v>995</v>
      </c>
      <c r="C2772" s="191" t="s">
        <v>1003</v>
      </c>
      <c r="D2772" s="40" t="s">
        <v>988</v>
      </c>
      <c r="E2772" s="67"/>
      <c r="F2772" s="301">
        <v>12</v>
      </c>
      <c r="G2772" s="194"/>
      <c r="H2772" s="192" t="s">
        <v>2389</v>
      </c>
      <c r="I2772" s="192" t="s">
        <v>2389</v>
      </c>
      <c r="J2772" s="192" t="s">
        <v>1003</v>
      </c>
      <c r="K2772" s="301" t="s">
        <v>1285</v>
      </c>
      <c r="L2772" s="69" t="s">
        <v>1279</v>
      </c>
      <c r="M2772" s="203" t="s">
        <v>1280</v>
      </c>
      <c r="N2772" s="203" t="s">
        <v>1277</v>
      </c>
    </row>
    <row r="2773" s="159" customFormat="1" ht="21" customHeight="1" spans="1:14">
      <c r="A2773" s="191"/>
      <c r="B2773" s="234" t="s">
        <v>995</v>
      </c>
      <c r="C2773" s="191" t="s">
        <v>1003</v>
      </c>
      <c r="D2773" s="40" t="s">
        <v>988</v>
      </c>
      <c r="E2773" s="67"/>
      <c r="F2773" s="301">
        <v>14</v>
      </c>
      <c r="G2773" s="194"/>
      <c r="H2773" s="192" t="s">
        <v>2389</v>
      </c>
      <c r="I2773" s="192" t="s">
        <v>2389</v>
      </c>
      <c r="J2773" s="192" t="s">
        <v>1003</v>
      </c>
      <c r="K2773" s="301" t="s">
        <v>1286</v>
      </c>
      <c r="L2773" s="69" t="s">
        <v>1279</v>
      </c>
      <c r="M2773" s="203" t="s">
        <v>1280</v>
      </c>
      <c r="N2773" s="203" t="s">
        <v>1277</v>
      </c>
    </row>
    <row r="2774" s="159" customFormat="1" ht="21" customHeight="1" spans="1:14">
      <c r="A2774" s="191"/>
      <c r="B2774" s="234" t="s">
        <v>995</v>
      </c>
      <c r="C2774" s="191" t="s">
        <v>1003</v>
      </c>
      <c r="D2774" s="40" t="s">
        <v>988</v>
      </c>
      <c r="E2774" s="67"/>
      <c r="F2774" s="301">
        <v>14</v>
      </c>
      <c r="G2774" s="194"/>
      <c r="H2774" s="192" t="s">
        <v>2389</v>
      </c>
      <c r="I2774" s="192" t="s">
        <v>2389</v>
      </c>
      <c r="J2774" s="192" t="s">
        <v>1003</v>
      </c>
      <c r="K2774" s="301" t="s">
        <v>1287</v>
      </c>
      <c r="L2774" s="69" t="s">
        <v>1279</v>
      </c>
      <c r="M2774" s="203" t="s">
        <v>1280</v>
      </c>
      <c r="N2774" s="203" t="s">
        <v>1277</v>
      </c>
    </row>
    <row r="2775" s="159" customFormat="1" ht="21" customHeight="1" spans="1:14">
      <c r="A2775" s="191"/>
      <c r="B2775" s="234" t="s">
        <v>995</v>
      </c>
      <c r="C2775" s="191" t="s">
        <v>1003</v>
      </c>
      <c r="D2775" s="40" t="s">
        <v>988</v>
      </c>
      <c r="E2775" s="67"/>
      <c r="F2775" s="301">
        <v>8</v>
      </c>
      <c r="G2775" s="194"/>
      <c r="H2775" s="192" t="s">
        <v>2389</v>
      </c>
      <c r="I2775" s="192" t="s">
        <v>2389</v>
      </c>
      <c r="J2775" s="192" t="s">
        <v>1003</v>
      </c>
      <c r="K2775" s="301" t="s">
        <v>1295</v>
      </c>
      <c r="L2775" s="301" t="s">
        <v>1284</v>
      </c>
      <c r="M2775" s="203" t="s">
        <v>1280</v>
      </c>
      <c r="N2775" s="203" t="s">
        <v>1277</v>
      </c>
    </row>
    <row r="2776" s="159" customFormat="1" ht="21" customHeight="1" spans="1:14">
      <c r="A2776" s="191"/>
      <c r="B2776" s="234" t="s">
        <v>995</v>
      </c>
      <c r="C2776" s="191" t="s">
        <v>1003</v>
      </c>
      <c r="D2776" s="40" t="s">
        <v>988</v>
      </c>
      <c r="E2776" s="67"/>
      <c r="F2776" s="301">
        <v>14</v>
      </c>
      <c r="G2776" s="194"/>
      <c r="H2776" s="192" t="s">
        <v>2389</v>
      </c>
      <c r="I2776" s="192" t="s">
        <v>2389</v>
      </c>
      <c r="J2776" s="192" t="s">
        <v>1003</v>
      </c>
      <c r="K2776" s="301" t="s">
        <v>1296</v>
      </c>
      <c r="L2776" s="69" t="s">
        <v>1279</v>
      </c>
      <c r="M2776" s="203" t="s">
        <v>1280</v>
      </c>
      <c r="N2776" s="203" t="s">
        <v>1277</v>
      </c>
    </row>
    <row r="2777" s="159" customFormat="1" ht="21" customHeight="1" spans="1:14">
      <c r="A2777" s="191"/>
      <c r="B2777" s="234" t="s">
        <v>995</v>
      </c>
      <c r="C2777" s="191" t="s">
        <v>1003</v>
      </c>
      <c r="D2777" s="40" t="s">
        <v>988</v>
      </c>
      <c r="E2777" s="67"/>
      <c r="F2777" s="301">
        <v>10</v>
      </c>
      <c r="G2777" s="194"/>
      <c r="H2777" s="192" t="s">
        <v>2389</v>
      </c>
      <c r="I2777" s="192" t="s">
        <v>2389</v>
      </c>
      <c r="J2777" s="192" t="s">
        <v>1003</v>
      </c>
      <c r="K2777" s="301" t="s">
        <v>1297</v>
      </c>
      <c r="L2777" s="69" t="s">
        <v>1279</v>
      </c>
      <c r="M2777" s="203" t="s">
        <v>1280</v>
      </c>
      <c r="N2777" s="203" t="s">
        <v>1277</v>
      </c>
    </row>
    <row r="2778" s="159" customFormat="1" ht="21" customHeight="1" spans="1:14">
      <c r="A2778" s="191"/>
      <c r="B2778" s="234" t="s">
        <v>995</v>
      </c>
      <c r="C2778" s="191" t="s">
        <v>1003</v>
      </c>
      <c r="D2778" s="40" t="s">
        <v>988</v>
      </c>
      <c r="E2778" s="67"/>
      <c r="F2778" s="301">
        <v>11</v>
      </c>
      <c r="G2778" s="194"/>
      <c r="H2778" s="192" t="s">
        <v>2389</v>
      </c>
      <c r="I2778" s="192" t="s">
        <v>2389</v>
      </c>
      <c r="J2778" s="192" t="s">
        <v>1003</v>
      </c>
      <c r="K2778" s="301" t="s">
        <v>1288</v>
      </c>
      <c r="L2778" s="69" t="s">
        <v>1279</v>
      </c>
      <c r="M2778" s="203" t="s">
        <v>1280</v>
      </c>
      <c r="N2778" s="203" t="s">
        <v>1277</v>
      </c>
    </row>
    <row r="2779" s="166" customFormat="1" ht="21" customHeight="1" spans="1:14">
      <c r="A2779" s="195"/>
      <c r="B2779" s="362" t="s">
        <v>138</v>
      </c>
      <c r="C2779" s="299"/>
      <c r="D2779" s="196"/>
      <c r="E2779" s="197"/>
      <c r="F2779" s="188">
        <f>SUM(F2765:F2778)</f>
        <v>162</v>
      </c>
      <c r="G2779" s="199"/>
      <c r="H2779" s="188"/>
      <c r="I2779" s="195"/>
      <c r="J2779" s="188"/>
      <c r="K2779" s="188"/>
      <c r="L2779" s="233"/>
      <c r="M2779" s="188"/>
      <c r="N2779" s="188"/>
    </row>
    <row r="2780" s="159" customFormat="1" ht="21" customHeight="1" spans="1:14">
      <c r="A2780" s="191"/>
      <c r="B2780" s="200" t="s">
        <v>1014</v>
      </c>
      <c r="C2780" s="201" t="s">
        <v>1015</v>
      </c>
      <c r="D2780" s="40"/>
      <c r="E2780" s="67"/>
      <c r="F2780" s="192"/>
      <c r="G2780" s="194"/>
      <c r="H2780" s="192"/>
      <c r="I2780" s="191"/>
      <c r="J2780" s="192"/>
      <c r="K2780" s="192"/>
      <c r="L2780" s="69"/>
      <c r="M2780" s="192"/>
      <c r="N2780" s="192"/>
    </row>
    <row r="2781" s="159" customFormat="1" ht="21" customHeight="1" spans="1:14">
      <c r="A2781" s="191"/>
      <c r="B2781" s="234" t="s">
        <v>1016</v>
      </c>
      <c r="C2781" s="191" t="s">
        <v>985</v>
      </c>
      <c r="D2781" s="40" t="s">
        <v>988</v>
      </c>
      <c r="E2781" s="67"/>
      <c r="F2781" s="406">
        <v>40</v>
      </c>
      <c r="G2781" s="194"/>
      <c r="H2781" s="192" t="s">
        <v>2389</v>
      </c>
      <c r="I2781" s="192" t="s">
        <v>2389</v>
      </c>
      <c r="J2781" s="191" t="s">
        <v>985</v>
      </c>
      <c r="K2781" s="192" t="s">
        <v>2390</v>
      </c>
      <c r="L2781" s="69" t="s">
        <v>1097</v>
      </c>
      <c r="M2781" s="192" t="s">
        <v>2391</v>
      </c>
      <c r="N2781" s="192" t="s">
        <v>2392</v>
      </c>
    </row>
    <row r="2782" s="159" customFormat="1" ht="21" customHeight="1" spans="1:14">
      <c r="A2782" s="191"/>
      <c r="B2782" s="234" t="s">
        <v>1016</v>
      </c>
      <c r="C2782" s="191" t="s">
        <v>985</v>
      </c>
      <c r="D2782" s="40" t="s">
        <v>988</v>
      </c>
      <c r="E2782" s="67"/>
      <c r="F2782" s="192">
        <v>22</v>
      </c>
      <c r="G2782" s="194"/>
      <c r="H2782" s="192" t="s">
        <v>2389</v>
      </c>
      <c r="I2782" s="192" t="s">
        <v>2389</v>
      </c>
      <c r="J2782" s="191" t="s">
        <v>985</v>
      </c>
      <c r="K2782" s="192" t="s">
        <v>2393</v>
      </c>
      <c r="L2782" s="69" t="s">
        <v>1097</v>
      </c>
      <c r="M2782" s="192" t="s">
        <v>2391</v>
      </c>
      <c r="N2782" s="192" t="s">
        <v>2392</v>
      </c>
    </row>
    <row r="2783" s="159" customFormat="1" ht="21" customHeight="1" spans="1:14">
      <c r="A2783" s="191"/>
      <c r="B2783" s="234" t="s">
        <v>1016</v>
      </c>
      <c r="C2783" s="191" t="s">
        <v>985</v>
      </c>
      <c r="D2783" s="40" t="s">
        <v>988</v>
      </c>
      <c r="E2783" s="67"/>
      <c r="F2783" s="192">
        <v>10</v>
      </c>
      <c r="G2783" s="194"/>
      <c r="H2783" s="192" t="s">
        <v>2389</v>
      </c>
      <c r="I2783" s="192" t="s">
        <v>2389</v>
      </c>
      <c r="J2783" s="191" t="s">
        <v>985</v>
      </c>
      <c r="K2783" s="192" t="s">
        <v>2394</v>
      </c>
      <c r="L2783" s="69" t="s">
        <v>1097</v>
      </c>
      <c r="M2783" s="192" t="s">
        <v>2391</v>
      </c>
      <c r="N2783" s="192" t="s">
        <v>2392</v>
      </c>
    </row>
    <row r="2784" s="159" customFormat="1" ht="21" customHeight="1" spans="1:14">
      <c r="A2784" s="191"/>
      <c r="B2784" s="234" t="s">
        <v>1016</v>
      </c>
      <c r="C2784" s="191" t="s">
        <v>985</v>
      </c>
      <c r="D2784" s="40" t="s">
        <v>988</v>
      </c>
      <c r="E2784" s="67"/>
      <c r="F2784" s="192">
        <v>16</v>
      </c>
      <c r="G2784" s="194"/>
      <c r="H2784" s="192" t="s">
        <v>2389</v>
      </c>
      <c r="I2784" s="192" t="s">
        <v>2389</v>
      </c>
      <c r="J2784" s="191" t="s">
        <v>985</v>
      </c>
      <c r="K2784" s="192" t="s">
        <v>2395</v>
      </c>
      <c r="L2784" s="69" t="s">
        <v>1101</v>
      </c>
      <c r="M2784" s="192" t="s">
        <v>2391</v>
      </c>
      <c r="N2784" s="192" t="s">
        <v>2392</v>
      </c>
    </row>
    <row r="2785" s="159" customFormat="1" ht="21" customHeight="1" spans="1:14">
      <c r="A2785" s="191"/>
      <c r="B2785" s="234" t="s">
        <v>1016</v>
      </c>
      <c r="C2785" s="191" t="s">
        <v>985</v>
      </c>
      <c r="D2785" s="40" t="s">
        <v>988</v>
      </c>
      <c r="E2785" s="67"/>
      <c r="F2785" s="192">
        <v>13</v>
      </c>
      <c r="G2785" s="194"/>
      <c r="H2785" s="192" t="s">
        <v>2389</v>
      </c>
      <c r="I2785" s="192" t="s">
        <v>2389</v>
      </c>
      <c r="J2785" s="191" t="s">
        <v>985</v>
      </c>
      <c r="K2785" s="192" t="s">
        <v>2396</v>
      </c>
      <c r="L2785" s="69" t="s">
        <v>1101</v>
      </c>
      <c r="M2785" s="192" t="s">
        <v>2391</v>
      </c>
      <c r="N2785" s="192" t="s">
        <v>2392</v>
      </c>
    </row>
    <row r="2786" s="159" customFormat="1" ht="21" customHeight="1" spans="1:14">
      <c r="A2786" s="191"/>
      <c r="B2786" s="234" t="s">
        <v>1016</v>
      </c>
      <c r="C2786" s="191" t="s">
        <v>985</v>
      </c>
      <c r="D2786" s="40" t="s">
        <v>988</v>
      </c>
      <c r="E2786" s="67"/>
      <c r="F2786" s="406">
        <v>24</v>
      </c>
      <c r="G2786" s="194"/>
      <c r="H2786" s="192" t="s">
        <v>2389</v>
      </c>
      <c r="I2786" s="192" t="s">
        <v>2389</v>
      </c>
      <c r="J2786" s="191" t="s">
        <v>985</v>
      </c>
      <c r="K2786" s="192" t="s">
        <v>2397</v>
      </c>
      <c r="L2786" s="69" t="s">
        <v>1101</v>
      </c>
      <c r="M2786" s="192" t="s">
        <v>2391</v>
      </c>
      <c r="N2786" s="192" t="s">
        <v>2392</v>
      </c>
    </row>
    <row r="2787" s="159" customFormat="1" ht="21" customHeight="1" spans="1:14">
      <c r="A2787" s="191"/>
      <c r="B2787" s="234" t="s">
        <v>1016</v>
      </c>
      <c r="C2787" s="191" t="s">
        <v>985</v>
      </c>
      <c r="D2787" s="40" t="s">
        <v>988</v>
      </c>
      <c r="E2787" s="67"/>
      <c r="F2787" s="192">
        <v>15</v>
      </c>
      <c r="G2787" s="194"/>
      <c r="H2787" s="192" t="s">
        <v>2389</v>
      </c>
      <c r="I2787" s="192" t="s">
        <v>2389</v>
      </c>
      <c r="J2787" s="191" t="s">
        <v>985</v>
      </c>
      <c r="K2787" s="192" t="s">
        <v>2398</v>
      </c>
      <c r="L2787" s="69" t="s">
        <v>1101</v>
      </c>
      <c r="M2787" s="192" t="s">
        <v>2391</v>
      </c>
      <c r="N2787" s="192" t="s">
        <v>2392</v>
      </c>
    </row>
    <row r="2788" s="159" customFormat="1" ht="21" customHeight="1" spans="1:14">
      <c r="A2788" s="191"/>
      <c r="B2788" s="234" t="s">
        <v>1016</v>
      </c>
      <c r="C2788" s="191" t="s">
        <v>985</v>
      </c>
      <c r="D2788" s="40" t="s">
        <v>988</v>
      </c>
      <c r="E2788" s="67"/>
      <c r="F2788" s="192">
        <v>11</v>
      </c>
      <c r="G2788" s="194"/>
      <c r="H2788" s="192" t="s">
        <v>2389</v>
      </c>
      <c r="I2788" s="192" t="s">
        <v>2389</v>
      </c>
      <c r="J2788" s="191" t="s">
        <v>985</v>
      </c>
      <c r="K2788" s="192" t="s">
        <v>2399</v>
      </c>
      <c r="L2788" s="69" t="s">
        <v>1097</v>
      </c>
      <c r="M2788" s="192" t="s">
        <v>2391</v>
      </c>
      <c r="N2788" s="192" t="s">
        <v>2392</v>
      </c>
    </row>
    <row r="2789" s="159" customFormat="1" ht="21" customHeight="1" spans="1:14">
      <c r="A2789" s="191"/>
      <c r="B2789" s="234" t="s">
        <v>1016</v>
      </c>
      <c r="C2789" s="191" t="s">
        <v>985</v>
      </c>
      <c r="D2789" s="40" t="s">
        <v>988</v>
      </c>
      <c r="E2789" s="67"/>
      <c r="F2789" s="192">
        <v>17</v>
      </c>
      <c r="G2789" s="194"/>
      <c r="H2789" s="192" t="s">
        <v>2389</v>
      </c>
      <c r="I2789" s="192" t="s">
        <v>2389</v>
      </c>
      <c r="J2789" s="191" t="s">
        <v>985</v>
      </c>
      <c r="K2789" s="192" t="s">
        <v>2400</v>
      </c>
      <c r="L2789" s="69" t="s">
        <v>1101</v>
      </c>
      <c r="M2789" s="192" t="s">
        <v>2391</v>
      </c>
      <c r="N2789" s="192" t="s">
        <v>2392</v>
      </c>
    </row>
    <row r="2790" s="159" customFormat="1" ht="21" customHeight="1" spans="1:14">
      <c r="A2790" s="191"/>
      <c r="B2790" s="234" t="s">
        <v>1016</v>
      </c>
      <c r="C2790" s="191" t="s">
        <v>985</v>
      </c>
      <c r="D2790" s="40" t="s">
        <v>988</v>
      </c>
      <c r="E2790" s="67"/>
      <c r="F2790" s="192">
        <v>12</v>
      </c>
      <c r="G2790" s="194"/>
      <c r="H2790" s="192" t="s">
        <v>2389</v>
      </c>
      <c r="I2790" s="192" t="s">
        <v>2389</v>
      </c>
      <c r="J2790" s="191" t="s">
        <v>985</v>
      </c>
      <c r="K2790" s="192" t="s">
        <v>2401</v>
      </c>
      <c r="L2790" s="69" t="s">
        <v>1101</v>
      </c>
      <c r="M2790" s="192" t="s">
        <v>2391</v>
      </c>
      <c r="N2790" s="192" t="s">
        <v>2392</v>
      </c>
    </row>
    <row r="2791" s="159" customFormat="1" ht="21" customHeight="1" spans="1:14">
      <c r="A2791" s="191"/>
      <c r="B2791" s="234" t="s">
        <v>1016</v>
      </c>
      <c r="C2791" s="191" t="s">
        <v>985</v>
      </c>
      <c r="D2791" s="40" t="s">
        <v>988</v>
      </c>
      <c r="E2791" s="67"/>
      <c r="F2791" s="406">
        <v>7</v>
      </c>
      <c r="G2791" s="194"/>
      <c r="H2791" s="192" t="s">
        <v>2389</v>
      </c>
      <c r="I2791" s="192" t="s">
        <v>2389</v>
      </c>
      <c r="J2791" s="191" t="s">
        <v>985</v>
      </c>
      <c r="K2791" s="192" t="s">
        <v>2402</v>
      </c>
      <c r="L2791" s="69" t="s">
        <v>1101</v>
      </c>
      <c r="M2791" s="192" t="s">
        <v>2391</v>
      </c>
      <c r="N2791" s="192" t="s">
        <v>2392</v>
      </c>
    </row>
    <row r="2792" s="159" customFormat="1" ht="21" customHeight="1" spans="1:14">
      <c r="A2792" s="191"/>
      <c r="B2792" s="234" t="s">
        <v>1016</v>
      </c>
      <c r="C2792" s="191" t="s">
        <v>985</v>
      </c>
      <c r="D2792" s="40" t="s">
        <v>988</v>
      </c>
      <c r="E2792" s="67"/>
      <c r="F2792" s="192">
        <v>23</v>
      </c>
      <c r="G2792" s="194"/>
      <c r="H2792" s="192" t="s">
        <v>2389</v>
      </c>
      <c r="I2792" s="192" t="s">
        <v>2389</v>
      </c>
      <c r="J2792" s="191" t="s">
        <v>985</v>
      </c>
      <c r="K2792" s="192" t="s">
        <v>2403</v>
      </c>
      <c r="L2792" s="69" t="s">
        <v>1101</v>
      </c>
      <c r="M2792" s="192" t="s">
        <v>2391</v>
      </c>
      <c r="N2792" s="192" t="s">
        <v>2392</v>
      </c>
    </row>
    <row r="2793" s="159" customFormat="1" ht="21" customHeight="1" spans="1:14">
      <c r="A2793" s="191"/>
      <c r="B2793" s="234" t="s">
        <v>1016</v>
      </c>
      <c r="C2793" s="191" t="s">
        <v>985</v>
      </c>
      <c r="D2793" s="40" t="s">
        <v>988</v>
      </c>
      <c r="E2793" s="67"/>
      <c r="F2793" s="192">
        <v>3</v>
      </c>
      <c r="G2793" s="194"/>
      <c r="H2793" s="192" t="s">
        <v>2389</v>
      </c>
      <c r="I2793" s="192" t="s">
        <v>2389</v>
      </c>
      <c r="J2793" s="191" t="s">
        <v>985</v>
      </c>
      <c r="K2793" s="192" t="s">
        <v>2404</v>
      </c>
      <c r="L2793" s="69" t="s">
        <v>1101</v>
      </c>
      <c r="M2793" s="192" t="s">
        <v>2391</v>
      </c>
      <c r="N2793" s="192" t="s">
        <v>2392</v>
      </c>
    </row>
    <row r="2794" s="159" customFormat="1" ht="21" customHeight="1" spans="1:14">
      <c r="A2794" s="191"/>
      <c r="B2794" s="234" t="s">
        <v>1016</v>
      </c>
      <c r="C2794" s="191" t="s">
        <v>985</v>
      </c>
      <c r="D2794" s="40" t="s">
        <v>988</v>
      </c>
      <c r="E2794" s="67"/>
      <c r="F2794" s="192">
        <v>5</v>
      </c>
      <c r="G2794" s="194"/>
      <c r="H2794" s="192" t="s">
        <v>2389</v>
      </c>
      <c r="I2794" s="192" t="s">
        <v>2389</v>
      </c>
      <c r="J2794" s="191" t="s">
        <v>985</v>
      </c>
      <c r="K2794" s="192" t="s">
        <v>2405</v>
      </c>
      <c r="L2794" s="69" t="s">
        <v>1101</v>
      </c>
      <c r="M2794" s="192" t="s">
        <v>2391</v>
      </c>
      <c r="N2794" s="192" t="s">
        <v>2392</v>
      </c>
    </row>
    <row r="2795" s="159" customFormat="1" ht="21" customHeight="1" spans="1:14">
      <c r="A2795" s="191"/>
      <c r="B2795" s="234" t="s">
        <v>1016</v>
      </c>
      <c r="C2795" s="191" t="s">
        <v>985</v>
      </c>
      <c r="D2795" s="40" t="s">
        <v>988</v>
      </c>
      <c r="E2795" s="67"/>
      <c r="F2795" s="192">
        <v>3</v>
      </c>
      <c r="G2795" s="194"/>
      <c r="H2795" s="192" t="s">
        <v>2389</v>
      </c>
      <c r="I2795" s="192" t="s">
        <v>2389</v>
      </c>
      <c r="J2795" s="191" t="s">
        <v>985</v>
      </c>
      <c r="K2795" s="192" t="s">
        <v>2406</v>
      </c>
      <c r="L2795" s="69" t="s">
        <v>1101</v>
      </c>
      <c r="M2795" s="192" t="s">
        <v>2391</v>
      </c>
      <c r="N2795" s="192" t="s">
        <v>2392</v>
      </c>
    </row>
    <row r="2796" s="159" customFormat="1" ht="21" customHeight="1" spans="1:14">
      <c r="A2796" s="191"/>
      <c r="B2796" s="234" t="s">
        <v>1016</v>
      </c>
      <c r="C2796" s="191" t="s">
        <v>985</v>
      </c>
      <c r="D2796" s="40" t="s">
        <v>988</v>
      </c>
      <c r="E2796" s="67"/>
      <c r="F2796" s="192">
        <v>9</v>
      </c>
      <c r="G2796" s="194"/>
      <c r="H2796" s="192" t="s">
        <v>2389</v>
      </c>
      <c r="I2796" s="192" t="s">
        <v>2389</v>
      </c>
      <c r="J2796" s="191" t="s">
        <v>985</v>
      </c>
      <c r="K2796" s="192" t="s">
        <v>2407</v>
      </c>
      <c r="L2796" s="69" t="s">
        <v>1101</v>
      </c>
      <c r="M2796" s="192" t="s">
        <v>2391</v>
      </c>
      <c r="N2796" s="192" t="s">
        <v>2392</v>
      </c>
    </row>
    <row r="2797" s="159" customFormat="1" ht="21" customHeight="1" spans="1:14">
      <c r="A2797" s="191"/>
      <c r="B2797" s="234" t="s">
        <v>1016</v>
      </c>
      <c r="C2797" s="191" t="s">
        <v>985</v>
      </c>
      <c r="D2797" s="40" t="s">
        <v>988</v>
      </c>
      <c r="E2797" s="67"/>
      <c r="F2797" s="192">
        <v>32</v>
      </c>
      <c r="G2797" s="194"/>
      <c r="H2797" s="192" t="s">
        <v>2389</v>
      </c>
      <c r="I2797" s="192" t="s">
        <v>2389</v>
      </c>
      <c r="J2797" s="191" t="s">
        <v>985</v>
      </c>
      <c r="K2797" s="192" t="s">
        <v>2408</v>
      </c>
      <c r="L2797" s="69" t="s">
        <v>1101</v>
      </c>
      <c r="M2797" s="192" t="s">
        <v>2391</v>
      </c>
      <c r="N2797" s="192" t="s">
        <v>2392</v>
      </c>
    </row>
    <row r="2798" s="159" customFormat="1" ht="21" customHeight="1" spans="1:14">
      <c r="A2798" s="191"/>
      <c r="B2798" s="234" t="s">
        <v>1016</v>
      </c>
      <c r="C2798" s="191" t="s">
        <v>985</v>
      </c>
      <c r="D2798" s="40" t="s">
        <v>988</v>
      </c>
      <c r="E2798" s="67"/>
      <c r="F2798" s="192">
        <v>4</v>
      </c>
      <c r="G2798" s="194"/>
      <c r="H2798" s="192" t="s">
        <v>2389</v>
      </c>
      <c r="I2798" s="192" t="s">
        <v>2389</v>
      </c>
      <c r="J2798" s="191" t="s">
        <v>985</v>
      </c>
      <c r="K2798" s="192" t="s">
        <v>2409</v>
      </c>
      <c r="L2798" s="69" t="s">
        <v>1101</v>
      </c>
      <c r="M2798" s="192" t="s">
        <v>2391</v>
      </c>
      <c r="N2798" s="192" t="s">
        <v>2392</v>
      </c>
    </row>
    <row r="2799" s="159" customFormat="1" ht="21" customHeight="1" spans="1:14">
      <c r="A2799" s="191"/>
      <c r="B2799" s="234" t="s">
        <v>1016</v>
      </c>
      <c r="C2799" s="191" t="s">
        <v>985</v>
      </c>
      <c r="D2799" s="40" t="s">
        <v>988</v>
      </c>
      <c r="E2799" s="67"/>
      <c r="F2799" s="192">
        <v>4</v>
      </c>
      <c r="G2799" s="194"/>
      <c r="H2799" s="192" t="s">
        <v>2389</v>
      </c>
      <c r="I2799" s="192" t="s">
        <v>2389</v>
      </c>
      <c r="J2799" s="191" t="s">
        <v>985</v>
      </c>
      <c r="K2799" s="192" t="s">
        <v>1802</v>
      </c>
      <c r="L2799" s="69" t="s">
        <v>1101</v>
      </c>
      <c r="M2799" s="192" t="s">
        <v>2391</v>
      </c>
      <c r="N2799" s="192" t="s">
        <v>2392</v>
      </c>
    </row>
    <row r="2800" s="159" customFormat="1" ht="21" customHeight="1" spans="1:14">
      <c r="A2800" s="191"/>
      <c r="B2800" s="234" t="s">
        <v>1016</v>
      </c>
      <c r="C2800" s="191" t="s">
        <v>985</v>
      </c>
      <c r="D2800" s="40" t="s">
        <v>988</v>
      </c>
      <c r="E2800" s="67"/>
      <c r="F2800" s="192">
        <v>12</v>
      </c>
      <c r="G2800" s="194"/>
      <c r="H2800" s="192" t="s">
        <v>2389</v>
      </c>
      <c r="I2800" s="192" t="s">
        <v>2389</v>
      </c>
      <c r="J2800" s="191" t="s">
        <v>985</v>
      </c>
      <c r="K2800" s="192" t="s">
        <v>2410</v>
      </c>
      <c r="L2800" s="69" t="s">
        <v>1101</v>
      </c>
      <c r="M2800" s="192" t="s">
        <v>2391</v>
      </c>
      <c r="N2800" s="192" t="s">
        <v>2392</v>
      </c>
    </row>
    <row r="2801" s="159" customFormat="1" ht="21" customHeight="1" spans="1:14">
      <c r="A2801" s="191"/>
      <c r="B2801" s="234" t="s">
        <v>1016</v>
      </c>
      <c r="C2801" s="191" t="s">
        <v>985</v>
      </c>
      <c r="D2801" s="40" t="s">
        <v>988</v>
      </c>
      <c r="E2801" s="67"/>
      <c r="F2801" s="192">
        <v>11</v>
      </c>
      <c r="G2801" s="194"/>
      <c r="H2801" s="192" t="s">
        <v>2389</v>
      </c>
      <c r="I2801" s="192" t="s">
        <v>2389</v>
      </c>
      <c r="J2801" s="191" t="s">
        <v>985</v>
      </c>
      <c r="K2801" s="192" t="s">
        <v>2411</v>
      </c>
      <c r="L2801" s="69" t="s">
        <v>1101</v>
      </c>
      <c r="M2801" s="192" t="s">
        <v>2391</v>
      </c>
      <c r="N2801" s="192" t="s">
        <v>2392</v>
      </c>
    </row>
    <row r="2802" s="159" customFormat="1" ht="21" customHeight="1" spans="1:14">
      <c r="A2802" s="191"/>
      <c r="B2802" s="234" t="s">
        <v>1016</v>
      </c>
      <c r="C2802" s="191" t="s">
        <v>985</v>
      </c>
      <c r="D2802" s="40" t="s">
        <v>988</v>
      </c>
      <c r="E2802" s="67"/>
      <c r="F2802" s="192">
        <v>3</v>
      </c>
      <c r="G2802" s="194"/>
      <c r="H2802" s="192" t="s">
        <v>2389</v>
      </c>
      <c r="I2802" s="192" t="s">
        <v>2389</v>
      </c>
      <c r="J2802" s="191" t="s">
        <v>985</v>
      </c>
      <c r="K2802" s="192" t="s">
        <v>2412</v>
      </c>
      <c r="L2802" s="69" t="s">
        <v>1101</v>
      </c>
      <c r="M2802" s="192" t="s">
        <v>2391</v>
      </c>
      <c r="N2802" s="192" t="s">
        <v>2392</v>
      </c>
    </row>
    <row r="2803" s="159" customFormat="1" ht="21" customHeight="1" spans="1:14">
      <c r="A2803" s="191"/>
      <c r="B2803" s="234" t="s">
        <v>1016</v>
      </c>
      <c r="C2803" s="191" t="s">
        <v>985</v>
      </c>
      <c r="D2803" s="40" t="s">
        <v>988</v>
      </c>
      <c r="E2803" s="67"/>
      <c r="F2803" s="192">
        <v>19</v>
      </c>
      <c r="G2803" s="194"/>
      <c r="H2803" s="192" t="s">
        <v>2389</v>
      </c>
      <c r="I2803" s="192" t="s">
        <v>2389</v>
      </c>
      <c r="J2803" s="191" t="s">
        <v>985</v>
      </c>
      <c r="K2803" s="192" t="s">
        <v>2413</v>
      </c>
      <c r="L2803" s="69" t="s">
        <v>1101</v>
      </c>
      <c r="M2803" s="192" t="s">
        <v>2391</v>
      </c>
      <c r="N2803" s="192" t="s">
        <v>2392</v>
      </c>
    </row>
    <row r="2804" s="159" customFormat="1" ht="21" customHeight="1" spans="1:14">
      <c r="A2804" s="191"/>
      <c r="B2804" s="234" t="s">
        <v>1016</v>
      </c>
      <c r="C2804" s="191" t="s">
        <v>985</v>
      </c>
      <c r="D2804" s="40" t="s">
        <v>988</v>
      </c>
      <c r="E2804" s="67"/>
      <c r="F2804" s="192">
        <v>8</v>
      </c>
      <c r="G2804" s="194"/>
      <c r="H2804" s="192" t="s">
        <v>2389</v>
      </c>
      <c r="I2804" s="192" t="s">
        <v>2389</v>
      </c>
      <c r="J2804" s="191" t="s">
        <v>985</v>
      </c>
      <c r="K2804" s="192" t="s">
        <v>1808</v>
      </c>
      <c r="L2804" s="69" t="s">
        <v>1101</v>
      </c>
      <c r="M2804" s="192" t="s">
        <v>2391</v>
      </c>
      <c r="N2804" s="192" t="s">
        <v>2392</v>
      </c>
    </row>
    <row r="2805" s="159" customFormat="1" ht="21" customHeight="1" spans="1:14">
      <c r="A2805" s="191"/>
      <c r="B2805" s="234" t="s">
        <v>1016</v>
      </c>
      <c r="C2805" s="191" t="s">
        <v>985</v>
      </c>
      <c r="D2805" s="40" t="s">
        <v>988</v>
      </c>
      <c r="E2805" s="67"/>
      <c r="F2805" s="192">
        <v>11</v>
      </c>
      <c r="G2805" s="194"/>
      <c r="H2805" s="192" t="s">
        <v>2389</v>
      </c>
      <c r="I2805" s="192" t="s">
        <v>2389</v>
      </c>
      <c r="J2805" s="191" t="s">
        <v>985</v>
      </c>
      <c r="K2805" s="192" t="s">
        <v>2414</v>
      </c>
      <c r="L2805" s="69" t="s">
        <v>1101</v>
      </c>
      <c r="M2805" s="192" t="s">
        <v>2391</v>
      </c>
      <c r="N2805" s="192" t="s">
        <v>2392</v>
      </c>
    </row>
    <row r="2806" s="159" customFormat="1" ht="21" customHeight="1" spans="1:14">
      <c r="A2806" s="191"/>
      <c r="B2806" s="234" t="s">
        <v>1016</v>
      </c>
      <c r="C2806" s="191" t="s">
        <v>985</v>
      </c>
      <c r="D2806" s="40" t="s">
        <v>988</v>
      </c>
      <c r="E2806" s="67"/>
      <c r="F2806" s="192">
        <v>13</v>
      </c>
      <c r="G2806" s="194"/>
      <c r="H2806" s="192" t="s">
        <v>2389</v>
      </c>
      <c r="I2806" s="192" t="s">
        <v>2389</v>
      </c>
      <c r="J2806" s="191" t="s">
        <v>985</v>
      </c>
      <c r="K2806" s="192" t="s">
        <v>2415</v>
      </c>
      <c r="L2806" s="69" t="s">
        <v>1101</v>
      </c>
      <c r="M2806" s="192" t="s">
        <v>2391</v>
      </c>
      <c r="N2806" s="192" t="s">
        <v>2392</v>
      </c>
    </row>
    <row r="2807" s="159" customFormat="1" ht="21" customHeight="1" spans="1:14">
      <c r="A2807" s="191"/>
      <c r="B2807" s="234" t="s">
        <v>1016</v>
      </c>
      <c r="C2807" s="191" t="s">
        <v>985</v>
      </c>
      <c r="D2807" s="40" t="s">
        <v>988</v>
      </c>
      <c r="E2807" s="67"/>
      <c r="F2807" s="192">
        <v>16</v>
      </c>
      <c r="G2807" s="194"/>
      <c r="H2807" s="192" t="s">
        <v>2389</v>
      </c>
      <c r="I2807" s="192" t="s">
        <v>2389</v>
      </c>
      <c r="J2807" s="191" t="s">
        <v>985</v>
      </c>
      <c r="K2807" s="192" t="s">
        <v>2416</v>
      </c>
      <c r="L2807" s="69" t="s">
        <v>1101</v>
      </c>
      <c r="M2807" s="192" t="s">
        <v>2391</v>
      </c>
      <c r="N2807" s="192" t="s">
        <v>2392</v>
      </c>
    </row>
    <row r="2808" s="159" customFormat="1" ht="21" customHeight="1" spans="1:14">
      <c r="A2808" s="191"/>
      <c r="B2808" s="234" t="s">
        <v>1016</v>
      </c>
      <c r="C2808" s="191" t="s">
        <v>985</v>
      </c>
      <c r="D2808" s="40" t="s">
        <v>988</v>
      </c>
      <c r="E2808" s="67"/>
      <c r="F2808" s="192">
        <v>5</v>
      </c>
      <c r="G2808" s="194"/>
      <c r="H2808" s="192" t="s">
        <v>2389</v>
      </c>
      <c r="I2808" s="192" t="s">
        <v>2389</v>
      </c>
      <c r="J2808" s="191" t="s">
        <v>985</v>
      </c>
      <c r="K2808" s="192" t="s">
        <v>2417</v>
      </c>
      <c r="L2808" s="69" t="s">
        <v>1101</v>
      </c>
      <c r="M2808" s="192" t="s">
        <v>2391</v>
      </c>
      <c r="N2808" s="192" t="s">
        <v>2392</v>
      </c>
    </row>
    <row r="2809" s="159" customFormat="1" ht="21" customHeight="1" spans="1:14">
      <c r="A2809" s="191"/>
      <c r="B2809" s="234" t="s">
        <v>1016</v>
      </c>
      <c r="C2809" s="191" t="s">
        <v>985</v>
      </c>
      <c r="D2809" s="40" t="s">
        <v>988</v>
      </c>
      <c r="E2809" s="67"/>
      <c r="F2809" s="192">
        <v>8</v>
      </c>
      <c r="G2809" s="194"/>
      <c r="H2809" s="192" t="s">
        <v>2389</v>
      </c>
      <c r="I2809" s="192" t="s">
        <v>2389</v>
      </c>
      <c r="J2809" s="191" t="s">
        <v>985</v>
      </c>
      <c r="K2809" s="192" t="s">
        <v>2418</v>
      </c>
      <c r="L2809" s="69" t="s">
        <v>1101</v>
      </c>
      <c r="M2809" s="192" t="s">
        <v>2391</v>
      </c>
      <c r="N2809" s="192" t="s">
        <v>2392</v>
      </c>
    </row>
    <row r="2810" s="159" customFormat="1" ht="21" customHeight="1" spans="1:14">
      <c r="A2810" s="191"/>
      <c r="B2810" s="234" t="s">
        <v>1016</v>
      </c>
      <c r="C2810" s="191" t="s">
        <v>985</v>
      </c>
      <c r="D2810" s="40" t="s">
        <v>988</v>
      </c>
      <c r="E2810" s="67"/>
      <c r="F2810" s="192">
        <v>7</v>
      </c>
      <c r="G2810" s="194"/>
      <c r="H2810" s="192" t="s">
        <v>2389</v>
      </c>
      <c r="I2810" s="192" t="s">
        <v>2389</v>
      </c>
      <c r="J2810" s="191" t="s">
        <v>985</v>
      </c>
      <c r="K2810" s="192" t="s">
        <v>2419</v>
      </c>
      <c r="L2810" s="69" t="s">
        <v>1101</v>
      </c>
      <c r="M2810" s="192" t="s">
        <v>2391</v>
      </c>
      <c r="N2810" s="192" t="s">
        <v>2392</v>
      </c>
    </row>
    <row r="2811" s="159" customFormat="1" ht="21" customHeight="1" spans="1:14">
      <c r="A2811" s="191"/>
      <c r="B2811" s="234" t="s">
        <v>1016</v>
      </c>
      <c r="C2811" s="191" t="s">
        <v>985</v>
      </c>
      <c r="D2811" s="40" t="s">
        <v>988</v>
      </c>
      <c r="E2811" s="67"/>
      <c r="F2811" s="192">
        <v>4</v>
      </c>
      <c r="G2811" s="194"/>
      <c r="H2811" s="192" t="s">
        <v>2389</v>
      </c>
      <c r="I2811" s="192" t="s">
        <v>2389</v>
      </c>
      <c r="J2811" s="191" t="s">
        <v>985</v>
      </c>
      <c r="K2811" s="192" t="s">
        <v>2420</v>
      </c>
      <c r="L2811" s="69" t="s">
        <v>1097</v>
      </c>
      <c r="M2811" s="192" t="s">
        <v>2391</v>
      </c>
      <c r="N2811" s="192" t="s">
        <v>2392</v>
      </c>
    </row>
    <row r="2812" s="159" customFormat="1" ht="21" customHeight="1" spans="1:14">
      <c r="A2812" s="191"/>
      <c r="B2812" s="234" t="s">
        <v>1016</v>
      </c>
      <c r="C2812" s="191" t="s">
        <v>985</v>
      </c>
      <c r="D2812" s="40" t="s">
        <v>988</v>
      </c>
      <c r="E2812" s="67"/>
      <c r="F2812" s="192">
        <v>8</v>
      </c>
      <c r="G2812" s="194"/>
      <c r="H2812" s="192" t="s">
        <v>2389</v>
      </c>
      <c r="I2812" s="192" t="s">
        <v>2389</v>
      </c>
      <c r="J2812" s="191" t="s">
        <v>985</v>
      </c>
      <c r="K2812" s="192" t="s">
        <v>2421</v>
      </c>
      <c r="L2812" s="69" t="s">
        <v>1101</v>
      </c>
      <c r="M2812" s="192" t="s">
        <v>2391</v>
      </c>
      <c r="N2812" s="192" t="s">
        <v>2392</v>
      </c>
    </row>
    <row r="2813" s="159" customFormat="1" ht="21" customHeight="1" spans="1:14">
      <c r="A2813" s="191"/>
      <c r="B2813" s="234" t="s">
        <v>1016</v>
      </c>
      <c r="C2813" s="191" t="s">
        <v>985</v>
      </c>
      <c r="D2813" s="40" t="s">
        <v>988</v>
      </c>
      <c r="E2813" s="67"/>
      <c r="F2813" s="192">
        <v>19</v>
      </c>
      <c r="G2813" s="194"/>
      <c r="H2813" s="192" t="s">
        <v>2389</v>
      </c>
      <c r="I2813" s="192" t="s">
        <v>2389</v>
      </c>
      <c r="J2813" s="191" t="s">
        <v>985</v>
      </c>
      <c r="K2813" s="192" t="s">
        <v>2422</v>
      </c>
      <c r="L2813" s="69" t="s">
        <v>1101</v>
      </c>
      <c r="M2813" s="192" t="s">
        <v>2391</v>
      </c>
      <c r="N2813" s="192" t="s">
        <v>2392</v>
      </c>
    </row>
    <row r="2814" s="159" customFormat="1" ht="21" customHeight="1" spans="1:14">
      <c r="A2814" s="191"/>
      <c r="B2814" s="234" t="s">
        <v>1016</v>
      </c>
      <c r="C2814" s="191" t="s">
        <v>985</v>
      </c>
      <c r="D2814" s="40" t="s">
        <v>988</v>
      </c>
      <c r="E2814" s="67"/>
      <c r="F2814" s="192">
        <v>2</v>
      </c>
      <c r="G2814" s="194"/>
      <c r="H2814" s="192" t="s">
        <v>2389</v>
      </c>
      <c r="I2814" s="192" t="s">
        <v>2389</v>
      </c>
      <c r="J2814" s="191" t="s">
        <v>985</v>
      </c>
      <c r="K2814" s="192" t="s">
        <v>2423</v>
      </c>
      <c r="L2814" s="69" t="s">
        <v>1097</v>
      </c>
      <c r="M2814" s="192" t="s">
        <v>2391</v>
      </c>
      <c r="N2814" s="192" t="s">
        <v>2392</v>
      </c>
    </row>
    <row r="2815" s="159" customFormat="1" ht="21" customHeight="1" spans="1:14">
      <c r="A2815" s="191"/>
      <c r="B2815" s="234" t="s">
        <v>1016</v>
      </c>
      <c r="C2815" s="191" t="s">
        <v>985</v>
      </c>
      <c r="D2815" s="40" t="s">
        <v>988</v>
      </c>
      <c r="E2815" s="67"/>
      <c r="F2815" s="192">
        <v>29</v>
      </c>
      <c r="G2815" s="194"/>
      <c r="H2815" s="192" t="s">
        <v>2389</v>
      </c>
      <c r="I2815" s="192" t="s">
        <v>2389</v>
      </c>
      <c r="J2815" s="191" t="s">
        <v>985</v>
      </c>
      <c r="K2815" s="192" t="s">
        <v>2424</v>
      </c>
      <c r="L2815" s="69" t="s">
        <v>1101</v>
      </c>
      <c r="M2815" s="192" t="s">
        <v>2391</v>
      </c>
      <c r="N2815" s="192" t="s">
        <v>2392</v>
      </c>
    </row>
    <row r="2816" s="166" customFormat="1" ht="21" customHeight="1" spans="1:14">
      <c r="A2816" s="195"/>
      <c r="B2816" s="362" t="s">
        <v>138</v>
      </c>
      <c r="C2816" s="299"/>
      <c r="D2816" s="196"/>
      <c r="E2816" s="197"/>
      <c r="F2816" s="188">
        <f>SUM(F2781:F2815)</f>
        <v>445</v>
      </c>
      <c r="G2816" s="199"/>
      <c r="H2816" s="188"/>
      <c r="I2816" s="195"/>
      <c r="J2816" s="188"/>
      <c r="K2816" s="188"/>
      <c r="L2816" s="233"/>
      <c r="M2816" s="188"/>
      <c r="N2816" s="188"/>
    </row>
    <row r="2817" s="168" customFormat="1" ht="21" customHeight="1" spans="1:14">
      <c r="A2817" s="204"/>
      <c r="B2817" s="391" t="s">
        <v>2900</v>
      </c>
      <c r="C2817" s="204" t="s">
        <v>1017</v>
      </c>
      <c r="D2817" s="206" t="s">
        <v>988</v>
      </c>
      <c r="E2817" s="207"/>
      <c r="F2817" s="244">
        <v>20</v>
      </c>
      <c r="G2817" s="209"/>
      <c r="H2817" s="371" t="s">
        <v>2389</v>
      </c>
      <c r="I2817" s="371" t="s">
        <v>2389</v>
      </c>
      <c r="J2817" s="371" t="s">
        <v>2427</v>
      </c>
      <c r="K2817" s="244" t="s">
        <v>2425</v>
      </c>
      <c r="L2817" s="247" t="s">
        <v>1101</v>
      </c>
      <c r="M2817" s="371" t="s">
        <v>2426</v>
      </c>
      <c r="N2817" s="371" t="s">
        <v>2427</v>
      </c>
    </row>
    <row r="2818" s="168" customFormat="1" ht="21" customHeight="1" spans="1:14">
      <c r="A2818" s="204"/>
      <c r="B2818" s="391" t="s">
        <v>2900</v>
      </c>
      <c r="C2818" s="204" t="s">
        <v>1017</v>
      </c>
      <c r="D2818" s="206" t="s">
        <v>988</v>
      </c>
      <c r="E2818" s="207"/>
      <c r="F2818" s="244">
        <v>38</v>
      </c>
      <c r="G2818" s="209"/>
      <c r="H2818" s="371" t="s">
        <v>2389</v>
      </c>
      <c r="I2818" s="371" t="s">
        <v>2389</v>
      </c>
      <c r="J2818" s="371" t="s">
        <v>2427</v>
      </c>
      <c r="K2818" s="244" t="s">
        <v>2428</v>
      </c>
      <c r="L2818" s="247" t="s">
        <v>1101</v>
      </c>
      <c r="M2818" s="371" t="s">
        <v>2426</v>
      </c>
      <c r="N2818" s="371" t="s">
        <v>2427</v>
      </c>
    </row>
    <row r="2819" s="168" customFormat="1" ht="21" customHeight="1" spans="1:14">
      <c r="A2819" s="204"/>
      <c r="B2819" s="391" t="s">
        <v>2900</v>
      </c>
      <c r="C2819" s="204" t="s">
        <v>1017</v>
      </c>
      <c r="D2819" s="206" t="s">
        <v>988</v>
      </c>
      <c r="E2819" s="207"/>
      <c r="F2819" s="371">
        <v>10</v>
      </c>
      <c r="G2819" s="209"/>
      <c r="H2819" s="371" t="s">
        <v>2389</v>
      </c>
      <c r="I2819" s="371" t="s">
        <v>2389</v>
      </c>
      <c r="J2819" s="371" t="s">
        <v>2427</v>
      </c>
      <c r="K2819" s="371" t="s">
        <v>2429</v>
      </c>
      <c r="L2819" s="247" t="s">
        <v>1097</v>
      </c>
      <c r="M2819" s="371" t="s">
        <v>2426</v>
      </c>
      <c r="N2819" s="371" t="s">
        <v>2427</v>
      </c>
    </row>
    <row r="2820" s="168" customFormat="1" ht="21" customHeight="1" spans="1:14">
      <c r="A2820" s="204"/>
      <c r="B2820" s="391" t="s">
        <v>2900</v>
      </c>
      <c r="C2820" s="204" t="s">
        <v>1017</v>
      </c>
      <c r="D2820" s="206" t="s">
        <v>988</v>
      </c>
      <c r="E2820" s="207"/>
      <c r="F2820" s="371">
        <v>73</v>
      </c>
      <c r="G2820" s="209"/>
      <c r="H2820" s="371" t="s">
        <v>2389</v>
      </c>
      <c r="I2820" s="371" t="s">
        <v>2389</v>
      </c>
      <c r="J2820" s="371" t="s">
        <v>2427</v>
      </c>
      <c r="K2820" s="371" t="s">
        <v>2430</v>
      </c>
      <c r="L2820" s="247" t="s">
        <v>1101</v>
      </c>
      <c r="M2820" s="371" t="s">
        <v>2426</v>
      </c>
      <c r="N2820" s="371" t="s">
        <v>2427</v>
      </c>
    </row>
    <row r="2821" s="168" customFormat="1" ht="21" customHeight="1" spans="1:14">
      <c r="A2821" s="204"/>
      <c r="B2821" s="391" t="s">
        <v>2900</v>
      </c>
      <c r="C2821" s="204" t="s">
        <v>1017</v>
      </c>
      <c r="D2821" s="206" t="s">
        <v>988</v>
      </c>
      <c r="E2821" s="207"/>
      <c r="F2821" s="371">
        <v>64</v>
      </c>
      <c r="G2821" s="209"/>
      <c r="H2821" s="371" t="s">
        <v>2389</v>
      </c>
      <c r="I2821" s="371" t="s">
        <v>2389</v>
      </c>
      <c r="J2821" s="371" t="s">
        <v>2427</v>
      </c>
      <c r="K2821" s="371" t="s">
        <v>2431</v>
      </c>
      <c r="L2821" s="247" t="s">
        <v>1097</v>
      </c>
      <c r="M2821" s="371" t="s">
        <v>2426</v>
      </c>
      <c r="N2821" s="371" t="s">
        <v>2427</v>
      </c>
    </row>
    <row r="2822" s="168" customFormat="1" ht="21" customHeight="1" spans="1:14">
      <c r="A2822" s="204"/>
      <c r="B2822" s="391" t="s">
        <v>2900</v>
      </c>
      <c r="C2822" s="204" t="s">
        <v>1017</v>
      </c>
      <c r="D2822" s="206" t="s">
        <v>988</v>
      </c>
      <c r="E2822" s="207"/>
      <c r="F2822" s="371">
        <v>23</v>
      </c>
      <c r="G2822" s="209"/>
      <c r="H2822" s="371" t="s">
        <v>2389</v>
      </c>
      <c r="I2822" s="371" t="s">
        <v>2389</v>
      </c>
      <c r="J2822" s="371" t="s">
        <v>2427</v>
      </c>
      <c r="K2822" s="371" t="s">
        <v>2432</v>
      </c>
      <c r="L2822" s="247" t="s">
        <v>1097</v>
      </c>
      <c r="M2822" s="371" t="s">
        <v>2426</v>
      </c>
      <c r="N2822" s="371" t="s">
        <v>2427</v>
      </c>
    </row>
    <row r="2823" s="168" customFormat="1" ht="21" customHeight="1" spans="1:14">
      <c r="A2823" s="204"/>
      <c r="B2823" s="391" t="s">
        <v>2900</v>
      </c>
      <c r="C2823" s="204" t="s">
        <v>1017</v>
      </c>
      <c r="D2823" s="206" t="s">
        <v>988</v>
      </c>
      <c r="E2823" s="207"/>
      <c r="F2823" s="371">
        <v>23</v>
      </c>
      <c r="G2823" s="209"/>
      <c r="H2823" s="371" t="s">
        <v>2389</v>
      </c>
      <c r="I2823" s="371" t="s">
        <v>2389</v>
      </c>
      <c r="J2823" s="371" t="s">
        <v>2427</v>
      </c>
      <c r="K2823" s="371" t="s">
        <v>2433</v>
      </c>
      <c r="L2823" s="247" t="s">
        <v>1101</v>
      </c>
      <c r="M2823" s="371" t="s">
        <v>2426</v>
      </c>
      <c r="N2823" s="371" t="s">
        <v>2427</v>
      </c>
    </row>
    <row r="2824" s="168" customFormat="1" ht="21" customHeight="1" spans="1:14">
      <c r="A2824" s="204"/>
      <c r="B2824" s="391" t="s">
        <v>2900</v>
      </c>
      <c r="C2824" s="204" t="s">
        <v>1017</v>
      </c>
      <c r="D2824" s="206" t="s">
        <v>988</v>
      </c>
      <c r="E2824" s="207"/>
      <c r="F2824" s="371">
        <v>13</v>
      </c>
      <c r="G2824" s="209"/>
      <c r="H2824" s="371" t="s">
        <v>2389</v>
      </c>
      <c r="I2824" s="371" t="s">
        <v>2389</v>
      </c>
      <c r="J2824" s="371" t="s">
        <v>2427</v>
      </c>
      <c r="K2824" s="371" t="s">
        <v>2434</v>
      </c>
      <c r="L2824" s="247" t="s">
        <v>1097</v>
      </c>
      <c r="M2824" s="371" t="s">
        <v>2426</v>
      </c>
      <c r="N2824" s="371" t="s">
        <v>2427</v>
      </c>
    </row>
    <row r="2825" s="168" customFormat="1" ht="21" customHeight="1" spans="1:14">
      <c r="A2825" s="204"/>
      <c r="B2825" s="391" t="s">
        <v>2900</v>
      </c>
      <c r="C2825" s="204" t="s">
        <v>1017</v>
      </c>
      <c r="D2825" s="206" t="s">
        <v>988</v>
      </c>
      <c r="E2825" s="207"/>
      <c r="F2825" s="371">
        <v>15</v>
      </c>
      <c r="G2825" s="209"/>
      <c r="H2825" s="371" t="s">
        <v>2389</v>
      </c>
      <c r="I2825" s="371" t="s">
        <v>2389</v>
      </c>
      <c r="J2825" s="371" t="s">
        <v>2427</v>
      </c>
      <c r="K2825" s="371" t="s">
        <v>2435</v>
      </c>
      <c r="L2825" s="247" t="s">
        <v>1101</v>
      </c>
      <c r="M2825" s="371" t="s">
        <v>2426</v>
      </c>
      <c r="N2825" s="371" t="s">
        <v>2427</v>
      </c>
    </row>
    <row r="2826" s="168" customFormat="1" ht="21" customHeight="1" spans="1:14">
      <c r="A2826" s="204"/>
      <c r="B2826" s="391" t="s">
        <v>2900</v>
      </c>
      <c r="C2826" s="204" t="s">
        <v>1017</v>
      </c>
      <c r="D2826" s="206" t="s">
        <v>988</v>
      </c>
      <c r="E2826" s="207"/>
      <c r="F2826" s="371">
        <v>8</v>
      </c>
      <c r="G2826" s="209"/>
      <c r="H2826" s="371" t="s">
        <v>2389</v>
      </c>
      <c r="I2826" s="371" t="s">
        <v>2389</v>
      </c>
      <c r="J2826" s="371" t="s">
        <v>2427</v>
      </c>
      <c r="K2826" s="371" t="s">
        <v>2436</v>
      </c>
      <c r="L2826" s="247" t="s">
        <v>1097</v>
      </c>
      <c r="M2826" s="371" t="s">
        <v>2426</v>
      </c>
      <c r="N2826" s="371" t="s">
        <v>2427</v>
      </c>
    </row>
    <row r="2827" s="168" customFormat="1" ht="21" customHeight="1" spans="1:14">
      <c r="A2827" s="204"/>
      <c r="B2827" s="391" t="s">
        <v>2900</v>
      </c>
      <c r="C2827" s="204" t="s">
        <v>1017</v>
      </c>
      <c r="D2827" s="206" t="s">
        <v>988</v>
      </c>
      <c r="E2827" s="207"/>
      <c r="F2827" s="371">
        <v>27</v>
      </c>
      <c r="G2827" s="209"/>
      <c r="H2827" s="371" t="s">
        <v>2389</v>
      </c>
      <c r="I2827" s="371" t="s">
        <v>2389</v>
      </c>
      <c r="J2827" s="371" t="s">
        <v>2427</v>
      </c>
      <c r="K2827" s="371" t="s">
        <v>2437</v>
      </c>
      <c r="L2827" s="247" t="s">
        <v>1097</v>
      </c>
      <c r="M2827" s="371" t="s">
        <v>2426</v>
      </c>
      <c r="N2827" s="371" t="s">
        <v>2427</v>
      </c>
    </row>
    <row r="2828" s="168" customFormat="1" ht="21" customHeight="1" spans="1:14">
      <c r="A2828" s="204"/>
      <c r="B2828" s="391" t="s">
        <v>2900</v>
      </c>
      <c r="C2828" s="204" t="s">
        <v>1017</v>
      </c>
      <c r="D2828" s="206" t="s">
        <v>988</v>
      </c>
      <c r="E2828" s="207"/>
      <c r="F2828" s="371">
        <v>22</v>
      </c>
      <c r="G2828" s="209"/>
      <c r="H2828" s="371" t="s">
        <v>2389</v>
      </c>
      <c r="I2828" s="371" t="s">
        <v>2389</v>
      </c>
      <c r="J2828" s="371" t="s">
        <v>2427</v>
      </c>
      <c r="K2828" s="371" t="s">
        <v>2438</v>
      </c>
      <c r="L2828" s="247" t="s">
        <v>1097</v>
      </c>
      <c r="M2828" s="371" t="s">
        <v>2426</v>
      </c>
      <c r="N2828" s="371" t="s">
        <v>2427</v>
      </c>
    </row>
    <row r="2829" s="168" customFormat="1" ht="21" customHeight="1" spans="1:14">
      <c r="A2829" s="204"/>
      <c r="B2829" s="391" t="s">
        <v>2900</v>
      </c>
      <c r="C2829" s="204" t="s">
        <v>1017</v>
      </c>
      <c r="D2829" s="206" t="s">
        <v>988</v>
      </c>
      <c r="E2829" s="207"/>
      <c r="F2829" s="371">
        <v>22</v>
      </c>
      <c r="G2829" s="209"/>
      <c r="H2829" s="371" t="s">
        <v>2389</v>
      </c>
      <c r="I2829" s="371" t="s">
        <v>2389</v>
      </c>
      <c r="J2829" s="371" t="s">
        <v>2427</v>
      </c>
      <c r="K2829" s="371" t="s">
        <v>2438</v>
      </c>
      <c r="L2829" s="247" t="s">
        <v>1101</v>
      </c>
      <c r="M2829" s="371" t="s">
        <v>2426</v>
      </c>
      <c r="N2829" s="371" t="s">
        <v>2427</v>
      </c>
    </row>
    <row r="2830" s="168" customFormat="1" ht="21" customHeight="1" spans="1:14">
      <c r="A2830" s="204"/>
      <c r="B2830" s="391" t="s">
        <v>2900</v>
      </c>
      <c r="C2830" s="204" t="s">
        <v>1017</v>
      </c>
      <c r="D2830" s="206" t="s">
        <v>988</v>
      </c>
      <c r="E2830" s="207"/>
      <c r="F2830" s="371">
        <v>68</v>
      </c>
      <c r="G2830" s="209"/>
      <c r="H2830" s="371" t="s">
        <v>2389</v>
      </c>
      <c r="I2830" s="371" t="s">
        <v>2389</v>
      </c>
      <c r="J2830" s="371" t="s">
        <v>2427</v>
      </c>
      <c r="K2830" s="371" t="s">
        <v>2439</v>
      </c>
      <c r="L2830" s="247" t="s">
        <v>1101</v>
      </c>
      <c r="M2830" s="371" t="s">
        <v>2426</v>
      </c>
      <c r="N2830" s="371" t="s">
        <v>2427</v>
      </c>
    </row>
    <row r="2831" s="168" customFormat="1" ht="21" customHeight="1" spans="1:14">
      <c r="A2831" s="204"/>
      <c r="B2831" s="391" t="s">
        <v>2900</v>
      </c>
      <c r="C2831" s="204" t="s">
        <v>1017</v>
      </c>
      <c r="D2831" s="206" t="s">
        <v>988</v>
      </c>
      <c r="E2831" s="207"/>
      <c r="F2831" s="371">
        <v>98</v>
      </c>
      <c r="G2831" s="209"/>
      <c r="H2831" s="371" t="s">
        <v>2389</v>
      </c>
      <c r="I2831" s="371" t="s">
        <v>2389</v>
      </c>
      <c r="J2831" s="371" t="s">
        <v>2427</v>
      </c>
      <c r="K2831" s="371" t="s">
        <v>2440</v>
      </c>
      <c r="L2831" s="247" t="s">
        <v>1101</v>
      </c>
      <c r="M2831" s="371" t="s">
        <v>2426</v>
      </c>
      <c r="N2831" s="371" t="s">
        <v>2427</v>
      </c>
    </row>
    <row r="2832" s="168" customFormat="1" ht="21" customHeight="1" spans="1:14">
      <c r="A2832" s="204"/>
      <c r="B2832" s="391" t="s">
        <v>2900</v>
      </c>
      <c r="C2832" s="204" t="s">
        <v>1017</v>
      </c>
      <c r="D2832" s="206" t="s">
        <v>988</v>
      </c>
      <c r="E2832" s="207"/>
      <c r="F2832" s="371">
        <v>45</v>
      </c>
      <c r="G2832" s="209"/>
      <c r="H2832" s="371" t="s">
        <v>2389</v>
      </c>
      <c r="I2832" s="371" t="s">
        <v>2389</v>
      </c>
      <c r="J2832" s="371" t="s">
        <v>2427</v>
      </c>
      <c r="K2832" s="371" t="s">
        <v>2441</v>
      </c>
      <c r="L2832" s="247" t="s">
        <v>1097</v>
      </c>
      <c r="M2832" s="371" t="s">
        <v>2426</v>
      </c>
      <c r="N2832" s="371" t="s">
        <v>2427</v>
      </c>
    </row>
    <row r="2833" s="168" customFormat="1" ht="21" customHeight="1" spans="1:14">
      <c r="A2833" s="204"/>
      <c r="B2833" s="391" t="s">
        <v>2900</v>
      </c>
      <c r="C2833" s="204" t="s">
        <v>1017</v>
      </c>
      <c r="D2833" s="206" t="s">
        <v>988</v>
      </c>
      <c r="E2833" s="207"/>
      <c r="F2833" s="371">
        <v>8</v>
      </c>
      <c r="G2833" s="209"/>
      <c r="H2833" s="371" t="s">
        <v>2389</v>
      </c>
      <c r="I2833" s="371" t="s">
        <v>2389</v>
      </c>
      <c r="J2833" s="371" t="s">
        <v>2427</v>
      </c>
      <c r="K2833" s="371" t="s">
        <v>2442</v>
      </c>
      <c r="L2833" s="247" t="s">
        <v>1101</v>
      </c>
      <c r="M2833" s="371" t="s">
        <v>2426</v>
      </c>
      <c r="N2833" s="371" t="s">
        <v>2427</v>
      </c>
    </row>
    <row r="2834" s="168" customFormat="1" ht="21" customHeight="1" spans="1:14">
      <c r="A2834" s="204"/>
      <c r="B2834" s="391" t="s">
        <v>2900</v>
      </c>
      <c r="C2834" s="204" t="s">
        <v>1017</v>
      </c>
      <c r="D2834" s="206" t="s">
        <v>988</v>
      </c>
      <c r="E2834" s="207"/>
      <c r="F2834" s="371">
        <v>43</v>
      </c>
      <c r="G2834" s="209"/>
      <c r="H2834" s="371" t="s">
        <v>2389</v>
      </c>
      <c r="I2834" s="371" t="s">
        <v>2389</v>
      </c>
      <c r="J2834" s="371" t="s">
        <v>2427</v>
      </c>
      <c r="K2834" s="371" t="s">
        <v>2443</v>
      </c>
      <c r="L2834" s="247" t="s">
        <v>1101</v>
      </c>
      <c r="M2834" s="371" t="s">
        <v>2426</v>
      </c>
      <c r="N2834" s="371" t="s">
        <v>2427</v>
      </c>
    </row>
    <row r="2835" s="168" customFormat="1" ht="21" customHeight="1" spans="1:14">
      <c r="A2835" s="204"/>
      <c r="B2835" s="391" t="s">
        <v>2900</v>
      </c>
      <c r="C2835" s="204" t="s">
        <v>1017</v>
      </c>
      <c r="D2835" s="206" t="s">
        <v>988</v>
      </c>
      <c r="E2835" s="207"/>
      <c r="F2835" s="371">
        <v>18</v>
      </c>
      <c r="G2835" s="209"/>
      <c r="H2835" s="371" t="s">
        <v>2389</v>
      </c>
      <c r="I2835" s="371" t="s">
        <v>2389</v>
      </c>
      <c r="J2835" s="371" t="s">
        <v>2427</v>
      </c>
      <c r="K2835" s="371" t="s">
        <v>2444</v>
      </c>
      <c r="L2835" s="247" t="s">
        <v>1097</v>
      </c>
      <c r="M2835" s="371" t="s">
        <v>2426</v>
      </c>
      <c r="N2835" s="371" t="s">
        <v>2427</v>
      </c>
    </row>
    <row r="2836" s="168" customFormat="1" ht="21" customHeight="1" spans="1:14">
      <c r="A2836" s="204"/>
      <c r="B2836" s="391" t="s">
        <v>2900</v>
      </c>
      <c r="C2836" s="204" t="s">
        <v>1017</v>
      </c>
      <c r="D2836" s="206" t="s">
        <v>988</v>
      </c>
      <c r="E2836" s="207"/>
      <c r="F2836" s="371">
        <v>22</v>
      </c>
      <c r="G2836" s="209"/>
      <c r="H2836" s="371" t="s">
        <v>2389</v>
      </c>
      <c r="I2836" s="371" t="s">
        <v>2389</v>
      </c>
      <c r="J2836" s="371" t="s">
        <v>2427</v>
      </c>
      <c r="K2836" s="371" t="s">
        <v>2445</v>
      </c>
      <c r="L2836" s="247" t="s">
        <v>1101</v>
      </c>
      <c r="M2836" s="371" t="s">
        <v>2426</v>
      </c>
      <c r="N2836" s="371" t="s">
        <v>2427</v>
      </c>
    </row>
    <row r="2837" s="168" customFormat="1" ht="21" customHeight="1" spans="1:14">
      <c r="A2837" s="204"/>
      <c r="B2837" s="391" t="s">
        <v>2900</v>
      </c>
      <c r="C2837" s="204" t="s">
        <v>1017</v>
      </c>
      <c r="D2837" s="206" t="s">
        <v>988</v>
      </c>
      <c r="E2837" s="207"/>
      <c r="F2837" s="371">
        <v>7</v>
      </c>
      <c r="G2837" s="209"/>
      <c r="H2837" s="371" t="s">
        <v>2389</v>
      </c>
      <c r="I2837" s="371" t="s">
        <v>2389</v>
      </c>
      <c r="J2837" s="371" t="s">
        <v>2427</v>
      </c>
      <c r="K2837" s="371" t="s">
        <v>2446</v>
      </c>
      <c r="L2837" s="247" t="s">
        <v>1097</v>
      </c>
      <c r="M2837" s="371" t="s">
        <v>2426</v>
      </c>
      <c r="N2837" s="371" t="s">
        <v>2427</v>
      </c>
    </row>
    <row r="2838" s="168" customFormat="1" ht="21" customHeight="1" spans="1:14">
      <c r="A2838" s="204"/>
      <c r="B2838" s="391" t="s">
        <v>2900</v>
      </c>
      <c r="C2838" s="204" t="s">
        <v>1017</v>
      </c>
      <c r="D2838" s="206" t="s">
        <v>988</v>
      </c>
      <c r="E2838" s="207"/>
      <c r="F2838" s="371">
        <v>77</v>
      </c>
      <c r="G2838" s="209"/>
      <c r="H2838" s="371" t="s">
        <v>2389</v>
      </c>
      <c r="I2838" s="371" t="s">
        <v>2389</v>
      </c>
      <c r="J2838" s="371" t="s">
        <v>2427</v>
      </c>
      <c r="K2838" s="371" t="s">
        <v>2447</v>
      </c>
      <c r="L2838" s="247" t="s">
        <v>1101</v>
      </c>
      <c r="M2838" s="371" t="s">
        <v>2426</v>
      </c>
      <c r="N2838" s="371" t="s">
        <v>2427</v>
      </c>
    </row>
    <row r="2839" s="168" customFormat="1" ht="21" customHeight="1" spans="1:14">
      <c r="A2839" s="204"/>
      <c r="B2839" s="391" t="s">
        <v>2900</v>
      </c>
      <c r="C2839" s="204" t="s">
        <v>1017</v>
      </c>
      <c r="D2839" s="206" t="s">
        <v>988</v>
      </c>
      <c r="E2839" s="207"/>
      <c r="F2839" s="371">
        <v>73</v>
      </c>
      <c r="G2839" s="209"/>
      <c r="H2839" s="371" t="s">
        <v>2389</v>
      </c>
      <c r="I2839" s="371" t="s">
        <v>2389</v>
      </c>
      <c r="J2839" s="371" t="s">
        <v>2427</v>
      </c>
      <c r="K2839" s="371" t="s">
        <v>2448</v>
      </c>
      <c r="L2839" s="247" t="s">
        <v>1101</v>
      </c>
      <c r="M2839" s="371" t="s">
        <v>2426</v>
      </c>
      <c r="N2839" s="371" t="s">
        <v>2427</v>
      </c>
    </row>
    <row r="2840" s="168" customFormat="1" ht="21" customHeight="1" spans="1:14">
      <c r="A2840" s="204"/>
      <c r="B2840" s="391" t="s">
        <v>2900</v>
      </c>
      <c r="C2840" s="204" t="s">
        <v>1017</v>
      </c>
      <c r="D2840" s="206" t="s">
        <v>988</v>
      </c>
      <c r="E2840" s="207"/>
      <c r="F2840" s="371">
        <v>22</v>
      </c>
      <c r="G2840" s="209"/>
      <c r="H2840" s="371" t="s">
        <v>2389</v>
      </c>
      <c r="I2840" s="371" t="s">
        <v>2389</v>
      </c>
      <c r="J2840" s="371" t="s">
        <v>2427</v>
      </c>
      <c r="K2840" s="371" t="s">
        <v>2449</v>
      </c>
      <c r="L2840" s="247" t="s">
        <v>1097</v>
      </c>
      <c r="M2840" s="371" t="s">
        <v>2426</v>
      </c>
      <c r="N2840" s="371" t="s">
        <v>2427</v>
      </c>
    </row>
    <row r="2841" s="168" customFormat="1" ht="21" customHeight="1" spans="1:14">
      <c r="A2841" s="204"/>
      <c r="B2841" s="391" t="s">
        <v>2900</v>
      </c>
      <c r="C2841" s="204" t="s">
        <v>1017</v>
      </c>
      <c r="D2841" s="206" t="s">
        <v>988</v>
      </c>
      <c r="E2841" s="207"/>
      <c r="F2841" s="371">
        <v>20</v>
      </c>
      <c r="G2841" s="209"/>
      <c r="H2841" s="371" t="s">
        <v>2389</v>
      </c>
      <c r="I2841" s="371" t="s">
        <v>2389</v>
      </c>
      <c r="J2841" s="371" t="s">
        <v>2427</v>
      </c>
      <c r="K2841" s="371" t="s">
        <v>2450</v>
      </c>
      <c r="L2841" s="247" t="s">
        <v>1101</v>
      </c>
      <c r="M2841" s="371" t="s">
        <v>2426</v>
      </c>
      <c r="N2841" s="371" t="s">
        <v>2427</v>
      </c>
    </row>
    <row r="2842" s="168" customFormat="1" ht="21" customHeight="1" spans="1:14">
      <c r="A2842" s="204"/>
      <c r="B2842" s="391" t="s">
        <v>2900</v>
      </c>
      <c r="C2842" s="204" t="s">
        <v>1017</v>
      </c>
      <c r="D2842" s="206" t="s">
        <v>988</v>
      </c>
      <c r="E2842" s="207"/>
      <c r="F2842" s="371">
        <v>15</v>
      </c>
      <c r="G2842" s="209"/>
      <c r="H2842" s="371" t="s">
        <v>2389</v>
      </c>
      <c r="I2842" s="371" t="s">
        <v>2389</v>
      </c>
      <c r="J2842" s="371" t="s">
        <v>2427</v>
      </c>
      <c r="K2842" s="371" t="s">
        <v>2451</v>
      </c>
      <c r="L2842" s="247" t="s">
        <v>1097</v>
      </c>
      <c r="M2842" s="371" t="s">
        <v>2426</v>
      </c>
      <c r="N2842" s="371" t="s">
        <v>2427</v>
      </c>
    </row>
    <row r="2843" s="168" customFormat="1" ht="21" customHeight="1" spans="1:14">
      <c r="A2843" s="204"/>
      <c r="B2843" s="391" t="s">
        <v>2900</v>
      </c>
      <c r="C2843" s="204" t="s">
        <v>1017</v>
      </c>
      <c r="D2843" s="206" t="s">
        <v>988</v>
      </c>
      <c r="E2843" s="207"/>
      <c r="F2843" s="371">
        <v>47</v>
      </c>
      <c r="G2843" s="209"/>
      <c r="H2843" s="371" t="s">
        <v>2389</v>
      </c>
      <c r="I2843" s="371" t="s">
        <v>2389</v>
      </c>
      <c r="J2843" s="371" t="s">
        <v>2427</v>
      </c>
      <c r="K2843" s="371" t="s">
        <v>2452</v>
      </c>
      <c r="L2843" s="247" t="s">
        <v>1101</v>
      </c>
      <c r="M2843" s="371" t="s">
        <v>2426</v>
      </c>
      <c r="N2843" s="371" t="s">
        <v>2427</v>
      </c>
    </row>
    <row r="2844" s="168" customFormat="1" ht="21" customHeight="1" spans="1:14">
      <c r="A2844" s="204"/>
      <c r="B2844" s="391" t="s">
        <v>2900</v>
      </c>
      <c r="C2844" s="204" t="s">
        <v>1017</v>
      </c>
      <c r="D2844" s="206" t="s">
        <v>988</v>
      </c>
      <c r="E2844" s="207"/>
      <c r="F2844" s="371">
        <v>38</v>
      </c>
      <c r="G2844" s="209"/>
      <c r="H2844" s="371" t="s">
        <v>2389</v>
      </c>
      <c r="I2844" s="371" t="s">
        <v>2389</v>
      </c>
      <c r="J2844" s="371" t="s">
        <v>2427</v>
      </c>
      <c r="K2844" s="371" t="s">
        <v>2453</v>
      </c>
      <c r="L2844" s="247" t="s">
        <v>1101</v>
      </c>
      <c r="M2844" s="371" t="s">
        <v>2426</v>
      </c>
      <c r="N2844" s="371" t="s">
        <v>2427</v>
      </c>
    </row>
    <row r="2845" s="168" customFormat="1" ht="21" customHeight="1" spans="1:14">
      <c r="A2845" s="204"/>
      <c r="B2845" s="391" t="s">
        <v>2900</v>
      </c>
      <c r="C2845" s="204" t="s">
        <v>1017</v>
      </c>
      <c r="D2845" s="206" t="s">
        <v>988</v>
      </c>
      <c r="E2845" s="207"/>
      <c r="F2845" s="371">
        <v>10</v>
      </c>
      <c r="G2845" s="209"/>
      <c r="H2845" s="371" t="s">
        <v>2389</v>
      </c>
      <c r="I2845" s="371" t="s">
        <v>2389</v>
      </c>
      <c r="J2845" s="371" t="s">
        <v>2427</v>
      </c>
      <c r="K2845" s="371" t="s">
        <v>2454</v>
      </c>
      <c r="L2845" s="247" t="s">
        <v>1097</v>
      </c>
      <c r="M2845" s="371" t="s">
        <v>2426</v>
      </c>
      <c r="N2845" s="371" t="s">
        <v>2427</v>
      </c>
    </row>
    <row r="2846" s="168" customFormat="1" ht="21" customHeight="1" spans="1:14">
      <c r="A2846" s="204"/>
      <c r="B2846" s="391" t="s">
        <v>2900</v>
      </c>
      <c r="C2846" s="204" t="s">
        <v>1017</v>
      </c>
      <c r="D2846" s="206" t="s">
        <v>988</v>
      </c>
      <c r="E2846" s="207"/>
      <c r="F2846" s="371">
        <v>15</v>
      </c>
      <c r="G2846" s="209"/>
      <c r="H2846" s="371" t="s">
        <v>2389</v>
      </c>
      <c r="I2846" s="371" t="s">
        <v>2389</v>
      </c>
      <c r="J2846" s="371" t="s">
        <v>2427</v>
      </c>
      <c r="K2846" s="371" t="s">
        <v>2455</v>
      </c>
      <c r="L2846" s="247" t="s">
        <v>1101</v>
      </c>
      <c r="M2846" s="371" t="s">
        <v>2426</v>
      </c>
      <c r="N2846" s="371" t="s">
        <v>2427</v>
      </c>
    </row>
    <row r="2847" s="168" customFormat="1" ht="21" customHeight="1" spans="1:14">
      <c r="A2847" s="204"/>
      <c r="B2847" s="391" t="s">
        <v>2900</v>
      </c>
      <c r="C2847" s="204" t="s">
        <v>1017</v>
      </c>
      <c r="D2847" s="206" t="s">
        <v>988</v>
      </c>
      <c r="E2847" s="207"/>
      <c r="F2847" s="371">
        <v>13</v>
      </c>
      <c r="G2847" s="209"/>
      <c r="H2847" s="371" t="s">
        <v>2389</v>
      </c>
      <c r="I2847" s="371" t="s">
        <v>2389</v>
      </c>
      <c r="J2847" s="371" t="s">
        <v>2427</v>
      </c>
      <c r="K2847" s="371" t="s">
        <v>2456</v>
      </c>
      <c r="L2847" s="247" t="s">
        <v>1097</v>
      </c>
      <c r="M2847" s="371" t="s">
        <v>2426</v>
      </c>
      <c r="N2847" s="371" t="s">
        <v>2427</v>
      </c>
    </row>
    <row r="2848" s="168" customFormat="1" ht="21" customHeight="1" spans="1:14">
      <c r="A2848" s="204"/>
      <c r="B2848" s="391" t="s">
        <v>2900</v>
      </c>
      <c r="C2848" s="204" t="s">
        <v>1017</v>
      </c>
      <c r="D2848" s="206" t="s">
        <v>988</v>
      </c>
      <c r="E2848" s="207"/>
      <c r="F2848" s="371">
        <v>60</v>
      </c>
      <c r="G2848" s="209"/>
      <c r="H2848" s="371" t="s">
        <v>2389</v>
      </c>
      <c r="I2848" s="371" t="s">
        <v>2389</v>
      </c>
      <c r="J2848" s="371" t="s">
        <v>2427</v>
      </c>
      <c r="K2848" s="371" t="s">
        <v>2457</v>
      </c>
      <c r="L2848" s="247" t="s">
        <v>1101</v>
      </c>
      <c r="M2848" s="371" t="s">
        <v>2426</v>
      </c>
      <c r="N2848" s="371" t="s">
        <v>2427</v>
      </c>
    </row>
    <row r="2849" s="168" customFormat="1" ht="21" customHeight="1" spans="1:14">
      <c r="A2849" s="204"/>
      <c r="B2849" s="391" t="s">
        <v>2900</v>
      </c>
      <c r="C2849" s="204" t="s">
        <v>1017</v>
      </c>
      <c r="D2849" s="206" t="s">
        <v>988</v>
      </c>
      <c r="E2849" s="207"/>
      <c r="F2849" s="371">
        <v>17</v>
      </c>
      <c r="G2849" s="209"/>
      <c r="H2849" s="371" t="s">
        <v>2389</v>
      </c>
      <c r="I2849" s="371" t="s">
        <v>2389</v>
      </c>
      <c r="J2849" s="371" t="s">
        <v>2427</v>
      </c>
      <c r="K2849" s="371" t="s">
        <v>2458</v>
      </c>
      <c r="L2849" s="247" t="s">
        <v>1097</v>
      </c>
      <c r="M2849" s="371" t="s">
        <v>2426</v>
      </c>
      <c r="N2849" s="371" t="s">
        <v>2427</v>
      </c>
    </row>
    <row r="2850" s="168" customFormat="1" ht="21" customHeight="1" spans="1:14">
      <c r="A2850" s="204"/>
      <c r="B2850" s="391" t="s">
        <v>2900</v>
      </c>
      <c r="C2850" s="204" t="s">
        <v>1017</v>
      </c>
      <c r="D2850" s="206" t="s">
        <v>988</v>
      </c>
      <c r="E2850" s="207"/>
      <c r="F2850" s="371">
        <v>33</v>
      </c>
      <c r="G2850" s="209"/>
      <c r="H2850" s="371" t="s">
        <v>2389</v>
      </c>
      <c r="I2850" s="371" t="s">
        <v>2389</v>
      </c>
      <c r="J2850" s="371" t="s">
        <v>2427</v>
      </c>
      <c r="K2850" s="371" t="s">
        <v>2459</v>
      </c>
      <c r="L2850" s="247" t="s">
        <v>1101</v>
      </c>
      <c r="M2850" s="371" t="s">
        <v>2426</v>
      </c>
      <c r="N2850" s="371" t="s">
        <v>2427</v>
      </c>
    </row>
    <row r="2851" s="168" customFormat="1" ht="21" customHeight="1" spans="1:14">
      <c r="A2851" s="204"/>
      <c r="B2851" s="391" t="s">
        <v>2900</v>
      </c>
      <c r="C2851" s="204" t="s">
        <v>1017</v>
      </c>
      <c r="D2851" s="206" t="s">
        <v>988</v>
      </c>
      <c r="E2851" s="207"/>
      <c r="F2851" s="371">
        <v>12</v>
      </c>
      <c r="G2851" s="209"/>
      <c r="H2851" s="371" t="s">
        <v>2389</v>
      </c>
      <c r="I2851" s="371" t="s">
        <v>2389</v>
      </c>
      <c r="J2851" s="371" t="s">
        <v>2427</v>
      </c>
      <c r="K2851" s="371" t="s">
        <v>2460</v>
      </c>
      <c r="L2851" s="247" t="s">
        <v>1101</v>
      </c>
      <c r="M2851" s="371" t="s">
        <v>2426</v>
      </c>
      <c r="N2851" s="371" t="s">
        <v>2427</v>
      </c>
    </row>
    <row r="2852" s="168" customFormat="1" ht="21" customHeight="1" spans="1:14">
      <c r="A2852" s="204"/>
      <c r="B2852" s="391" t="s">
        <v>2900</v>
      </c>
      <c r="C2852" s="204" t="s">
        <v>1017</v>
      </c>
      <c r="D2852" s="206" t="s">
        <v>988</v>
      </c>
      <c r="E2852" s="207"/>
      <c r="F2852" s="371">
        <v>7</v>
      </c>
      <c r="G2852" s="209"/>
      <c r="H2852" s="371" t="s">
        <v>2389</v>
      </c>
      <c r="I2852" s="371" t="s">
        <v>2389</v>
      </c>
      <c r="J2852" s="371" t="s">
        <v>2427</v>
      </c>
      <c r="K2852" s="371" t="s">
        <v>2461</v>
      </c>
      <c r="L2852" s="247" t="s">
        <v>1101</v>
      </c>
      <c r="M2852" s="371" t="s">
        <v>2426</v>
      </c>
      <c r="N2852" s="371" t="s">
        <v>2427</v>
      </c>
    </row>
    <row r="2853" s="168" customFormat="1" ht="21" customHeight="1" spans="1:14">
      <c r="A2853" s="204"/>
      <c r="B2853" s="391" t="s">
        <v>2900</v>
      </c>
      <c r="C2853" s="204" t="s">
        <v>1017</v>
      </c>
      <c r="D2853" s="206" t="s">
        <v>988</v>
      </c>
      <c r="E2853" s="207"/>
      <c r="F2853" s="371">
        <v>30</v>
      </c>
      <c r="G2853" s="209"/>
      <c r="H2853" s="371" t="s">
        <v>2389</v>
      </c>
      <c r="I2853" s="371" t="s">
        <v>2389</v>
      </c>
      <c r="J2853" s="371" t="s">
        <v>2427</v>
      </c>
      <c r="K2853" s="371" t="s">
        <v>2462</v>
      </c>
      <c r="L2853" s="247" t="s">
        <v>1101</v>
      </c>
      <c r="M2853" s="371" t="s">
        <v>2426</v>
      </c>
      <c r="N2853" s="371" t="s">
        <v>2427</v>
      </c>
    </row>
    <row r="2854" s="168" customFormat="1" ht="21" customHeight="1" spans="1:14">
      <c r="A2854" s="204"/>
      <c r="B2854" s="391" t="s">
        <v>2900</v>
      </c>
      <c r="C2854" s="204" t="s">
        <v>1017</v>
      </c>
      <c r="D2854" s="206" t="s">
        <v>988</v>
      </c>
      <c r="E2854" s="207"/>
      <c r="F2854" s="371">
        <v>17</v>
      </c>
      <c r="G2854" s="209"/>
      <c r="H2854" s="371" t="s">
        <v>2389</v>
      </c>
      <c r="I2854" s="371" t="s">
        <v>2389</v>
      </c>
      <c r="J2854" s="371" t="s">
        <v>2427</v>
      </c>
      <c r="K2854" s="371" t="s">
        <v>2463</v>
      </c>
      <c r="L2854" s="247" t="s">
        <v>1101</v>
      </c>
      <c r="M2854" s="371" t="s">
        <v>2426</v>
      </c>
      <c r="N2854" s="371" t="s">
        <v>2427</v>
      </c>
    </row>
    <row r="2855" s="168" customFormat="1" ht="21" customHeight="1" spans="1:14">
      <c r="A2855" s="204"/>
      <c r="B2855" s="391" t="s">
        <v>2900</v>
      </c>
      <c r="C2855" s="204" t="s">
        <v>1017</v>
      </c>
      <c r="D2855" s="206" t="s">
        <v>988</v>
      </c>
      <c r="E2855" s="207"/>
      <c r="F2855" s="371">
        <v>113</v>
      </c>
      <c r="G2855" s="209"/>
      <c r="H2855" s="371" t="s">
        <v>2389</v>
      </c>
      <c r="I2855" s="371" t="s">
        <v>2389</v>
      </c>
      <c r="J2855" s="371" t="s">
        <v>2427</v>
      </c>
      <c r="K2855" s="371" t="s">
        <v>2464</v>
      </c>
      <c r="L2855" s="247" t="s">
        <v>1101</v>
      </c>
      <c r="M2855" s="371" t="s">
        <v>2426</v>
      </c>
      <c r="N2855" s="371" t="s">
        <v>2427</v>
      </c>
    </row>
    <row r="2856" s="168" customFormat="1" ht="21" customHeight="1" spans="1:14">
      <c r="A2856" s="204"/>
      <c r="B2856" s="391" t="s">
        <v>2900</v>
      </c>
      <c r="C2856" s="204" t="s">
        <v>1017</v>
      </c>
      <c r="D2856" s="206" t="s">
        <v>988</v>
      </c>
      <c r="E2856" s="207"/>
      <c r="F2856" s="371">
        <v>83</v>
      </c>
      <c r="G2856" s="209"/>
      <c r="H2856" s="371" t="s">
        <v>2389</v>
      </c>
      <c r="I2856" s="371" t="s">
        <v>2389</v>
      </c>
      <c r="J2856" s="371" t="s">
        <v>2427</v>
      </c>
      <c r="K2856" s="371" t="s">
        <v>2465</v>
      </c>
      <c r="L2856" s="247" t="s">
        <v>1101</v>
      </c>
      <c r="M2856" s="371" t="s">
        <v>2426</v>
      </c>
      <c r="N2856" s="371" t="s">
        <v>2427</v>
      </c>
    </row>
    <row r="2857" s="168" customFormat="1" ht="21" customHeight="1" spans="1:14">
      <c r="A2857" s="204"/>
      <c r="B2857" s="391" t="s">
        <v>2900</v>
      </c>
      <c r="C2857" s="204" t="s">
        <v>1017</v>
      </c>
      <c r="D2857" s="206" t="s">
        <v>988</v>
      </c>
      <c r="E2857" s="207"/>
      <c r="F2857" s="371">
        <v>40</v>
      </c>
      <c r="G2857" s="209"/>
      <c r="H2857" s="371" t="s">
        <v>2389</v>
      </c>
      <c r="I2857" s="371" t="s">
        <v>2389</v>
      </c>
      <c r="J2857" s="371" t="s">
        <v>2427</v>
      </c>
      <c r="K2857" s="371" t="s">
        <v>2466</v>
      </c>
      <c r="L2857" s="247" t="s">
        <v>1097</v>
      </c>
      <c r="M2857" s="371" t="s">
        <v>2426</v>
      </c>
      <c r="N2857" s="371" t="s">
        <v>2427</v>
      </c>
    </row>
    <row r="2858" s="168" customFormat="1" ht="21" customHeight="1" spans="1:14">
      <c r="A2858" s="204"/>
      <c r="B2858" s="391" t="s">
        <v>2900</v>
      </c>
      <c r="C2858" s="204" t="s">
        <v>1017</v>
      </c>
      <c r="D2858" s="206" t="s">
        <v>988</v>
      </c>
      <c r="E2858" s="207"/>
      <c r="F2858" s="371">
        <v>30</v>
      </c>
      <c r="G2858" s="209"/>
      <c r="H2858" s="371" t="s">
        <v>2389</v>
      </c>
      <c r="I2858" s="371" t="s">
        <v>2389</v>
      </c>
      <c r="J2858" s="371" t="s">
        <v>2427</v>
      </c>
      <c r="K2858" s="371" t="s">
        <v>2467</v>
      </c>
      <c r="L2858" s="247" t="s">
        <v>1097</v>
      </c>
      <c r="M2858" s="371" t="s">
        <v>2426</v>
      </c>
      <c r="N2858" s="371" t="s">
        <v>2427</v>
      </c>
    </row>
    <row r="2859" s="168" customFormat="1" ht="21" customHeight="1" spans="1:14">
      <c r="A2859" s="204"/>
      <c r="B2859" s="391" t="s">
        <v>2900</v>
      </c>
      <c r="C2859" s="204" t="s">
        <v>1017</v>
      </c>
      <c r="D2859" s="206" t="s">
        <v>988</v>
      </c>
      <c r="E2859" s="207"/>
      <c r="F2859" s="371">
        <v>130</v>
      </c>
      <c r="G2859" s="209"/>
      <c r="H2859" s="371" t="s">
        <v>2389</v>
      </c>
      <c r="I2859" s="371" t="s">
        <v>2389</v>
      </c>
      <c r="J2859" s="371" t="s">
        <v>2427</v>
      </c>
      <c r="K2859" s="371" t="s">
        <v>2468</v>
      </c>
      <c r="L2859" s="247" t="s">
        <v>1101</v>
      </c>
      <c r="M2859" s="371" t="s">
        <v>2426</v>
      </c>
      <c r="N2859" s="371" t="s">
        <v>2427</v>
      </c>
    </row>
    <row r="2860" s="168" customFormat="1" ht="21" customHeight="1" spans="1:14">
      <c r="A2860" s="204"/>
      <c r="B2860" s="391" t="s">
        <v>2900</v>
      </c>
      <c r="C2860" s="204" t="s">
        <v>1017</v>
      </c>
      <c r="D2860" s="206" t="s">
        <v>988</v>
      </c>
      <c r="E2860" s="207"/>
      <c r="F2860" s="371">
        <v>53</v>
      </c>
      <c r="G2860" s="209"/>
      <c r="H2860" s="371" t="s">
        <v>2389</v>
      </c>
      <c r="I2860" s="371" t="s">
        <v>2389</v>
      </c>
      <c r="J2860" s="371" t="s">
        <v>2427</v>
      </c>
      <c r="K2860" s="371" t="s">
        <v>2469</v>
      </c>
      <c r="L2860" s="247" t="s">
        <v>1101</v>
      </c>
      <c r="M2860" s="371" t="s">
        <v>2426</v>
      </c>
      <c r="N2860" s="371" t="s">
        <v>2427</v>
      </c>
    </row>
    <row r="2861" s="168" customFormat="1" ht="21" customHeight="1" spans="1:14">
      <c r="A2861" s="204"/>
      <c r="B2861" s="391" t="s">
        <v>2900</v>
      </c>
      <c r="C2861" s="204" t="s">
        <v>1017</v>
      </c>
      <c r="D2861" s="206" t="s">
        <v>988</v>
      </c>
      <c r="E2861" s="207"/>
      <c r="F2861" s="371">
        <v>28</v>
      </c>
      <c r="G2861" s="209"/>
      <c r="H2861" s="371" t="s">
        <v>2389</v>
      </c>
      <c r="I2861" s="371" t="s">
        <v>2389</v>
      </c>
      <c r="J2861" s="371" t="s">
        <v>2427</v>
      </c>
      <c r="K2861" s="371" t="s">
        <v>2470</v>
      </c>
      <c r="L2861" s="247" t="s">
        <v>1097</v>
      </c>
      <c r="M2861" s="371" t="s">
        <v>2426</v>
      </c>
      <c r="N2861" s="371" t="s">
        <v>2427</v>
      </c>
    </row>
    <row r="2862" s="168" customFormat="1" ht="21" customHeight="1" spans="1:14">
      <c r="A2862" s="204"/>
      <c r="B2862" s="391" t="s">
        <v>2900</v>
      </c>
      <c r="C2862" s="204" t="s">
        <v>1017</v>
      </c>
      <c r="D2862" s="206" t="s">
        <v>988</v>
      </c>
      <c r="E2862" s="207"/>
      <c r="F2862" s="371">
        <v>25</v>
      </c>
      <c r="G2862" s="209"/>
      <c r="H2862" s="371" t="s">
        <v>2389</v>
      </c>
      <c r="I2862" s="371" t="s">
        <v>2389</v>
      </c>
      <c r="J2862" s="371" t="s">
        <v>2427</v>
      </c>
      <c r="K2862" s="371" t="s">
        <v>2471</v>
      </c>
      <c r="L2862" s="247" t="s">
        <v>1101</v>
      </c>
      <c r="M2862" s="371" t="s">
        <v>2426</v>
      </c>
      <c r="N2862" s="371" t="s">
        <v>2427</v>
      </c>
    </row>
    <row r="2863" s="168" customFormat="1" ht="21" customHeight="1" spans="1:14">
      <c r="A2863" s="204"/>
      <c r="B2863" s="391" t="s">
        <v>2900</v>
      </c>
      <c r="C2863" s="204" t="s">
        <v>1017</v>
      </c>
      <c r="D2863" s="206" t="s">
        <v>988</v>
      </c>
      <c r="E2863" s="207"/>
      <c r="F2863" s="371">
        <v>23</v>
      </c>
      <c r="G2863" s="209"/>
      <c r="H2863" s="371" t="s">
        <v>2389</v>
      </c>
      <c r="I2863" s="371" t="s">
        <v>2389</v>
      </c>
      <c r="J2863" s="371" t="s">
        <v>2427</v>
      </c>
      <c r="K2863" s="371" t="s">
        <v>2472</v>
      </c>
      <c r="L2863" s="247" t="s">
        <v>1101</v>
      </c>
      <c r="M2863" s="371" t="s">
        <v>2426</v>
      </c>
      <c r="N2863" s="371" t="s">
        <v>2427</v>
      </c>
    </row>
    <row r="2864" s="168" customFormat="1" ht="21" customHeight="1" spans="1:14">
      <c r="A2864" s="204"/>
      <c r="B2864" s="391" t="s">
        <v>2900</v>
      </c>
      <c r="C2864" s="204" t="s">
        <v>1017</v>
      </c>
      <c r="D2864" s="206" t="s">
        <v>988</v>
      </c>
      <c r="E2864" s="207"/>
      <c r="F2864" s="371">
        <v>15</v>
      </c>
      <c r="G2864" s="209"/>
      <c r="H2864" s="371" t="s">
        <v>2389</v>
      </c>
      <c r="I2864" s="371" t="s">
        <v>2389</v>
      </c>
      <c r="J2864" s="371" t="s">
        <v>2427</v>
      </c>
      <c r="K2864" s="371" t="s">
        <v>2473</v>
      </c>
      <c r="L2864" s="247" t="s">
        <v>1097</v>
      </c>
      <c r="M2864" s="371" t="s">
        <v>2426</v>
      </c>
      <c r="N2864" s="371" t="s">
        <v>2427</v>
      </c>
    </row>
    <row r="2865" s="168" customFormat="1" ht="21" customHeight="1" spans="1:14">
      <c r="A2865" s="204"/>
      <c r="B2865" s="391" t="s">
        <v>2900</v>
      </c>
      <c r="C2865" s="204" t="s">
        <v>1017</v>
      </c>
      <c r="D2865" s="206" t="s">
        <v>988</v>
      </c>
      <c r="E2865" s="207"/>
      <c r="F2865" s="371">
        <v>15</v>
      </c>
      <c r="G2865" s="209"/>
      <c r="H2865" s="371" t="s">
        <v>2389</v>
      </c>
      <c r="I2865" s="371" t="s">
        <v>2389</v>
      </c>
      <c r="J2865" s="371" t="s">
        <v>2427</v>
      </c>
      <c r="K2865" s="371" t="s">
        <v>2474</v>
      </c>
      <c r="L2865" s="247" t="s">
        <v>1101</v>
      </c>
      <c r="M2865" s="371" t="s">
        <v>2426</v>
      </c>
      <c r="N2865" s="371" t="s">
        <v>2427</v>
      </c>
    </row>
    <row r="2866" s="168" customFormat="1" ht="21" customHeight="1" spans="1:14">
      <c r="A2866" s="204"/>
      <c r="B2866" s="391" t="s">
        <v>2900</v>
      </c>
      <c r="C2866" s="204" t="s">
        <v>1017</v>
      </c>
      <c r="D2866" s="206" t="s">
        <v>988</v>
      </c>
      <c r="E2866" s="207"/>
      <c r="F2866" s="371">
        <v>25</v>
      </c>
      <c r="G2866" s="209"/>
      <c r="H2866" s="371" t="s">
        <v>2389</v>
      </c>
      <c r="I2866" s="371" t="s">
        <v>2389</v>
      </c>
      <c r="J2866" s="371" t="s">
        <v>2427</v>
      </c>
      <c r="K2866" s="371" t="s">
        <v>2475</v>
      </c>
      <c r="L2866" s="247" t="s">
        <v>1097</v>
      </c>
      <c r="M2866" s="371" t="s">
        <v>2426</v>
      </c>
      <c r="N2866" s="371" t="s">
        <v>2427</v>
      </c>
    </row>
    <row r="2867" s="168" customFormat="1" ht="21" customHeight="1" spans="1:14">
      <c r="A2867" s="204"/>
      <c r="B2867" s="391" t="s">
        <v>2900</v>
      </c>
      <c r="C2867" s="204" t="s">
        <v>1017</v>
      </c>
      <c r="D2867" s="206" t="s">
        <v>988</v>
      </c>
      <c r="E2867" s="207"/>
      <c r="F2867" s="371">
        <v>73</v>
      </c>
      <c r="G2867" s="209"/>
      <c r="H2867" s="371" t="s">
        <v>2389</v>
      </c>
      <c r="I2867" s="371" t="s">
        <v>2389</v>
      </c>
      <c r="J2867" s="371" t="s">
        <v>2427</v>
      </c>
      <c r="K2867" s="371" t="s">
        <v>2476</v>
      </c>
      <c r="L2867" s="247" t="s">
        <v>1097</v>
      </c>
      <c r="M2867" s="371" t="s">
        <v>2426</v>
      </c>
      <c r="N2867" s="371" t="s">
        <v>2427</v>
      </c>
    </row>
    <row r="2868" s="168" customFormat="1" ht="21" customHeight="1" spans="1:14">
      <c r="A2868" s="204"/>
      <c r="B2868" s="391" t="s">
        <v>2900</v>
      </c>
      <c r="C2868" s="204" t="s">
        <v>1017</v>
      </c>
      <c r="D2868" s="206" t="s">
        <v>988</v>
      </c>
      <c r="E2868" s="207"/>
      <c r="F2868" s="371">
        <v>15</v>
      </c>
      <c r="G2868" s="209"/>
      <c r="H2868" s="371" t="s">
        <v>2389</v>
      </c>
      <c r="I2868" s="371" t="s">
        <v>2389</v>
      </c>
      <c r="J2868" s="371" t="s">
        <v>2427</v>
      </c>
      <c r="K2868" s="371" t="s">
        <v>2477</v>
      </c>
      <c r="L2868" s="247" t="s">
        <v>1097</v>
      </c>
      <c r="M2868" s="371" t="s">
        <v>2426</v>
      </c>
      <c r="N2868" s="371" t="s">
        <v>2427</v>
      </c>
    </row>
    <row r="2869" s="168" customFormat="1" ht="21" customHeight="1" spans="1:14">
      <c r="A2869" s="204"/>
      <c r="B2869" s="391" t="s">
        <v>2900</v>
      </c>
      <c r="C2869" s="204" t="s">
        <v>1017</v>
      </c>
      <c r="D2869" s="206" t="s">
        <v>988</v>
      </c>
      <c r="E2869" s="207"/>
      <c r="F2869" s="371">
        <v>67</v>
      </c>
      <c r="G2869" s="209"/>
      <c r="H2869" s="371" t="s">
        <v>2389</v>
      </c>
      <c r="I2869" s="371" t="s">
        <v>2389</v>
      </c>
      <c r="J2869" s="371" t="s">
        <v>2427</v>
      </c>
      <c r="K2869" s="371" t="s">
        <v>2478</v>
      </c>
      <c r="L2869" s="247" t="s">
        <v>1101</v>
      </c>
      <c r="M2869" s="371" t="s">
        <v>2426</v>
      </c>
      <c r="N2869" s="371" t="s">
        <v>2427</v>
      </c>
    </row>
    <row r="2870" s="168" customFormat="1" ht="21" customHeight="1" spans="1:14">
      <c r="A2870" s="204"/>
      <c r="B2870" s="391" t="s">
        <v>2900</v>
      </c>
      <c r="C2870" s="204" t="s">
        <v>1017</v>
      </c>
      <c r="D2870" s="206" t="s">
        <v>988</v>
      </c>
      <c r="E2870" s="207"/>
      <c r="F2870" s="371">
        <v>25</v>
      </c>
      <c r="G2870" s="209"/>
      <c r="H2870" s="371" t="s">
        <v>2389</v>
      </c>
      <c r="I2870" s="371" t="s">
        <v>2389</v>
      </c>
      <c r="J2870" s="371" t="s">
        <v>2427</v>
      </c>
      <c r="K2870" s="371" t="s">
        <v>2479</v>
      </c>
      <c r="L2870" s="247" t="s">
        <v>1097</v>
      </c>
      <c r="M2870" s="371" t="s">
        <v>2426</v>
      </c>
      <c r="N2870" s="371" t="s">
        <v>2427</v>
      </c>
    </row>
    <row r="2871" s="168" customFormat="1" ht="21" customHeight="1" spans="1:14">
      <c r="A2871" s="204"/>
      <c r="B2871" s="391" t="s">
        <v>2900</v>
      </c>
      <c r="C2871" s="204" t="s">
        <v>1017</v>
      </c>
      <c r="D2871" s="206" t="s">
        <v>988</v>
      </c>
      <c r="E2871" s="207"/>
      <c r="F2871" s="371">
        <v>20</v>
      </c>
      <c r="G2871" s="209"/>
      <c r="H2871" s="371" t="s">
        <v>2389</v>
      </c>
      <c r="I2871" s="371" t="s">
        <v>2389</v>
      </c>
      <c r="J2871" s="371" t="s">
        <v>2427</v>
      </c>
      <c r="K2871" s="371" t="s">
        <v>2480</v>
      </c>
      <c r="L2871" s="247" t="s">
        <v>1101</v>
      </c>
      <c r="M2871" s="371" t="s">
        <v>2426</v>
      </c>
      <c r="N2871" s="371" t="s">
        <v>2427</v>
      </c>
    </row>
    <row r="2872" s="168" customFormat="1" ht="21" customHeight="1" spans="1:14">
      <c r="A2872" s="204"/>
      <c r="B2872" s="391" t="s">
        <v>2900</v>
      </c>
      <c r="C2872" s="204" t="s">
        <v>1017</v>
      </c>
      <c r="D2872" s="206" t="s">
        <v>988</v>
      </c>
      <c r="E2872" s="207"/>
      <c r="F2872" s="371">
        <v>90</v>
      </c>
      <c r="G2872" s="209"/>
      <c r="H2872" s="371" t="s">
        <v>2389</v>
      </c>
      <c r="I2872" s="371" t="s">
        <v>2389</v>
      </c>
      <c r="J2872" s="371" t="s">
        <v>2427</v>
      </c>
      <c r="K2872" s="371" t="s">
        <v>2481</v>
      </c>
      <c r="L2872" s="247" t="s">
        <v>1101</v>
      </c>
      <c r="M2872" s="371" t="s">
        <v>2426</v>
      </c>
      <c r="N2872" s="371" t="s">
        <v>2427</v>
      </c>
    </row>
    <row r="2873" s="168" customFormat="1" ht="21" customHeight="1" spans="1:14">
      <c r="A2873" s="204"/>
      <c r="B2873" s="391" t="s">
        <v>2900</v>
      </c>
      <c r="C2873" s="204" t="s">
        <v>1017</v>
      </c>
      <c r="D2873" s="206" t="s">
        <v>988</v>
      </c>
      <c r="E2873" s="207"/>
      <c r="F2873" s="371">
        <v>115</v>
      </c>
      <c r="G2873" s="209"/>
      <c r="H2873" s="371" t="s">
        <v>2389</v>
      </c>
      <c r="I2873" s="371" t="s">
        <v>2389</v>
      </c>
      <c r="J2873" s="371" t="s">
        <v>2427</v>
      </c>
      <c r="K2873" s="371" t="s">
        <v>2482</v>
      </c>
      <c r="L2873" s="247" t="s">
        <v>1097</v>
      </c>
      <c r="M2873" s="371" t="s">
        <v>2426</v>
      </c>
      <c r="N2873" s="371" t="s">
        <v>2427</v>
      </c>
    </row>
    <row r="2874" s="168" customFormat="1" ht="21" customHeight="1" spans="1:14">
      <c r="A2874" s="204"/>
      <c r="B2874" s="391" t="s">
        <v>2900</v>
      </c>
      <c r="C2874" s="204" t="s">
        <v>1017</v>
      </c>
      <c r="D2874" s="206" t="s">
        <v>988</v>
      </c>
      <c r="E2874" s="207"/>
      <c r="F2874" s="371">
        <v>73</v>
      </c>
      <c r="G2874" s="209"/>
      <c r="H2874" s="371" t="s">
        <v>2389</v>
      </c>
      <c r="I2874" s="371" t="s">
        <v>2389</v>
      </c>
      <c r="J2874" s="371" t="s">
        <v>2427</v>
      </c>
      <c r="K2874" s="371" t="s">
        <v>2483</v>
      </c>
      <c r="L2874" s="247" t="s">
        <v>1101</v>
      </c>
      <c r="M2874" s="371" t="s">
        <v>2426</v>
      </c>
      <c r="N2874" s="371" t="s">
        <v>2427</v>
      </c>
    </row>
    <row r="2875" s="168" customFormat="1" ht="21" customHeight="1" spans="1:14">
      <c r="A2875" s="204"/>
      <c r="B2875" s="391" t="s">
        <v>2900</v>
      </c>
      <c r="C2875" s="204" t="s">
        <v>1017</v>
      </c>
      <c r="D2875" s="206" t="s">
        <v>988</v>
      </c>
      <c r="E2875" s="207"/>
      <c r="F2875" s="371">
        <v>123</v>
      </c>
      <c r="G2875" s="209"/>
      <c r="H2875" s="371" t="s">
        <v>2389</v>
      </c>
      <c r="I2875" s="371" t="s">
        <v>2389</v>
      </c>
      <c r="J2875" s="371" t="s">
        <v>2427</v>
      </c>
      <c r="K2875" s="371" t="s">
        <v>2484</v>
      </c>
      <c r="L2875" s="247" t="s">
        <v>1097</v>
      </c>
      <c r="M2875" s="371" t="s">
        <v>2426</v>
      </c>
      <c r="N2875" s="371" t="s">
        <v>2427</v>
      </c>
    </row>
    <row r="2876" s="168" customFormat="1" ht="21" customHeight="1" spans="1:14">
      <c r="A2876" s="204"/>
      <c r="B2876" s="391" t="s">
        <v>2900</v>
      </c>
      <c r="C2876" s="204" t="s">
        <v>1017</v>
      </c>
      <c r="D2876" s="206" t="s">
        <v>988</v>
      </c>
      <c r="E2876" s="207"/>
      <c r="F2876" s="371">
        <v>15</v>
      </c>
      <c r="G2876" s="209"/>
      <c r="H2876" s="371" t="s">
        <v>2389</v>
      </c>
      <c r="I2876" s="371" t="s">
        <v>2389</v>
      </c>
      <c r="J2876" s="371" t="s">
        <v>2427</v>
      </c>
      <c r="K2876" s="371" t="s">
        <v>2485</v>
      </c>
      <c r="L2876" s="247" t="s">
        <v>1101</v>
      </c>
      <c r="M2876" s="371" t="s">
        <v>2426</v>
      </c>
      <c r="N2876" s="371" t="s">
        <v>2427</v>
      </c>
    </row>
    <row r="2877" s="168" customFormat="1" ht="21" customHeight="1" spans="1:14">
      <c r="A2877" s="204"/>
      <c r="B2877" s="391" t="s">
        <v>2900</v>
      </c>
      <c r="C2877" s="204" t="s">
        <v>1017</v>
      </c>
      <c r="D2877" s="206" t="s">
        <v>988</v>
      </c>
      <c r="E2877" s="207"/>
      <c r="F2877" s="371">
        <v>157</v>
      </c>
      <c r="G2877" s="209"/>
      <c r="H2877" s="371" t="s">
        <v>2389</v>
      </c>
      <c r="I2877" s="371" t="s">
        <v>2389</v>
      </c>
      <c r="J2877" s="371" t="s">
        <v>2427</v>
      </c>
      <c r="K2877" s="371" t="s">
        <v>2486</v>
      </c>
      <c r="L2877" s="247" t="s">
        <v>1101</v>
      </c>
      <c r="M2877" s="371" t="s">
        <v>2426</v>
      </c>
      <c r="N2877" s="371" t="s">
        <v>2427</v>
      </c>
    </row>
    <row r="2878" s="168" customFormat="1" ht="21" customHeight="1" spans="1:14">
      <c r="A2878" s="204"/>
      <c r="B2878" s="391" t="s">
        <v>2900</v>
      </c>
      <c r="C2878" s="204" t="s">
        <v>1017</v>
      </c>
      <c r="D2878" s="206" t="s">
        <v>988</v>
      </c>
      <c r="E2878" s="207"/>
      <c r="F2878" s="371">
        <v>38</v>
      </c>
      <c r="G2878" s="209"/>
      <c r="H2878" s="371" t="s">
        <v>2389</v>
      </c>
      <c r="I2878" s="371" t="s">
        <v>2389</v>
      </c>
      <c r="J2878" s="371" t="s">
        <v>2427</v>
      </c>
      <c r="K2878" s="371" t="s">
        <v>2487</v>
      </c>
      <c r="L2878" s="247" t="s">
        <v>1097</v>
      </c>
      <c r="M2878" s="371" t="s">
        <v>2426</v>
      </c>
      <c r="N2878" s="371" t="s">
        <v>2427</v>
      </c>
    </row>
    <row r="2879" s="168" customFormat="1" ht="21" customHeight="1" spans="1:14">
      <c r="A2879" s="204"/>
      <c r="B2879" s="391" t="s">
        <v>2900</v>
      </c>
      <c r="C2879" s="204" t="s">
        <v>1017</v>
      </c>
      <c r="D2879" s="206" t="s">
        <v>988</v>
      </c>
      <c r="E2879" s="207"/>
      <c r="F2879" s="371">
        <v>53</v>
      </c>
      <c r="G2879" s="209"/>
      <c r="H2879" s="371" t="s">
        <v>2389</v>
      </c>
      <c r="I2879" s="371" t="s">
        <v>2389</v>
      </c>
      <c r="J2879" s="371" t="s">
        <v>2427</v>
      </c>
      <c r="K2879" s="371" t="s">
        <v>2488</v>
      </c>
      <c r="L2879" s="247" t="s">
        <v>1101</v>
      </c>
      <c r="M2879" s="371" t="s">
        <v>2426</v>
      </c>
      <c r="N2879" s="371" t="s">
        <v>2427</v>
      </c>
    </row>
    <row r="2880" s="168" customFormat="1" ht="21" customHeight="1" spans="1:14">
      <c r="A2880" s="204"/>
      <c r="B2880" s="391" t="s">
        <v>2900</v>
      </c>
      <c r="C2880" s="204" t="s">
        <v>1017</v>
      </c>
      <c r="D2880" s="206" t="s">
        <v>988</v>
      </c>
      <c r="E2880" s="207"/>
      <c r="F2880" s="371">
        <v>28</v>
      </c>
      <c r="G2880" s="209"/>
      <c r="H2880" s="371" t="s">
        <v>2389</v>
      </c>
      <c r="I2880" s="371" t="s">
        <v>2389</v>
      </c>
      <c r="J2880" s="371" t="s">
        <v>2427</v>
      </c>
      <c r="K2880" s="371" t="s">
        <v>2489</v>
      </c>
      <c r="L2880" s="247" t="s">
        <v>1101</v>
      </c>
      <c r="M2880" s="371" t="s">
        <v>2426</v>
      </c>
      <c r="N2880" s="371" t="s">
        <v>2427</v>
      </c>
    </row>
    <row r="2881" s="168" customFormat="1" ht="21" customHeight="1" spans="1:14">
      <c r="A2881" s="204"/>
      <c r="B2881" s="391" t="s">
        <v>2900</v>
      </c>
      <c r="C2881" s="204" t="s">
        <v>1017</v>
      </c>
      <c r="D2881" s="206" t="s">
        <v>988</v>
      </c>
      <c r="E2881" s="207"/>
      <c r="F2881" s="371">
        <v>15</v>
      </c>
      <c r="G2881" s="209"/>
      <c r="H2881" s="371" t="s">
        <v>2389</v>
      </c>
      <c r="I2881" s="371" t="s">
        <v>2389</v>
      </c>
      <c r="J2881" s="371" t="s">
        <v>2427</v>
      </c>
      <c r="K2881" s="371" t="s">
        <v>2490</v>
      </c>
      <c r="L2881" s="247" t="s">
        <v>1097</v>
      </c>
      <c r="M2881" s="371" t="s">
        <v>2426</v>
      </c>
      <c r="N2881" s="371" t="s">
        <v>2427</v>
      </c>
    </row>
    <row r="2882" s="166" customFormat="1" ht="21" customHeight="1" spans="1:14">
      <c r="A2882" s="195"/>
      <c r="B2882" s="372" t="s">
        <v>138</v>
      </c>
      <c r="C2882" s="373"/>
      <c r="D2882" s="212"/>
      <c r="E2882" s="213"/>
      <c r="F2882" s="374">
        <f>SUM(F2817:F2881)</f>
        <v>2660</v>
      </c>
      <c r="G2882" s="241"/>
      <c r="H2882" s="374"/>
      <c r="I2882" s="387"/>
      <c r="J2882" s="374"/>
      <c r="K2882" s="374"/>
      <c r="L2882" s="388"/>
      <c r="M2882" s="374"/>
      <c r="N2882" s="374"/>
    </row>
    <row r="2883" s="159" customFormat="1" ht="21" customHeight="1" spans="1:14">
      <c r="A2883" s="191"/>
      <c r="B2883" s="200" t="s">
        <v>1026</v>
      </c>
      <c r="C2883" s="201" t="s">
        <v>1027</v>
      </c>
      <c r="D2883" s="40"/>
      <c r="E2883" s="67"/>
      <c r="F2883" s="192"/>
      <c r="G2883" s="194"/>
      <c r="H2883" s="192"/>
      <c r="I2883" s="191"/>
      <c r="J2883" s="192"/>
      <c r="K2883" s="192"/>
      <c r="L2883" s="69"/>
      <c r="M2883" s="192"/>
      <c r="N2883" s="192"/>
    </row>
    <row r="2884" s="159" customFormat="1" ht="21" customHeight="1" spans="1:14">
      <c r="A2884" s="191"/>
      <c r="B2884" s="218" t="s">
        <v>2568</v>
      </c>
      <c r="C2884" s="150" t="s">
        <v>2567</v>
      </c>
      <c r="D2884" s="40" t="s">
        <v>988</v>
      </c>
      <c r="E2884" s="67"/>
      <c r="F2884" s="406">
        <v>240</v>
      </c>
      <c r="G2884" s="194"/>
      <c r="H2884" s="192" t="s">
        <v>2389</v>
      </c>
      <c r="I2884" s="192" t="s">
        <v>2389</v>
      </c>
      <c r="J2884" s="234" t="s">
        <v>2567</v>
      </c>
      <c r="K2884" s="192" t="s">
        <v>2390</v>
      </c>
      <c r="L2884" s="69" t="s">
        <v>1097</v>
      </c>
      <c r="M2884" s="192" t="s">
        <v>2391</v>
      </c>
      <c r="N2884" s="192" t="s">
        <v>2392</v>
      </c>
    </row>
    <row r="2885" s="159" customFormat="1" ht="21" customHeight="1" spans="1:14">
      <c r="A2885" s="191"/>
      <c r="B2885" s="218" t="s">
        <v>2568</v>
      </c>
      <c r="C2885" s="150" t="s">
        <v>2567</v>
      </c>
      <c r="D2885" s="40" t="s">
        <v>988</v>
      </c>
      <c r="E2885" s="67"/>
      <c r="F2885" s="192">
        <v>132</v>
      </c>
      <c r="G2885" s="194"/>
      <c r="H2885" s="192" t="s">
        <v>2389</v>
      </c>
      <c r="I2885" s="192" t="s">
        <v>2389</v>
      </c>
      <c r="J2885" s="234" t="s">
        <v>2567</v>
      </c>
      <c r="K2885" s="192" t="s">
        <v>2393</v>
      </c>
      <c r="L2885" s="69" t="s">
        <v>1097</v>
      </c>
      <c r="M2885" s="192" t="s">
        <v>2391</v>
      </c>
      <c r="N2885" s="192" t="s">
        <v>2392</v>
      </c>
    </row>
    <row r="2886" s="159" customFormat="1" ht="21" customHeight="1" spans="1:14">
      <c r="A2886" s="191"/>
      <c r="B2886" s="218" t="s">
        <v>2568</v>
      </c>
      <c r="C2886" s="150" t="s">
        <v>2567</v>
      </c>
      <c r="D2886" s="40" t="s">
        <v>988</v>
      </c>
      <c r="E2886" s="67"/>
      <c r="F2886" s="192">
        <v>60</v>
      </c>
      <c r="G2886" s="194"/>
      <c r="H2886" s="192" t="s">
        <v>2389</v>
      </c>
      <c r="I2886" s="192" t="s">
        <v>2389</v>
      </c>
      <c r="J2886" s="234" t="s">
        <v>2567</v>
      </c>
      <c r="K2886" s="192" t="s">
        <v>2394</v>
      </c>
      <c r="L2886" s="69" t="s">
        <v>1097</v>
      </c>
      <c r="M2886" s="192" t="s">
        <v>2391</v>
      </c>
      <c r="N2886" s="192" t="s">
        <v>2392</v>
      </c>
    </row>
    <row r="2887" s="159" customFormat="1" ht="21" customHeight="1" spans="1:14">
      <c r="A2887" s="191"/>
      <c r="B2887" s="218" t="s">
        <v>2568</v>
      </c>
      <c r="C2887" s="150" t="s">
        <v>2567</v>
      </c>
      <c r="D2887" s="40" t="s">
        <v>988</v>
      </c>
      <c r="E2887" s="67"/>
      <c r="F2887" s="192">
        <v>94</v>
      </c>
      <c r="G2887" s="194"/>
      <c r="H2887" s="192" t="s">
        <v>2389</v>
      </c>
      <c r="I2887" s="192" t="s">
        <v>2389</v>
      </c>
      <c r="J2887" s="234" t="s">
        <v>2567</v>
      </c>
      <c r="K2887" s="192" t="s">
        <v>2395</v>
      </c>
      <c r="L2887" s="69" t="s">
        <v>1101</v>
      </c>
      <c r="M2887" s="192" t="s">
        <v>2391</v>
      </c>
      <c r="N2887" s="192" t="s">
        <v>2392</v>
      </c>
    </row>
    <row r="2888" s="159" customFormat="1" ht="21" customHeight="1" spans="1:14">
      <c r="A2888" s="191"/>
      <c r="B2888" s="218" t="s">
        <v>2568</v>
      </c>
      <c r="C2888" s="150" t="s">
        <v>2567</v>
      </c>
      <c r="D2888" s="40" t="s">
        <v>988</v>
      </c>
      <c r="E2888" s="67"/>
      <c r="F2888" s="192">
        <v>78</v>
      </c>
      <c r="G2888" s="194"/>
      <c r="H2888" s="192" t="s">
        <v>2389</v>
      </c>
      <c r="I2888" s="192" t="s">
        <v>2389</v>
      </c>
      <c r="J2888" s="234" t="s">
        <v>2567</v>
      </c>
      <c r="K2888" s="192" t="s">
        <v>2396</v>
      </c>
      <c r="L2888" s="69" t="s">
        <v>1101</v>
      </c>
      <c r="M2888" s="192" t="s">
        <v>2391</v>
      </c>
      <c r="N2888" s="192" t="s">
        <v>2392</v>
      </c>
    </row>
    <row r="2889" s="159" customFormat="1" ht="21" customHeight="1" spans="1:14">
      <c r="A2889" s="191"/>
      <c r="B2889" s="218" t="s">
        <v>2568</v>
      </c>
      <c r="C2889" s="150" t="s">
        <v>2567</v>
      </c>
      <c r="D2889" s="40" t="s">
        <v>988</v>
      </c>
      <c r="E2889" s="67"/>
      <c r="F2889" s="406">
        <v>142</v>
      </c>
      <c r="G2889" s="194"/>
      <c r="H2889" s="192" t="s">
        <v>2389</v>
      </c>
      <c r="I2889" s="192" t="s">
        <v>2389</v>
      </c>
      <c r="J2889" s="234" t="s">
        <v>2567</v>
      </c>
      <c r="K2889" s="192" t="s">
        <v>2397</v>
      </c>
      <c r="L2889" s="69" t="s">
        <v>1101</v>
      </c>
      <c r="M2889" s="192" t="s">
        <v>2391</v>
      </c>
      <c r="N2889" s="192" t="s">
        <v>2392</v>
      </c>
    </row>
    <row r="2890" s="159" customFormat="1" ht="21" customHeight="1" spans="1:14">
      <c r="A2890" s="191"/>
      <c r="B2890" s="218" t="s">
        <v>2568</v>
      </c>
      <c r="C2890" s="150" t="s">
        <v>2567</v>
      </c>
      <c r="D2890" s="40" t="s">
        <v>988</v>
      </c>
      <c r="E2890" s="67"/>
      <c r="F2890" s="192">
        <v>88</v>
      </c>
      <c r="G2890" s="194"/>
      <c r="H2890" s="192" t="s">
        <v>2389</v>
      </c>
      <c r="I2890" s="192" t="s">
        <v>2389</v>
      </c>
      <c r="J2890" s="234" t="s">
        <v>2567</v>
      </c>
      <c r="K2890" s="192" t="s">
        <v>2398</v>
      </c>
      <c r="L2890" s="69" t="s">
        <v>1101</v>
      </c>
      <c r="M2890" s="192" t="s">
        <v>2391</v>
      </c>
      <c r="N2890" s="192" t="s">
        <v>2392</v>
      </c>
    </row>
    <row r="2891" s="159" customFormat="1" ht="21" customHeight="1" spans="1:14">
      <c r="A2891" s="191"/>
      <c r="B2891" s="218" t="s">
        <v>2568</v>
      </c>
      <c r="C2891" s="150" t="s">
        <v>2567</v>
      </c>
      <c r="D2891" s="40" t="s">
        <v>988</v>
      </c>
      <c r="E2891" s="67"/>
      <c r="F2891" s="192">
        <v>66</v>
      </c>
      <c r="G2891" s="194"/>
      <c r="H2891" s="192" t="s">
        <v>2389</v>
      </c>
      <c r="I2891" s="192" t="s">
        <v>2389</v>
      </c>
      <c r="J2891" s="234" t="s">
        <v>2567</v>
      </c>
      <c r="K2891" s="192" t="s">
        <v>2399</v>
      </c>
      <c r="L2891" s="69" t="s">
        <v>1097</v>
      </c>
      <c r="M2891" s="192" t="s">
        <v>2391</v>
      </c>
      <c r="N2891" s="192" t="s">
        <v>2392</v>
      </c>
    </row>
    <row r="2892" s="159" customFormat="1" ht="21" customHeight="1" spans="1:14">
      <c r="A2892" s="191"/>
      <c r="B2892" s="218" t="s">
        <v>2568</v>
      </c>
      <c r="C2892" s="150" t="s">
        <v>2567</v>
      </c>
      <c r="D2892" s="40" t="s">
        <v>988</v>
      </c>
      <c r="E2892" s="67"/>
      <c r="F2892" s="192">
        <v>100</v>
      </c>
      <c r="G2892" s="194"/>
      <c r="H2892" s="192" t="s">
        <v>2389</v>
      </c>
      <c r="I2892" s="192" t="s">
        <v>2389</v>
      </c>
      <c r="J2892" s="234" t="s">
        <v>2567</v>
      </c>
      <c r="K2892" s="192" t="s">
        <v>2400</v>
      </c>
      <c r="L2892" s="69" t="s">
        <v>1101</v>
      </c>
      <c r="M2892" s="192" t="s">
        <v>2391</v>
      </c>
      <c r="N2892" s="192" t="s">
        <v>2392</v>
      </c>
    </row>
    <row r="2893" s="159" customFormat="1" ht="21" customHeight="1" spans="1:14">
      <c r="A2893" s="191"/>
      <c r="B2893" s="218" t="s">
        <v>2568</v>
      </c>
      <c r="C2893" s="150" t="s">
        <v>2567</v>
      </c>
      <c r="D2893" s="40" t="s">
        <v>988</v>
      </c>
      <c r="E2893" s="67"/>
      <c r="F2893" s="192">
        <v>70</v>
      </c>
      <c r="G2893" s="194"/>
      <c r="H2893" s="192" t="s">
        <v>2389</v>
      </c>
      <c r="I2893" s="192" t="s">
        <v>2389</v>
      </c>
      <c r="J2893" s="234" t="s">
        <v>2567</v>
      </c>
      <c r="K2893" s="192" t="s">
        <v>2401</v>
      </c>
      <c r="L2893" s="69" t="s">
        <v>1101</v>
      </c>
      <c r="M2893" s="192" t="s">
        <v>2391</v>
      </c>
      <c r="N2893" s="192" t="s">
        <v>2392</v>
      </c>
    </row>
    <row r="2894" s="159" customFormat="1" ht="21" customHeight="1" spans="1:14">
      <c r="A2894" s="191"/>
      <c r="B2894" s="218" t="s">
        <v>2568</v>
      </c>
      <c r="C2894" s="150" t="s">
        <v>2567</v>
      </c>
      <c r="D2894" s="40" t="s">
        <v>988</v>
      </c>
      <c r="E2894" s="67"/>
      <c r="F2894" s="406">
        <v>44</v>
      </c>
      <c r="G2894" s="194"/>
      <c r="H2894" s="192" t="s">
        <v>2389</v>
      </c>
      <c r="I2894" s="192" t="s">
        <v>2389</v>
      </c>
      <c r="J2894" s="234" t="s">
        <v>2567</v>
      </c>
      <c r="K2894" s="192" t="s">
        <v>2402</v>
      </c>
      <c r="L2894" s="69" t="s">
        <v>1101</v>
      </c>
      <c r="M2894" s="192" t="s">
        <v>2391</v>
      </c>
      <c r="N2894" s="192" t="s">
        <v>2392</v>
      </c>
    </row>
    <row r="2895" s="159" customFormat="1" ht="21" customHeight="1" spans="1:14">
      <c r="A2895" s="191"/>
      <c r="B2895" s="218" t="s">
        <v>2568</v>
      </c>
      <c r="C2895" s="150" t="s">
        <v>2567</v>
      </c>
      <c r="D2895" s="40" t="s">
        <v>988</v>
      </c>
      <c r="E2895" s="67"/>
      <c r="F2895" s="192">
        <v>138</v>
      </c>
      <c r="G2895" s="194"/>
      <c r="H2895" s="192" t="s">
        <v>2389</v>
      </c>
      <c r="I2895" s="192" t="s">
        <v>2389</v>
      </c>
      <c r="J2895" s="234" t="s">
        <v>2567</v>
      </c>
      <c r="K2895" s="192" t="s">
        <v>2403</v>
      </c>
      <c r="L2895" s="69" t="s">
        <v>1101</v>
      </c>
      <c r="M2895" s="192" t="s">
        <v>2391</v>
      </c>
      <c r="N2895" s="192" t="s">
        <v>2392</v>
      </c>
    </row>
    <row r="2896" s="159" customFormat="1" ht="21" customHeight="1" spans="1:14">
      <c r="A2896" s="191"/>
      <c r="B2896" s="218" t="s">
        <v>2568</v>
      </c>
      <c r="C2896" s="150" t="s">
        <v>2567</v>
      </c>
      <c r="D2896" s="40" t="s">
        <v>988</v>
      </c>
      <c r="E2896" s="67"/>
      <c r="F2896" s="192">
        <v>20</v>
      </c>
      <c r="G2896" s="194"/>
      <c r="H2896" s="192" t="s">
        <v>2389</v>
      </c>
      <c r="I2896" s="192" t="s">
        <v>2389</v>
      </c>
      <c r="J2896" s="234" t="s">
        <v>2567</v>
      </c>
      <c r="K2896" s="192" t="s">
        <v>2404</v>
      </c>
      <c r="L2896" s="69" t="s">
        <v>1101</v>
      </c>
      <c r="M2896" s="192" t="s">
        <v>2391</v>
      </c>
      <c r="N2896" s="192" t="s">
        <v>2392</v>
      </c>
    </row>
    <row r="2897" s="159" customFormat="1" ht="21" customHeight="1" spans="1:14">
      <c r="A2897" s="191"/>
      <c r="B2897" s="218" t="s">
        <v>2568</v>
      </c>
      <c r="C2897" s="150" t="s">
        <v>2567</v>
      </c>
      <c r="D2897" s="40" t="s">
        <v>988</v>
      </c>
      <c r="E2897" s="67"/>
      <c r="F2897" s="192">
        <v>28</v>
      </c>
      <c r="G2897" s="194"/>
      <c r="H2897" s="192" t="s">
        <v>2389</v>
      </c>
      <c r="I2897" s="192" t="s">
        <v>2389</v>
      </c>
      <c r="J2897" s="234" t="s">
        <v>2567</v>
      </c>
      <c r="K2897" s="192" t="s">
        <v>2405</v>
      </c>
      <c r="L2897" s="69" t="s">
        <v>1101</v>
      </c>
      <c r="M2897" s="192" t="s">
        <v>2391</v>
      </c>
      <c r="N2897" s="192" t="s">
        <v>2392</v>
      </c>
    </row>
    <row r="2898" s="159" customFormat="1" ht="21" customHeight="1" spans="1:14">
      <c r="A2898" s="191"/>
      <c r="B2898" s="218" t="s">
        <v>2568</v>
      </c>
      <c r="C2898" s="150" t="s">
        <v>2567</v>
      </c>
      <c r="D2898" s="40" t="s">
        <v>988</v>
      </c>
      <c r="E2898" s="67"/>
      <c r="F2898" s="192">
        <v>16</v>
      </c>
      <c r="G2898" s="194"/>
      <c r="H2898" s="192" t="s">
        <v>2389</v>
      </c>
      <c r="I2898" s="192" t="s">
        <v>2389</v>
      </c>
      <c r="J2898" s="234" t="s">
        <v>2567</v>
      </c>
      <c r="K2898" s="192" t="s">
        <v>2406</v>
      </c>
      <c r="L2898" s="69" t="s">
        <v>1101</v>
      </c>
      <c r="M2898" s="192" t="s">
        <v>2391</v>
      </c>
      <c r="N2898" s="192" t="s">
        <v>2392</v>
      </c>
    </row>
    <row r="2899" s="159" customFormat="1" ht="21" customHeight="1" spans="1:14">
      <c r="A2899" s="191"/>
      <c r="B2899" s="218" t="s">
        <v>2568</v>
      </c>
      <c r="C2899" s="150" t="s">
        <v>2567</v>
      </c>
      <c r="D2899" s="40" t="s">
        <v>988</v>
      </c>
      <c r="E2899" s="67"/>
      <c r="F2899" s="192">
        <v>52</v>
      </c>
      <c r="G2899" s="194"/>
      <c r="H2899" s="192" t="s">
        <v>2389</v>
      </c>
      <c r="I2899" s="192" t="s">
        <v>2389</v>
      </c>
      <c r="J2899" s="234" t="s">
        <v>2567</v>
      </c>
      <c r="K2899" s="192" t="s">
        <v>2407</v>
      </c>
      <c r="L2899" s="69" t="s">
        <v>1101</v>
      </c>
      <c r="M2899" s="192" t="s">
        <v>2391</v>
      </c>
      <c r="N2899" s="192" t="s">
        <v>2392</v>
      </c>
    </row>
    <row r="2900" s="159" customFormat="1" ht="21" customHeight="1" spans="1:14">
      <c r="A2900" s="191"/>
      <c r="B2900" s="218" t="s">
        <v>2568</v>
      </c>
      <c r="C2900" s="150" t="s">
        <v>2567</v>
      </c>
      <c r="D2900" s="40" t="s">
        <v>988</v>
      </c>
      <c r="E2900" s="67"/>
      <c r="F2900" s="192">
        <v>190</v>
      </c>
      <c r="G2900" s="194"/>
      <c r="H2900" s="192" t="s">
        <v>2389</v>
      </c>
      <c r="I2900" s="192" t="s">
        <v>2389</v>
      </c>
      <c r="J2900" s="234" t="s">
        <v>2567</v>
      </c>
      <c r="K2900" s="192" t="s">
        <v>2408</v>
      </c>
      <c r="L2900" s="69" t="s">
        <v>1101</v>
      </c>
      <c r="M2900" s="192" t="s">
        <v>2391</v>
      </c>
      <c r="N2900" s="192" t="s">
        <v>2392</v>
      </c>
    </row>
    <row r="2901" s="159" customFormat="1" ht="21" customHeight="1" spans="1:14">
      <c r="A2901" s="191"/>
      <c r="B2901" s="218" t="s">
        <v>2568</v>
      </c>
      <c r="C2901" s="150" t="s">
        <v>2567</v>
      </c>
      <c r="D2901" s="40" t="s">
        <v>988</v>
      </c>
      <c r="E2901" s="67"/>
      <c r="F2901" s="192">
        <v>24</v>
      </c>
      <c r="G2901" s="194"/>
      <c r="H2901" s="192" t="s">
        <v>2389</v>
      </c>
      <c r="I2901" s="192" t="s">
        <v>2389</v>
      </c>
      <c r="J2901" s="234" t="s">
        <v>2567</v>
      </c>
      <c r="K2901" s="192" t="s">
        <v>2409</v>
      </c>
      <c r="L2901" s="69" t="s">
        <v>1101</v>
      </c>
      <c r="M2901" s="192" t="s">
        <v>2391</v>
      </c>
      <c r="N2901" s="192" t="s">
        <v>2392</v>
      </c>
    </row>
    <row r="2902" s="159" customFormat="1" ht="21" customHeight="1" spans="1:14">
      <c r="A2902" s="191"/>
      <c r="B2902" s="218" t="s">
        <v>2568</v>
      </c>
      <c r="C2902" s="150" t="s">
        <v>2567</v>
      </c>
      <c r="D2902" s="40" t="s">
        <v>988</v>
      </c>
      <c r="E2902" s="67"/>
      <c r="F2902" s="192">
        <v>24</v>
      </c>
      <c r="G2902" s="194"/>
      <c r="H2902" s="192" t="s">
        <v>2389</v>
      </c>
      <c r="I2902" s="192" t="s">
        <v>2389</v>
      </c>
      <c r="J2902" s="234" t="s">
        <v>2567</v>
      </c>
      <c r="K2902" s="192" t="s">
        <v>1802</v>
      </c>
      <c r="L2902" s="69" t="s">
        <v>1101</v>
      </c>
      <c r="M2902" s="192" t="s">
        <v>2391</v>
      </c>
      <c r="N2902" s="192" t="s">
        <v>2392</v>
      </c>
    </row>
    <row r="2903" s="159" customFormat="1" ht="21" customHeight="1" spans="1:14">
      <c r="A2903" s="191"/>
      <c r="B2903" s="218" t="s">
        <v>2568</v>
      </c>
      <c r="C2903" s="150" t="s">
        <v>2567</v>
      </c>
      <c r="D2903" s="40" t="s">
        <v>988</v>
      </c>
      <c r="E2903" s="67"/>
      <c r="F2903" s="192">
        <v>72</v>
      </c>
      <c r="G2903" s="194"/>
      <c r="H2903" s="192" t="s">
        <v>2389</v>
      </c>
      <c r="I2903" s="192" t="s">
        <v>2389</v>
      </c>
      <c r="J2903" s="234" t="s">
        <v>2567</v>
      </c>
      <c r="K2903" s="192" t="s">
        <v>2410</v>
      </c>
      <c r="L2903" s="69" t="s">
        <v>1101</v>
      </c>
      <c r="M2903" s="192" t="s">
        <v>2391</v>
      </c>
      <c r="N2903" s="192" t="s">
        <v>2392</v>
      </c>
    </row>
    <row r="2904" s="159" customFormat="1" ht="21" customHeight="1" spans="1:14">
      <c r="A2904" s="191" t="s">
        <v>1079</v>
      </c>
      <c r="B2904" s="218" t="s">
        <v>2568</v>
      </c>
      <c r="C2904" s="150" t="s">
        <v>2567</v>
      </c>
      <c r="D2904" s="40" t="s">
        <v>988</v>
      </c>
      <c r="E2904" s="67"/>
      <c r="F2904" s="192">
        <v>66</v>
      </c>
      <c r="G2904" s="194"/>
      <c r="H2904" s="192" t="s">
        <v>2389</v>
      </c>
      <c r="I2904" s="192" t="s">
        <v>2389</v>
      </c>
      <c r="J2904" s="234" t="s">
        <v>2567</v>
      </c>
      <c r="K2904" s="192" t="s">
        <v>2411</v>
      </c>
      <c r="L2904" s="69" t="s">
        <v>1101</v>
      </c>
      <c r="M2904" s="192" t="s">
        <v>2391</v>
      </c>
      <c r="N2904" s="192" t="s">
        <v>2392</v>
      </c>
    </row>
    <row r="2905" s="160" customFormat="1" ht="21" customHeight="1" spans="1:14">
      <c r="A2905" s="191" t="s">
        <v>1079</v>
      </c>
      <c r="B2905" s="218" t="s">
        <v>2568</v>
      </c>
      <c r="C2905" s="150" t="s">
        <v>2567</v>
      </c>
      <c r="D2905" s="40" t="s">
        <v>988</v>
      </c>
      <c r="E2905" s="67"/>
      <c r="F2905" s="192">
        <v>16</v>
      </c>
      <c r="G2905" s="194"/>
      <c r="H2905" s="192" t="s">
        <v>2389</v>
      </c>
      <c r="I2905" s="192" t="s">
        <v>2389</v>
      </c>
      <c r="J2905" s="234" t="s">
        <v>2567</v>
      </c>
      <c r="K2905" s="192" t="s">
        <v>2412</v>
      </c>
      <c r="L2905" s="69" t="s">
        <v>1101</v>
      </c>
      <c r="M2905" s="192" t="s">
        <v>2391</v>
      </c>
      <c r="N2905" s="192" t="s">
        <v>2392</v>
      </c>
    </row>
    <row r="2906" s="159" customFormat="1" ht="21" customHeight="1" spans="1:14">
      <c r="A2906" s="191" t="s">
        <v>1079</v>
      </c>
      <c r="B2906" s="218" t="s">
        <v>2568</v>
      </c>
      <c r="C2906" s="150" t="s">
        <v>2567</v>
      </c>
      <c r="D2906" s="40" t="s">
        <v>988</v>
      </c>
      <c r="E2906" s="67"/>
      <c r="F2906" s="192">
        <v>112</v>
      </c>
      <c r="G2906" s="194"/>
      <c r="H2906" s="192" t="s">
        <v>2389</v>
      </c>
      <c r="I2906" s="192" t="s">
        <v>2389</v>
      </c>
      <c r="J2906" s="234" t="s">
        <v>2567</v>
      </c>
      <c r="K2906" s="192" t="s">
        <v>2413</v>
      </c>
      <c r="L2906" s="69" t="s">
        <v>1101</v>
      </c>
      <c r="M2906" s="192" t="s">
        <v>2391</v>
      </c>
      <c r="N2906" s="192" t="s">
        <v>2392</v>
      </c>
    </row>
    <row r="2907" s="159" customFormat="1" ht="21" customHeight="1" spans="1:14">
      <c r="A2907" s="191" t="s">
        <v>1079</v>
      </c>
      <c r="B2907" s="218" t="s">
        <v>2568</v>
      </c>
      <c r="C2907" s="150" t="s">
        <v>2567</v>
      </c>
      <c r="D2907" s="40" t="s">
        <v>988</v>
      </c>
      <c r="E2907" s="67"/>
      <c r="F2907" s="192">
        <v>46</v>
      </c>
      <c r="G2907" s="194"/>
      <c r="H2907" s="192" t="s">
        <v>2389</v>
      </c>
      <c r="I2907" s="192" t="s">
        <v>2389</v>
      </c>
      <c r="J2907" s="234" t="s">
        <v>2567</v>
      </c>
      <c r="K2907" s="192" t="s">
        <v>1808</v>
      </c>
      <c r="L2907" s="69" t="s">
        <v>1101</v>
      </c>
      <c r="M2907" s="192" t="s">
        <v>2391</v>
      </c>
      <c r="N2907" s="192" t="s">
        <v>2392</v>
      </c>
    </row>
    <row r="2908" s="159" customFormat="1" ht="21" customHeight="1" spans="1:14">
      <c r="A2908" s="191" t="s">
        <v>1079</v>
      </c>
      <c r="B2908" s="218" t="s">
        <v>2568</v>
      </c>
      <c r="C2908" s="150" t="s">
        <v>2567</v>
      </c>
      <c r="D2908" s="40" t="s">
        <v>988</v>
      </c>
      <c r="E2908" s="67"/>
      <c r="F2908" s="192">
        <v>66</v>
      </c>
      <c r="G2908" s="194"/>
      <c r="H2908" s="192" t="s">
        <v>2389</v>
      </c>
      <c r="I2908" s="192" t="s">
        <v>2389</v>
      </c>
      <c r="J2908" s="234" t="s">
        <v>2567</v>
      </c>
      <c r="K2908" s="192" t="s">
        <v>2414</v>
      </c>
      <c r="L2908" s="69" t="s">
        <v>1101</v>
      </c>
      <c r="M2908" s="192" t="s">
        <v>2391</v>
      </c>
      <c r="N2908" s="192" t="s">
        <v>2392</v>
      </c>
    </row>
    <row r="2909" s="159" customFormat="1" ht="21" customHeight="1" spans="1:14">
      <c r="A2909" s="191" t="s">
        <v>1079</v>
      </c>
      <c r="B2909" s="218" t="s">
        <v>2568</v>
      </c>
      <c r="C2909" s="150" t="s">
        <v>2567</v>
      </c>
      <c r="D2909" s="40" t="s">
        <v>988</v>
      </c>
      <c r="E2909" s="67"/>
      <c r="F2909" s="192">
        <v>80</v>
      </c>
      <c r="G2909" s="194"/>
      <c r="H2909" s="192" t="s">
        <v>2389</v>
      </c>
      <c r="I2909" s="192" t="s">
        <v>2389</v>
      </c>
      <c r="J2909" s="234" t="s">
        <v>2567</v>
      </c>
      <c r="K2909" s="192" t="s">
        <v>2415</v>
      </c>
      <c r="L2909" s="69" t="s">
        <v>1101</v>
      </c>
      <c r="M2909" s="192" t="s">
        <v>2391</v>
      </c>
      <c r="N2909" s="192" t="s">
        <v>2392</v>
      </c>
    </row>
    <row r="2910" s="159" customFormat="1" ht="21" customHeight="1" spans="1:14">
      <c r="A2910" s="191" t="s">
        <v>1079</v>
      </c>
      <c r="B2910" s="218" t="s">
        <v>2568</v>
      </c>
      <c r="C2910" s="150" t="s">
        <v>2567</v>
      </c>
      <c r="D2910" s="40" t="s">
        <v>988</v>
      </c>
      <c r="E2910" s="67"/>
      <c r="F2910" s="192">
        <v>96</v>
      </c>
      <c r="G2910" s="194"/>
      <c r="H2910" s="192" t="s">
        <v>2389</v>
      </c>
      <c r="I2910" s="192" t="s">
        <v>2389</v>
      </c>
      <c r="J2910" s="234" t="s">
        <v>2567</v>
      </c>
      <c r="K2910" s="192" t="s">
        <v>2416</v>
      </c>
      <c r="L2910" s="69" t="s">
        <v>1101</v>
      </c>
      <c r="M2910" s="192" t="s">
        <v>2391</v>
      </c>
      <c r="N2910" s="192" t="s">
        <v>2392</v>
      </c>
    </row>
    <row r="2911" s="159" customFormat="1" ht="21" customHeight="1" spans="1:14">
      <c r="A2911" s="191" t="s">
        <v>1079</v>
      </c>
      <c r="B2911" s="218" t="s">
        <v>2568</v>
      </c>
      <c r="C2911" s="150" t="s">
        <v>2567</v>
      </c>
      <c r="D2911" s="40" t="s">
        <v>988</v>
      </c>
      <c r="E2911" s="67"/>
      <c r="F2911" s="192">
        <v>30</v>
      </c>
      <c r="G2911" s="194"/>
      <c r="H2911" s="192" t="s">
        <v>2389</v>
      </c>
      <c r="I2911" s="192" t="s">
        <v>2389</v>
      </c>
      <c r="J2911" s="234" t="s">
        <v>2567</v>
      </c>
      <c r="K2911" s="192" t="s">
        <v>2417</v>
      </c>
      <c r="L2911" s="69" t="s">
        <v>1101</v>
      </c>
      <c r="M2911" s="192" t="s">
        <v>2391</v>
      </c>
      <c r="N2911" s="192" t="s">
        <v>2392</v>
      </c>
    </row>
    <row r="2912" s="159" customFormat="1" ht="21" customHeight="1" spans="1:14">
      <c r="A2912" s="191" t="s">
        <v>1079</v>
      </c>
      <c r="B2912" s="218" t="s">
        <v>2568</v>
      </c>
      <c r="C2912" s="150" t="s">
        <v>2567</v>
      </c>
      <c r="D2912" s="40" t="s">
        <v>988</v>
      </c>
      <c r="E2912" s="67"/>
      <c r="F2912" s="192">
        <v>50</v>
      </c>
      <c r="G2912" s="194"/>
      <c r="H2912" s="192" t="s">
        <v>2389</v>
      </c>
      <c r="I2912" s="192" t="s">
        <v>2389</v>
      </c>
      <c r="J2912" s="234" t="s">
        <v>2567</v>
      </c>
      <c r="K2912" s="192" t="s">
        <v>2418</v>
      </c>
      <c r="L2912" s="69" t="s">
        <v>1101</v>
      </c>
      <c r="M2912" s="192" t="s">
        <v>2391</v>
      </c>
      <c r="N2912" s="192" t="s">
        <v>2392</v>
      </c>
    </row>
    <row r="2913" s="159" customFormat="1" ht="21" customHeight="1" spans="1:14">
      <c r="A2913" s="191" t="s">
        <v>1079</v>
      </c>
      <c r="B2913" s="218" t="s">
        <v>2568</v>
      </c>
      <c r="C2913" s="150" t="s">
        <v>2567</v>
      </c>
      <c r="D2913" s="40" t="s">
        <v>988</v>
      </c>
      <c r="E2913" s="67"/>
      <c r="F2913" s="192">
        <v>42</v>
      </c>
      <c r="G2913" s="194"/>
      <c r="H2913" s="192" t="s">
        <v>2389</v>
      </c>
      <c r="I2913" s="192" t="s">
        <v>2389</v>
      </c>
      <c r="J2913" s="234" t="s">
        <v>2567</v>
      </c>
      <c r="K2913" s="192" t="s">
        <v>2419</v>
      </c>
      <c r="L2913" s="69" t="s">
        <v>1101</v>
      </c>
      <c r="M2913" s="192" t="s">
        <v>2391</v>
      </c>
      <c r="N2913" s="192" t="s">
        <v>2392</v>
      </c>
    </row>
    <row r="2914" s="159" customFormat="1" ht="21" customHeight="1" spans="1:14">
      <c r="A2914" s="191" t="s">
        <v>1079</v>
      </c>
      <c r="B2914" s="218" t="s">
        <v>2568</v>
      </c>
      <c r="C2914" s="150" t="s">
        <v>2567</v>
      </c>
      <c r="D2914" s="40" t="s">
        <v>988</v>
      </c>
      <c r="E2914" s="67"/>
      <c r="F2914" s="192">
        <v>24</v>
      </c>
      <c r="G2914" s="194"/>
      <c r="H2914" s="192" t="s">
        <v>2389</v>
      </c>
      <c r="I2914" s="192" t="s">
        <v>2389</v>
      </c>
      <c r="J2914" s="234" t="s">
        <v>2567</v>
      </c>
      <c r="K2914" s="192" t="s">
        <v>2420</v>
      </c>
      <c r="L2914" s="69" t="s">
        <v>1097</v>
      </c>
      <c r="M2914" s="192" t="s">
        <v>2391</v>
      </c>
      <c r="N2914" s="192" t="s">
        <v>2392</v>
      </c>
    </row>
    <row r="2915" s="159" customFormat="1" ht="21" customHeight="1" spans="1:14">
      <c r="A2915" s="191" t="s">
        <v>1079</v>
      </c>
      <c r="B2915" s="218" t="s">
        <v>2568</v>
      </c>
      <c r="C2915" s="150" t="s">
        <v>2567</v>
      </c>
      <c r="D2915" s="40" t="s">
        <v>988</v>
      </c>
      <c r="E2915" s="67"/>
      <c r="F2915" s="192">
        <v>50</v>
      </c>
      <c r="G2915" s="194"/>
      <c r="H2915" s="192" t="s">
        <v>2389</v>
      </c>
      <c r="I2915" s="192" t="s">
        <v>2389</v>
      </c>
      <c r="J2915" s="234" t="s">
        <v>2567</v>
      </c>
      <c r="K2915" s="192" t="s">
        <v>2421</v>
      </c>
      <c r="L2915" s="69" t="s">
        <v>1101</v>
      </c>
      <c r="M2915" s="192" t="s">
        <v>2391</v>
      </c>
      <c r="N2915" s="192" t="s">
        <v>2392</v>
      </c>
    </row>
    <row r="2916" s="159" customFormat="1" ht="21" customHeight="1" spans="1:14">
      <c r="A2916" s="191" t="s">
        <v>1079</v>
      </c>
      <c r="B2916" s="218" t="s">
        <v>2568</v>
      </c>
      <c r="C2916" s="150" t="s">
        <v>2567</v>
      </c>
      <c r="D2916" s="40" t="s">
        <v>988</v>
      </c>
      <c r="E2916" s="67"/>
      <c r="F2916" s="192">
        <v>114</v>
      </c>
      <c r="G2916" s="194"/>
      <c r="H2916" s="192" t="s">
        <v>2389</v>
      </c>
      <c r="I2916" s="192" t="s">
        <v>2389</v>
      </c>
      <c r="J2916" s="234" t="s">
        <v>2567</v>
      </c>
      <c r="K2916" s="192" t="s">
        <v>2422</v>
      </c>
      <c r="L2916" s="69" t="s">
        <v>1101</v>
      </c>
      <c r="M2916" s="192" t="s">
        <v>2391</v>
      </c>
      <c r="N2916" s="192" t="s">
        <v>2392</v>
      </c>
    </row>
    <row r="2917" s="159" customFormat="1" ht="21" customHeight="1" spans="1:14">
      <c r="A2917" s="191" t="s">
        <v>1079</v>
      </c>
      <c r="B2917" s="218" t="s">
        <v>2568</v>
      </c>
      <c r="C2917" s="150" t="s">
        <v>2567</v>
      </c>
      <c r="D2917" s="40" t="s">
        <v>988</v>
      </c>
      <c r="E2917" s="67"/>
      <c r="F2917" s="192">
        <v>14</v>
      </c>
      <c r="G2917" s="194"/>
      <c r="H2917" s="192" t="s">
        <v>2389</v>
      </c>
      <c r="I2917" s="192" t="s">
        <v>2389</v>
      </c>
      <c r="J2917" s="234" t="s">
        <v>2567</v>
      </c>
      <c r="K2917" s="192" t="s">
        <v>2423</v>
      </c>
      <c r="L2917" s="69" t="s">
        <v>1097</v>
      </c>
      <c r="M2917" s="192" t="s">
        <v>2391</v>
      </c>
      <c r="N2917" s="192" t="s">
        <v>2392</v>
      </c>
    </row>
    <row r="2918" s="159" customFormat="1" ht="21" customHeight="1" spans="1:14">
      <c r="A2918" s="191" t="s">
        <v>1079</v>
      </c>
      <c r="B2918" s="218" t="s">
        <v>2568</v>
      </c>
      <c r="C2918" s="150" t="s">
        <v>2567</v>
      </c>
      <c r="D2918" s="40" t="s">
        <v>988</v>
      </c>
      <c r="E2918" s="67"/>
      <c r="F2918" s="192">
        <v>176</v>
      </c>
      <c r="G2918" s="194"/>
      <c r="H2918" s="192" t="s">
        <v>2389</v>
      </c>
      <c r="I2918" s="192" t="s">
        <v>2389</v>
      </c>
      <c r="J2918" s="234" t="s">
        <v>2567</v>
      </c>
      <c r="K2918" s="192" t="s">
        <v>2424</v>
      </c>
      <c r="L2918" s="69" t="s">
        <v>1101</v>
      </c>
      <c r="M2918" s="192" t="s">
        <v>2391</v>
      </c>
      <c r="N2918" s="192" t="s">
        <v>2392</v>
      </c>
    </row>
    <row r="2919" s="166" customFormat="1" ht="21" customHeight="1" spans="1:14">
      <c r="A2919" s="195"/>
      <c r="B2919" s="362" t="s">
        <v>138</v>
      </c>
      <c r="C2919" s="299"/>
      <c r="D2919" s="196"/>
      <c r="E2919" s="197"/>
      <c r="F2919" s="188">
        <f>SUM(F2884:F2918)</f>
        <v>2660</v>
      </c>
      <c r="G2919" s="199"/>
      <c r="H2919" s="188"/>
      <c r="I2919" s="195"/>
      <c r="J2919" s="188"/>
      <c r="K2919" s="188"/>
      <c r="L2919" s="233"/>
      <c r="M2919" s="188"/>
      <c r="N2919" s="188"/>
    </row>
    <row r="2920" s="167" customFormat="1" ht="21" customHeight="1" spans="1:14">
      <c r="A2920" s="407"/>
      <c r="B2920" s="408">
        <v>705</v>
      </c>
      <c r="C2920" s="409" t="s">
        <v>1057</v>
      </c>
      <c r="D2920" s="410"/>
      <c r="E2920" s="411"/>
      <c r="F2920" s="412"/>
      <c r="G2920" s="413"/>
      <c r="H2920" s="412"/>
      <c r="I2920" s="407"/>
      <c r="J2920" s="412"/>
      <c r="K2920" s="412"/>
      <c r="L2920" s="423"/>
      <c r="M2920" s="412"/>
      <c r="N2920" s="412"/>
    </row>
    <row r="2921" s="168" customFormat="1" ht="21" customHeight="1" spans="1:14">
      <c r="A2921" s="414"/>
      <c r="B2921" s="415" t="s">
        <v>1058</v>
      </c>
      <c r="C2921" s="325" t="s">
        <v>1059</v>
      </c>
      <c r="D2921" s="416" t="s">
        <v>1060</v>
      </c>
      <c r="E2921" s="417">
        <v>302037.44</v>
      </c>
      <c r="F2921" s="418">
        <v>1</v>
      </c>
      <c r="G2921" s="419"/>
      <c r="H2921" s="371" t="s">
        <v>2389</v>
      </c>
      <c r="I2921" s="371" t="s">
        <v>2389</v>
      </c>
      <c r="J2921" s="418" t="s">
        <v>1059</v>
      </c>
      <c r="K2921" s="371" t="s">
        <v>1113</v>
      </c>
      <c r="L2921" s="371" t="s">
        <v>1097</v>
      </c>
      <c r="M2921" s="371" t="s">
        <v>2491</v>
      </c>
      <c r="N2921" s="371" t="s">
        <v>2492</v>
      </c>
    </row>
    <row r="2922" s="168" customFormat="1" ht="21" customHeight="1" spans="1:14">
      <c r="A2922" s="414"/>
      <c r="B2922" s="415" t="s">
        <v>1058</v>
      </c>
      <c r="C2922" s="325" t="s">
        <v>1059</v>
      </c>
      <c r="D2922" s="416" t="s">
        <v>1060</v>
      </c>
      <c r="E2922" s="417">
        <v>302037.44</v>
      </c>
      <c r="F2922" s="418">
        <v>1</v>
      </c>
      <c r="G2922" s="419"/>
      <c r="H2922" s="371" t="s">
        <v>2389</v>
      </c>
      <c r="I2922" s="371" t="s">
        <v>2389</v>
      </c>
      <c r="J2922" s="418" t="s">
        <v>1059</v>
      </c>
      <c r="K2922" s="371" t="s">
        <v>1116</v>
      </c>
      <c r="L2922" s="371" t="s">
        <v>1101</v>
      </c>
      <c r="M2922" s="371" t="s">
        <v>2491</v>
      </c>
      <c r="N2922" s="371" t="s">
        <v>2492</v>
      </c>
    </row>
    <row r="2923" s="166" customFormat="1" ht="21" customHeight="1" spans="1:14">
      <c r="A2923" s="195"/>
      <c r="B2923" s="372" t="s">
        <v>138</v>
      </c>
      <c r="C2923" s="373"/>
      <c r="D2923" s="212"/>
      <c r="E2923" s="213"/>
      <c r="F2923" s="374">
        <f>SUM(F2921:F2922)</f>
        <v>2</v>
      </c>
      <c r="G2923" s="241"/>
      <c r="H2923" s="374"/>
      <c r="I2923" s="387"/>
      <c r="J2923" s="374"/>
      <c r="K2923" s="374"/>
      <c r="L2923" s="388"/>
      <c r="M2923" s="374"/>
      <c r="N2923" s="374"/>
    </row>
    <row r="2924" s="159" customFormat="1" ht="21" customHeight="1" spans="1:14">
      <c r="A2924" s="257" t="s">
        <v>1079</v>
      </c>
      <c r="B2924" s="420" t="s">
        <v>2901</v>
      </c>
      <c r="C2924" s="303" t="s">
        <v>2902</v>
      </c>
      <c r="D2924" s="260"/>
      <c r="E2924" s="266"/>
      <c r="F2924" s="421"/>
      <c r="G2924" s="306"/>
      <c r="H2924" s="421"/>
      <c r="I2924" s="303"/>
      <c r="J2924" s="421"/>
      <c r="K2924" s="421"/>
      <c r="L2924" s="424"/>
      <c r="M2924" s="425"/>
      <c r="N2924" s="425"/>
    </row>
    <row r="2925" s="169" customFormat="1" ht="21" customHeight="1" spans="1:14">
      <c r="A2925" s="278"/>
      <c r="B2925" s="234" t="s">
        <v>2903</v>
      </c>
      <c r="C2925" s="191" t="s">
        <v>2904</v>
      </c>
      <c r="D2925" s="40" t="s">
        <v>41</v>
      </c>
      <c r="E2925" s="67"/>
      <c r="F2925" s="301">
        <v>21.8</v>
      </c>
      <c r="G2925" s="194"/>
      <c r="H2925" s="192" t="s">
        <v>2389</v>
      </c>
      <c r="I2925" s="192" t="s">
        <v>2389</v>
      </c>
      <c r="J2925" s="192" t="s">
        <v>2566</v>
      </c>
      <c r="K2925" s="301" t="s">
        <v>1293</v>
      </c>
      <c r="L2925" s="301" t="s">
        <v>1284</v>
      </c>
      <c r="M2925" s="203" t="s">
        <v>1280</v>
      </c>
      <c r="N2925" s="203" t="s">
        <v>1277</v>
      </c>
    </row>
    <row r="2926" s="169" customFormat="1" ht="21" customHeight="1" spans="1:14">
      <c r="A2926" s="278"/>
      <c r="B2926" s="234" t="s">
        <v>2903</v>
      </c>
      <c r="C2926" s="191" t="s">
        <v>2904</v>
      </c>
      <c r="D2926" s="40" t="s">
        <v>41</v>
      </c>
      <c r="E2926" s="67"/>
      <c r="F2926" s="301">
        <v>24.8</v>
      </c>
      <c r="G2926" s="194"/>
      <c r="H2926" s="192" t="s">
        <v>2389</v>
      </c>
      <c r="I2926" s="192" t="s">
        <v>2389</v>
      </c>
      <c r="J2926" s="192" t="s">
        <v>2566</v>
      </c>
      <c r="K2926" s="301" t="s">
        <v>1294</v>
      </c>
      <c r="L2926" s="301" t="s">
        <v>1284</v>
      </c>
      <c r="M2926" s="203" t="s">
        <v>1280</v>
      </c>
      <c r="N2926" s="203" t="s">
        <v>1277</v>
      </c>
    </row>
    <row r="2927" s="169" customFormat="1" ht="21" customHeight="1" spans="1:14">
      <c r="A2927" s="278"/>
      <c r="B2927" s="234" t="s">
        <v>2903</v>
      </c>
      <c r="C2927" s="191" t="s">
        <v>2904</v>
      </c>
      <c r="D2927" s="40" t="s">
        <v>41</v>
      </c>
      <c r="E2927" s="67"/>
      <c r="F2927" s="301">
        <v>18.2</v>
      </c>
      <c r="G2927" s="194"/>
      <c r="H2927" s="192" t="s">
        <v>2389</v>
      </c>
      <c r="I2927" s="192" t="s">
        <v>2389</v>
      </c>
      <c r="J2927" s="192" t="s">
        <v>2566</v>
      </c>
      <c r="K2927" s="301" t="s">
        <v>1278</v>
      </c>
      <c r="L2927" s="69" t="s">
        <v>1279</v>
      </c>
      <c r="M2927" s="203" t="s">
        <v>1280</v>
      </c>
      <c r="N2927" s="203" t="s">
        <v>1277</v>
      </c>
    </row>
    <row r="2928" s="169" customFormat="1" ht="21" customHeight="1" spans="1:14">
      <c r="A2928" s="278"/>
      <c r="B2928" s="234" t="s">
        <v>2903</v>
      </c>
      <c r="C2928" s="191" t="s">
        <v>2904</v>
      </c>
      <c r="D2928" s="40" t="s">
        <v>41</v>
      </c>
      <c r="E2928" s="67"/>
      <c r="F2928" s="301">
        <v>27.8</v>
      </c>
      <c r="G2928" s="194"/>
      <c r="H2928" s="192" t="s">
        <v>2389</v>
      </c>
      <c r="I2928" s="192" t="s">
        <v>2389</v>
      </c>
      <c r="J2928" s="192" t="s">
        <v>2566</v>
      </c>
      <c r="K2928" s="301" t="s">
        <v>1281</v>
      </c>
      <c r="L2928" s="69" t="s">
        <v>1279</v>
      </c>
      <c r="M2928" s="203" t="s">
        <v>1280</v>
      </c>
      <c r="N2928" s="203" t="s">
        <v>1277</v>
      </c>
    </row>
    <row r="2929" s="169" customFormat="1" ht="21" customHeight="1" spans="1:14">
      <c r="A2929" s="278"/>
      <c r="B2929" s="234" t="s">
        <v>2903</v>
      </c>
      <c r="C2929" s="191" t="s">
        <v>2904</v>
      </c>
      <c r="D2929" s="40" t="s">
        <v>41</v>
      </c>
      <c r="E2929" s="67"/>
      <c r="F2929" s="301">
        <v>22.4</v>
      </c>
      <c r="G2929" s="194"/>
      <c r="H2929" s="192" t="s">
        <v>2389</v>
      </c>
      <c r="I2929" s="192" t="s">
        <v>2389</v>
      </c>
      <c r="J2929" s="192" t="s">
        <v>2566</v>
      </c>
      <c r="K2929" s="301" t="s">
        <v>1871</v>
      </c>
      <c r="L2929" s="69" t="s">
        <v>1279</v>
      </c>
      <c r="M2929" s="203" t="s">
        <v>1280</v>
      </c>
      <c r="N2929" s="203" t="s">
        <v>1277</v>
      </c>
    </row>
    <row r="2930" s="169" customFormat="1" ht="21" customHeight="1" spans="1:14">
      <c r="A2930" s="278"/>
      <c r="B2930" s="234" t="s">
        <v>2903</v>
      </c>
      <c r="C2930" s="191" t="s">
        <v>2904</v>
      </c>
      <c r="D2930" s="40" t="s">
        <v>41</v>
      </c>
      <c r="E2930" s="67"/>
      <c r="F2930" s="301">
        <v>9.4</v>
      </c>
      <c r="G2930" s="194"/>
      <c r="H2930" s="192" t="s">
        <v>2389</v>
      </c>
      <c r="I2930" s="192" t="s">
        <v>2389</v>
      </c>
      <c r="J2930" s="192" t="s">
        <v>2566</v>
      </c>
      <c r="K2930" s="301" t="s">
        <v>1282</v>
      </c>
      <c r="L2930" s="69" t="s">
        <v>1279</v>
      </c>
      <c r="M2930" s="203" t="s">
        <v>1280</v>
      </c>
      <c r="N2930" s="203" t="s">
        <v>1277</v>
      </c>
    </row>
    <row r="2931" s="169" customFormat="1" ht="21" customHeight="1" spans="1:14">
      <c r="A2931" s="278"/>
      <c r="B2931" s="234" t="s">
        <v>2903</v>
      </c>
      <c r="C2931" s="191" t="s">
        <v>2904</v>
      </c>
      <c r="D2931" s="40" t="s">
        <v>41</v>
      </c>
      <c r="E2931" s="67"/>
      <c r="F2931" s="301">
        <v>19.2</v>
      </c>
      <c r="G2931" s="194"/>
      <c r="H2931" s="192" t="s">
        <v>2389</v>
      </c>
      <c r="I2931" s="192" t="s">
        <v>2389</v>
      </c>
      <c r="J2931" s="192" t="s">
        <v>2566</v>
      </c>
      <c r="K2931" s="301" t="s">
        <v>1283</v>
      </c>
      <c r="L2931" s="301" t="s">
        <v>1284</v>
      </c>
      <c r="M2931" s="203" t="s">
        <v>1280</v>
      </c>
      <c r="N2931" s="203" t="s">
        <v>1277</v>
      </c>
    </row>
    <row r="2932" s="169" customFormat="1" ht="21" customHeight="1" spans="1:14">
      <c r="A2932" s="278"/>
      <c r="B2932" s="234" t="s">
        <v>2903</v>
      </c>
      <c r="C2932" s="191" t="s">
        <v>2904</v>
      </c>
      <c r="D2932" s="40" t="s">
        <v>41</v>
      </c>
      <c r="E2932" s="67"/>
      <c r="F2932" s="301">
        <v>22.4</v>
      </c>
      <c r="G2932" s="194"/>
      <c r="H2932" s="192" t="s">
        <v>2389</v>
      </c>
      <c r="I2932" s="192" t="s">
        <v>2389</v>
      </c>
      <c r="J2932" s="192" t="s">
        <v>2566</v>
      </c>
      <c r="K2932" s="301" t="s">
        <v>1285</v>
      </c>
      <c r="L2932" s="69" t="s">
        <v>1279</v>
      </c>
      <c r="M2932" s="203" t="s">
        <v>1280</v>
      </c>
      <c r="N2932" s="203" t="s">
        <v>1277</v>
      </c>
    </row>
    <row r="2933" s="169" customFormat="1" ht="21" customHeight="1" spans="1:14">
      <c r="A2933" s="278"/>
      <c r="B2933" s="234" t="s">
        <v>2903</v>
      </c>
      <c r="C2933" s="191" t="s">
        <v>2904</v>
      </c>
      <c r="D2933" s="40" t="s">
        <v>41</v>
      </c>
      <c r="E2933" s="67"/>
      <c r="F2933" s="301">
        <v>17.8</v>
      </c>
      <c r="G2933" s="194"/>
      <c r="H2933" s="192" t="s">
        <v>2389</v>
      </c>
      <c r="I2933" s="192" t="s">
        <v>2389</v>
      </c>
      <c r="J2933" s="192" t="s">
        <v>2566</v>
      </c>
      <c r="K2933" s="301" t="s">
        <v>1286</v>
      </c>
      <c r="L2933" s="69" t="s">
        <v>1279</v>
      </c>
      <c r="M2933" s="203" t="s">
        <v>1280</v>
      </c>
      <c r="N2933" s="203" t="s">
        <v>1277</v>
      </c>
    </row>
    <row r="2934" s="169" customFormat="1" ht="21" customHeight="1" spans="1:14">
      <c r="A2934" s="278"/>
      <c r="B2934" s="234" t="s">
        <v>2903</v>
      </c>
      <c r="C2934" s="191" t="s">
        <v>2904</v>
      </c>
      <c r="D2934" s="40" t="s">
        <v>41</v>
      </c>
      <c r="E2934" s="67"/>
      <c r="F2934" s="301">
        <v>17.8</v>
      </c>
      <c r="G2934" s="194"/>
      <c r="H2934" s="192" t="s">
        <v>2389</v>
      </c>
      <c r="I2934" s="192" t="s">
        <v>2389</v>
      </c>
      <c r="J2934" s="192" t="s">
        <v>2566</v>
      </c>
      <c r="K2934" s="301" t="s">
        <v>1287</v>
      </c>
      <c r="L2934" s="69" t="s">
        <v>1279</v>
      </c>
      <c r="M2934" s="203" t="s">
        <v>1280</v>
      </c>
      <c r="N2934" s="203" t="s">
        <v>1277</v>
      </c>
    </row>
    <row r="2935" s="169" customFormat="1" ht="21" customHeight="1" spans="1:14">
      <c r="A2935" s="278"/>
      <c r="B2935" s="234" t="s">
        <v>2903</v>
      </c>
      <c r="C2935" s="191" t="s">
        <v>2904</v>
      </c>
      <c r="D2935" s="40" t="s">
        <v>41</v>
      </c>
      <c r="E2935" s="67"/>
      <c r="F2935" s="301">
        <v>14.8</v>
      </c>
      <c r="G2935" s="194"/>
      <c r="H2935" s="192" t="s">
        <v>2389</v>
      </c>
      <c r="I2935" s="192" t="s">
        <v>2389</v>
      </c>
      <c r="J2935" s="192" t="s">
        <v>2566</v>
      </c>
      <c r="K2935" s="301" t="s">
        <v>1295</v>
      </c>
      <c r="L2935" s="301" t="s">
        <v>1284</v>
      </c>
      <c r="M2935" s="203" t="s">
        <v>1280</v>
      </c>
      <c r="N2935" s="203" t="s">
        <v>1277</v>
      </c>
    </row>
    <row r="2936" s="169" customFormat="1" ht="21" customHeight="1" spans="1:14">
      <c r="A2936" s="278"/>
      <c r="B2936" s="234" t="s">
        <v>2903</v>
      </c>
      <c r="C2936" s="191" t="s">
        <v>2904</v>
      </c>
      <c r="D2936" s="40" t="s">
        <v>41</v>
      </c>
      <c r="E2936" s="67"/>
      <c r="F2936" s="301">
        <v>26.2</v>
      </c>
      <c r="G2936" s="194"/>
      <c r="H2936" s="192" t="s">
        <v>2389</v>
      </c>
      <c r="I2936" s="192" t="s">
        <v>2389</v>
      </c>
      <c r="J2936" s="192" t="s">
        <v>2566</v>
      </c>
      <c r="K2936" s="301" t="s">
        <v>1296</v>
      </c>
      <c r="L2936" s="69" t="s">
        <v>1279</v>
      </c>
      <c r="M2936" s="203" t="s">
        <v>1280</v>
      </c>
      <c r="N2936" s="203" t="s">
        <v>1277</v>
      </c>
    </row>
    <row r="2937" s="169" customFormat="1" ht="21" customHeight="1" spans="1:14">
      <c r="A2937" s="278"/>
      <c r="B2937" s="234" t="s">
        <v>2903</v>
      </c>
      <c r="C2937" s="191" t="s">
        <v>2904</v>
      </c>
      <c r="D2937" s="40" t="s">
        <v>41</v>
      </c>
      <c r="E2937" s="67"/>
      <c r="F2937" s="301">
        <v>19.2</v>
      </c>
      <c r="G2937" s="194"/>
      <c r="H2937" s="192" t="s">
        <v>2389</v>
      </c>
      <c r="I2937" s="192" t="s">
        <v>2389</v>
      </c>
      <c r="J2937" s="192" t="s">
        <v>2566</v>
      </c>
      <c r="K2937" s="301" t="s">
        <v>1297</v>
      </c>
      <c r="L2937" s="69" t="s">
        <v>1279</v>
      </c>
      <c r="M2937" s="203" t="s">
        <v>1280</v>
      </c>
      <c r="N2937" s="203" t="s">
        <v>1277</v>
      </c>
    </row>
    <row r="2938" s="169" customFormat="1" ht="21" customHeight="1" spans="1:14">
      <c r="A2938" s="278"/>
      <c r="B2938" s="234" t="s">
        <v>2903</v>
      </c>
      <c r="C2938" s="191" t="s">
        <v>2904</v>
      </c>
      <c r="D2938" s="40" t="s">
        <v>41</v>
      </c>
      <c r="E2938" s="67"/>
      <c r="F2938" s="301">
        <v>20.2</v>
      </c>
      <c r="G2938" s="194"/>
      <c r="H2938" s="192" t="s">
        <v>2389</v>
      </c>
      <c r="I2938" s="192" t="s">
        <v>2389</v>
      </c>
      <c r="J2938" s="192" t="s">
        <v>2566</v>
      </c>
      <c r="K2938" s="301" t="s">
        <v>1288</v>
      </c>
      <c r="L2938" s="69" t="s">
        <v>1279</v>
      </c>
      <c r="M2938" s="203" t="s">
        <v>1280</v>
      </c>
      <c r="N2938" s="203" t="s">
        <v>1277</v>
      </c>
    </row>
    <row r="2939" s="166" customFormat="1" ht="21" customHeight="1" spans="1:14">
      <c r="A2939" s="195"/>
      <c r="B2939" s="362" t="s">
        <v>138</v>
      </c>
      <c r="C2939" s="299"/>
      <c r="D2939" s="196"/>
      <c r="E2939" s="197"/>
      <c r="F2939" s="188">
        <f>SUM(F2925:F2938)</f>
        <v>282</v>
      </c>
      <c r="G2939" s="199"/>
      <c r="H2939" s="188"/>
      <c r="I2939" s="195"/>
      <c r="J2939" s="188"/>
      <c r="K2939" s="188"/>
      <c r="L2939" s="233"/>
      <c r="M2939" s="188"/>
      <c r="N2939" s="188"/>
    </row>
    <row r="2940" s="166" customFormat="1" ht="21" customHeight="1" spans="1:14">
      <c r="A2940" s="422"/>
      <c r="B2940" s="234" t="s">
        <v>2905</v>
      </c>
      <c r="C2940" s="191" t="s">
        <v>2493</v>
      </c>
      <c r="D2940" s="40" t="s">
        <v>41</v>
      </c>
      <c r="E2940" s="67"/>
      <c r="F2940" s="192">
        <v>9</v>
      </c>
      <c r="G2940" s="194"/>
      <c r="H2940" s="192" t="s">
        <v>2389</v>
      </c>
      <c r="I2940" s="192" t="s">
        <v>2389</v>
      </c>
      <c r="J2940" s="192" t="s">
        <v>2494</v>
      </c>
      <c r="K2940" s="192" t="s">
        <v>2390</v>
      </c>
      <c r="L2940" s="69" t="s">
        <v>1097</v>
      </c>
      <c r="M2940" s="192" t="s">
        <v>2391</v>
      </c>
      <c r="N2940" s="192" t="s">
        <v>2392</v>
      </c>
    </row>
    <row r="2941" s="166" customFormat="1" ht="21" customHeight="1" spans="1:14">
      <c r="A2941" s="422"/>
      <c r="B2941" s="234" t="s">
        <v>2905</v>
      </c>
      <c r="C2941" s="191" t="s">
        <v>2493</v>
      </c>
      <c r="D2941" s="40" t="s">
        <v>41</v>
      </c>
      <c r="E2941" s="67"/>
      <c r="F2941" s="192">
        <v>5</v>
      </c>
      <c r="G2941" s="194"/>
      <c r="H2941" s="192" t="s">
        <v>2389</v>
      </c>
      <c r="I2941" s="192" t="s">
        <v>2389</v>
      </c>
      <c r="J2941" s="192" t="s">
        <v>2494</v>
      </c>
      <c r="K2941" s="192" t="s">
        <v>2393</v>
      </c>
      <c r="L2941" s="69" t="s">
        <v>1097</v>
      </c>
      <c r="M2941" s="192" t="s">
        <v>2391</v>
      </c>
      <c r="N2941" s="192" t="s">
        <v>2392</v>
      </c>
    </row>
    <row r="2942" s="166" customFormat="1" ht="21" customHeight="1" spans="1:14">
      <c r="A2942" s="422"/>
      <c r="B2942" s="234" t="s">
        <v>2905</v>
      </c>
      <c r="C2942" s="191" t="s">
        <v>2493</v>
      </c>
      <c r="D2942" s="40" t="s">
        <v>41</v>
      </c>
      <c r="E2942" s="67"/>
      <c r="F2942" s="192">
        <v>2.3</v>
      </c>
      <c r="G2942" s="194"/>
      <c r="H2942" s="192" t="s">
        <v>2389</v>
      </c>
      <c r="I2942" s="192" t="s">
        <v>2389</v>
      </c>
      <c r="J2942" s="192" t="s">
        <v>2494</v>
      </c>
      <c r="K2942" s="192" t="s">
        <v>2394</v>
      </c>
      <c r="L2942" s="69" t="s">
        <v>1097</v>
      </c>
      <c r="M2942" s="192" t="s">
        <v>2391</v>
      </c>
      <c r="N2942" s="192" t="s">
        <v>2392</v>
      </c>
    </row>
    <row r="2943" s="166" customFormat="1" ht="21" customHeight="1" spans="1:14">
      <c r="A2943" s="422"/>
      <c r="B2943" s="234" t="s">
        <v>2905</v>
      </c>
      <c r="C2943" s="191" t="s">
        <v>2493</v>
      </c>
      <c r="D2943" s="40" t="s">
        <v>41</v>
      </c>
      <c r="E2943" s="67"/>
      <c r="F2943" s="192">
        <v>3.5</v>
      </c>
      <c r="G2943" s="194"/>
      <c r="H2943" s="192" t="s">
        <v>2389</v>
      </c>
      <c r="I2943" s="192" t="s">
        <v>2389</v>
      </c>
      <c r="J2943" s="192" t="s">
        <v>2494</v>
      </c>
      <c r="K2943" s="192" t="s">
        <v>2395</v>
      </c>
      <c r="L2943" s="69" t="s">
        <v>1101</v>
      </c>
      <c r="M2943" s="192" t="s">
        <v>2391</v>
      </c>
      <c r="N2943" s="192" t="s">
        <v>2392</v>
      </c>
    </row>
    <row r="2944" s="166" customFormat="1" ht="21" customHeight="1" spans="1:14">
      <c r="A2944" s="422"/>
      <c r="B2944" s="234" t="s">
        <v>2905</v>
      </c>
      <c r="C2944" s="191" t="s">
        <v>2493</v>
      </c>
      <c r="D2944" s="40" t="s">
        <v>41</v>
      </c>
      <c r="E2944" s="67"/>
      <c r="F2944" s="192">
        <v>2.9</v>
      </c>
      <c r="G2944" s="194"/>
      <c r="H2944" s="192" t="s">
        <v>2389</v>
      </c>
      <c r="I2944" s="192" t="s">
        <v>2389</v>
      </c>
      <c r="J2944" s="192" t="s">
        <v>2494</v>
      </c>
      <c r="K2944" s="192" t="s">
        <v>2396</v>
      </c>
      <c r="L2944" s="69" t="s">
        <v>1101</v>
      </c>
      <c r="M2944" s="192" t="s">
        <v>2391</v>
      </c>
      <c r="N2944" s="192" t="s">
        <v>2392</v>
      </c>
    </row>
    <row r="2945" s="166" customFormat="1" ht="21" customHeight="1" spans="1:14">
      <c r="A2945" s="422"/>
      <c r="B2945" s="234" t="s">
        <v>2905</v>
      </c>
      <c r="C2945" s="191" t="s">
        <v>2493</v>
      </c>
      <c r="D2945" s="40" t="s">
        <v>41</v>
      </c>
      <c r="E2945" s="67"/>
      <c r="F2945" s="192">
        <v>5.3</v>
      </c>
      <c r="G2945" s="194"/>
      <c r="H2945" s="192" t="s">
        <v>2389</v>
      </c>
      <c r="I2945" s="192" t="s">
        <v>2389</v>
      </c>
      <c r="J2945" s="192" t="s">
        <v>2494</v>
      </c>
      <c r="K2945" s="192" t="s">
        <v>2397</v>
      </c>
      <c r="L2945" s="69" t="s">
        <v>1101</v>
      </c>
      <c r="M2945" s="192" t="s">
        <v>2391</v>
      </c>
      <c r="N2945" s="192" t="s">
        <v>2392</v>
      </c>
    </row>
    <row r="2946" s="166" customFormat="1" ht="21" customHeight="1" spans="1:14">
      <c r="A2946" s="422"/>
      <c r="B2946" s="234" t="s">
        <v>2905</v>
      </c>
      <c r="C2946" s="191" t="s">
        <v>2493</v>
      </c>
      <c r="D2946" s="40" t="s">
        <v>41</v>
      </c>
      <c r="E2946" s="67"/>
      <c r="F2946" s="192">
        <v>3.3</v>
      </c>
      <c r="G2946" s="194"/>
      <c r="H2946" s="192" t="s">
        <v>2389</v>
      </c>
      <c r="I2946" s="192" t="s">
        <v>2389</v>
      </c>
      <c r="J2946" s="192" t="s">
        <v>2494</v>
      </c>
      <c r="K2946" s="192" t="s">
        <v>2398</v>
      </c>
      <c r="L2946" s="69" t="s">
        <v>1101</v>
      </c>
      <c r="M2946" s="192" t="s">
        <v>2391</v>
      </c>
      <c r="N2946" s="192" t="s">
        <v>2392</v>
      </c>
    </row>
    <row r="2947" s="166" customFormat="1" ht="21" customHeight="1" spans="1:14">
      <c r="A2947" s="422"/>
      <c r="B2947" s="234" t="s">
        <v>2905</v>
      </c>
      <c r="C2947" s="191" t="s">
        <v>2493</v>
      </c>
      <c r="D2947" s="40" t="s">
        <v>41</v>
      </c>
      <c r="E2947" s="67"/>
      <c r="F2947" s="192">
        <v>2.5</v>
      </c>
      <c r="G2947" s="194"/>
      <c r="H2947" s="192" t="s">
        <v>2389</v>
      </c>
      <c r="I2947" s="192" t="s">
        <v>2389</v>
      </c>
      <c r="J2947" s="192" t="s">
        <v>2494</v>
      </c>
      <c r="K2947" s="192" t="s">
        <v>2399</v>
      </c>
      <c r="L2947" s="69" t="s">
        <v>1097</v>
      </c>
      <c r="M2947" s="192" t="s">
        <v>2391</v>
      </c>
      <c r="N2947" s="192" t="s">
        <v>2392</v>
      </c>
    </row>
    <row r="2948" s="166" customFormat="1" ht="21" customHeight="1" spans="1:14">
      <c r="A2948" s="422"/>
      <c r="B2948" s="234" t="s">
        <v>2905</v>
      </c>
      <c r="C2948" s="191" t="s">
        <v>2493</v>
      </c>
      <c r="D2948" s="40" t="s">
        <v>41</v>
      </c>
      <c r="E2948" s="67"/>
      <c r="F2948" s="192">
        <v>3.8</v>
      </c>
      <c r="G2948" s="194"/>
      <c r="H2948" s="192" t="s">
        <v>2389</v>
      </c>
      <c r="I2948" s="192" t="s">
        <v>2389</v>
      </c>
      <c r="J2948" s="192" t="s">
        <v>2494</v>
      </c>
      <c r="K2948" s="192" t="s">
        <v>2400</v>
      </c>
      <c r="L2948" s="69" t="s">
        <v>1101</v>
      </c>
      <c r="M2948" s="192" t="s">
        <v>2391</v>
      </c>
      <c r="N2948" s="192" t="s">
        <v>2392</v>
      </c>
    </row>
    <row r="2949" s="166" customFormat="1" ht="21" customHeight="1" spans="1:14">
      <c r="A2949" s="422"/>
      <c r="B2949" s="234" t="s">
        <v>2905</v>
      </c>
      <c r="C2949" s="191" t="s">
        <v>2493</v>
      </c>
      <c r="D2949" s="40" t="s">
        <v>41</v>
      </c>
      <c r="E2949" s="67"/>
      <c r="F2949" s="192">
        <v>2.6</v>
      </c>
      <c r="G2949" s="194"/>
      <c r="H2949" s="192" t="s">
        <v>2389</v>
      </c>
      <c r="I2949" s="192" t="s">
        <v>2389</v>
      </c>
      <c r="J2949" s="192" t="s">
        <v>2494</v>
      </c>
      <c r="K2949" s="192" t="s">
        <v>2401</v>
      </c>
      <c r="L2949" s="69" t="s">
        <v>1101</v>
      </c>
      <c r="M2949" s="192" t="s">
        <v>2391</v>
      </c>
      <c r="N2949" s="192" t="s">
        <v>2392</v>
      </c>
    </row>
    <row r="2950" s="166" customFormat="1" ht="21" customHeight="1" spans="1:14">
      <c r="A2950" s="422"/>
      <c r="B2950" s="234" t="s">
        <v>2905</v>
      </c>
      <c r="C2950" s="191" t="s">
        <v>2493</v>
      </c>
      <c r="D2950" s="40" t="s">
        <v>41</v>
      </c>
      <c r="E2950" s="67"/>
      <c r="F2950" s="192">
        <v>1.7</v>
      </c>
      <c r="G2950" s="194"/>
      <c r="H2950" s="192" t="s">
        <v>2389</v>
      </c>
      <c r="I2950" s="192" t="s">
        <v>2389</v>
      </c>
      <c r="J2950" s="192" t="s">
        <v>2494</v>
      </c>
      <c r="K2950" s="192" t="s">
        <v>2402</v>
      </c>
      <c r="L2950" s="69" t="s">
        <v>1101</v>
      </c>
      <c r="M2950" s="192" t="s">
        <v>2391</v>
      </c>
      <c r="N2950" s="192" t="s">
        <v>2392</v>
      </c>
    </row>
    <row r="2951" s="166" customFormat="1" ht="21" customHeight="1" spans="1:14">
      <c r="A2951" s="422"/>
      <c r="B2951" s="234" t="s">
        <v>2905</v>
      </c>
      <c r="C2951" s="191" t="s">
        <v>2493</v>
      </c>
      <c r="D2951" s="40" t="s">
        <v>41</v>
      </c>
      <c r="E2951" s="67"/>
      <c r="F2951" s="192">
        <v>5.2</v>
      </c>
      <c r="G2951" s="194"/>
      <c r="H2951" s="192" t="s">
        <v>2389</v>
      </c>
      <c r="I2951" s="192" t="s">
        <v>2389</v>
      </c>
      <c r="J2951" s="192" t="s">
        <v>2494</v>
      </c>
      <c r="K2951" s="192" t="s">
        <v>2403</v>
      </c>
      <c r="L2951" s="69" t="s">
        <v>1101</v>
      </c>
      <c r="M2951" s="192" t="s">
        <v>2391</v>
      </c>
      <c r="N2951" s="192" t="s">
        <v>2392</v>
      </c>
    </row>
    <row r="2952" s="166" customFormat="1" ht="21" customHeight="1" spans="1:14">
      <c r="A2952" s="422"/>
      <c r="B2952" s="234" t="s">
        <v>2905</v>
      </c>
      <c r="C2952" s="191" t="s">
        <v>2493</v>
      </c>
      <c r="D2952" s="40" t="s">
        <v>41</v>
      </c>
      <c r="E2952" s="67"/>
      <c r="F2952" s="192">
        <v>0.8</v>
      </c>
      <c r="G2952" s="194"/>
      <c r="H2952" s="192" t="s">
        <v>2389</v>
      </c>
      <c r="I2952" s="192" t="s">
        <v>2389</v>
      </c>
      <c r="J2952" s="192" t="s">
        <v>2494</v>
      </c>
      <c r="K2952" s="192" t="s">
        <v>2404</v>
      </c>
      <c r="L2952" s="69" t="s">
        <v>1101</v>
      </c>
      <c r="M2952" s="192" t="s">
        <v>2391</v>
      </c>
      <c r="N2952" s="192" t="s">
        <v>2392</v>
      </c>
    </row>
    <row r="2953" s="166" customFormat="1" ht="21" customHeight="1" spans="1:14">
      <c r="A2953" s="422"/>
      <c r="B2953" s="234" t="s">
        <v>2905</v>
      </c>
      <c r="C2953" s="191" t="s">
        <v>2493</v>
      </c>
      <c r="D2953" s="40" t="s">
        <v>41</v>
      </c>
      <c r="E2953" s="67"/>
      <c r="F2953" s="192">
        <v>1.1</v>
      </c>
      <c r="G2953" s="194"/>
      <c r="H2953" s="192" t="s">
        <v>2389</v>
      </c>
      <c r="I2953" s="192" t="s">
        <v>2389</v>
      </c>
      <c r="J2953" s="192" t="s">
        <v>2494</v>
      </c>
      <c r="K2953" s="192" t="s">
        <v>2405</v>
      </c>
      <c r="L2953" s="69" t="s">
        <v>1101</v>
      </c>
      <c r="M2953" s="192" t="s">
        <v>2391</v>
      </c>
      <c r="N2953" s="192" t="s">
        <v>2392</v>
      </c>
    </row>
    <row r="2954" s="166" customFormat="1" ht="21" customHeight="1" spans="1:14">
      <c r="A2954" s="422"/>
      <c r="B2954" s="234" t="s">
        <v>2905</v>
      </c>
      <c r="C2954" s="191" t="s">
        <v>2493</v>
      </c>
      <c r="D2954" s="40" t="s">
        <v>41</v>
      </c>
      <c r="E2954" s="67"/>
      <c r="F2954" s="192">
        <v>0.6</v>
      </c>
      <c r="G2954" s="194"/>
      <c r="H2954" s="192" t="s">
        <v>2389</v>
      </c>
      <c r="I2954" s="192" t="s">
        <v>2389</v>
      </c>
      <c r="J2954" s="192" t="s">
        <v>2494</v>
      </c>
      <c r="K2954" s="192" t="s">
        <v>2406</v>
      </c>
      <c r="L2954" s="69" t="s">
        <v>1101</v>
      </c>
      <c r="M2954" s="192" t="s">
        <v>2391</v>
      </c>
      <c r="N2954" s="192" t="s">
        <v>2392</v>
      </c>
    </row>
    <row r="2955" s="166" customFormat="1" ht="21" customHeight="1" spans="1:14">
      <c r="A2955" s="422"/>
      <c r="B2955" s="234" t="s">
        <v>2905</v>
      </c>
      <c r="C2955" s="191" t="s">
        <v>2493</v>
      </c>
      <c r="D2955" s="40" t="s">
        <v>41</v>
      </c>
      <c r="E2955" s="67"/>
      <c r="F2955" s="406">
        <v>2</v>
      </c>
      <c r="G2955" s="194"/>
      <c r="H2955" s="192" t="s">
        <v>2389</v>
      </c>
      <c r="I2955" s="192" t="s">
        <v>2389</v>
      </c>
      <c r="J2955" s="192" t="s">
        <v>2494</v>
      </c>
      <c r="K2955" s="192" t="s">
        <v>2407</v>
      </c>
      <c r="L2955" s="69" t="s">
        <v>1101</v>
      </c>
      <c r="M2955" s="192" t="s">
        <v>2391</v>
      </c>
      <c r="N2955" s="192" t="s">
        <v>2392</v>
      </c>
    </row>
    <row r="2956" s="166" customFormat="1" ht="21" customHeight="1" spans="1:14">
      <c r="A2956" s="422"/>
      <c r="B2956" s="234" t="s">
        <v>2905</v>
      </c>
      <c r="C2956" s="191" t="s">
        <v>2493</v>
      </c>
      <c r="D2956" s="40" t="s">
        <v>41</v>
      </c>
      <c r="E2956" s="67"/>
      <c r="F2956" s="192">
        <v>7.1</v>
      </c>
      <c r="G2956" s="194"/>
      <c r="H2956" s="192" t="s">
        <v>2389</v>
      </c>
      <c r="I2956" s="192" t="s">
        <v>2389</v>
      </c>
      <c r="J2956" s="192" t="s">
        <v>2494</v>
      </c>
      <c r="K2956" s="192" t="s">
        <v>2408</v>
      </c>
      <c r="L2956" s="69" t="s">
        <v>1101</v>
      </c>
      <c r="M2956" s="192" t="s">
        <v>2391</v>
      </c>
      <c r="N2956" s="192" t="s">
        <v>2392</v>
      </c>
    </row>
    <row r="2957" s="166" customFormat="1" ht="21" customHeight="1" spans="1:14">
      <c r="A2957" s="422"/>
      <c r="B2957" s="234" t="s">
        <v>2905</v>
      </c>
      <c r="C2957" s="191" t="s">
        <v>2493</v>
      </c>
      <c r="D2957" s="40" t="s">
        <v>41</v>
      </c>
      <c r="E2957" s="67"/>
      <c r="F2957" s="192">
        <v>0.9</v>
      </c>
      <c r="G2957" s="194"/>
      <c r="H2957" s="192" t="s">
        <v>2389</v>
      </c>
      <c r="I2957" s="192" t="s">
        <v>2389</v>
      </c>
      <c r="J2957" s="192" t="s">
        <v>2494</v>
      </c>
      <c r="K2957" s="192" t="s">
        <v>2409</v>
      </c>
      <c r="L2957" s="69" t="s">
        <v>1101</v>
      </c>
      <c r="M2957" s="192" t="s">
        <v>2391</v>
      </c>
      <c r="N2957" s="192" t="s">
        <v>2392</v>
      </c>
    </row>
    <row r="2958" s="166" customFormat="1" ht="21" customHeight="1" spans="1:14">
      <c r="A2958" s="422"/>
      <c r="B2958" s="234" t="s">
        <v>2905</v>
      </c>
      <c r="C2958" s="191" t="s">
        <v>2493</v>
      </c>
      <c r="D2958" s="40" t="s">
        <v>41</v>
      </c>
      <c r="E2958" s="67"/>
      <c r="F2958" s="192">
        <v>0.9</v>
      </c>
      <c r="G2958" s="194"/>
      <c r="H2958" s="192" t="s">
        <v>2389</v>
      </c>
      <c r="I2958" s="192" t="s">
        <v>2389</v>
      </c>
      <c r="J2958" s="192" t="s">
        <v>2494</v>
      </c>
      <c r="K2958" s="192" t="s">
        <v>1802</v>
      </c>
      <c r="L2958" s="69" t="s">
        <v>1101</v>
      </c>
      <c r="M2958" s="192" t="s">
        <v>2391</v>
      </c>
      <c r="N2958" s="192" t="s">
        <v>2392</v>
      </c>
    </row>
    <row r="2959" s="166" customFormat="1" ht="21" customHeight="1" spans="1:14">
      <c r="A2959" s="422"/>
      <c r="B2959" s="234" t="s">
        <v>2905</v>
      </c>
      <c r="C2959" s="191" t="s">
        <v>2493</v>
      </c>
      <c r="D2959" s="40" t="s">
        <v>41</v>
      </c>
      <c r="E2959" s="67"/>
      <c r="F2959" s="192">
        <v>2.7</v>
      </c>
      <c r="G2959" s="194"/>
      <c r="H2959" s="192" t="s">
        <v>2389</v>
      </c>
      <c r="I2959" s="192" t="s">
        <v>2389</v>
      </c>
      <c r="J2959" s="192" t="s">
        <v>2494</v>
      </c>
      <c r="K2959" s="192" t="s">
        <v>2410</v>
      </c>
      <c r="L2959" s="69" t="s">
        <v>1101</v>
      </c>
      <c r="M2959" s="192" t="s">
        <v>2391</v>
      </c>
      <c r="N2959" s="192" t="s">
        <v>2392</v>
      </c>
    </row>
    <row r="2960" s="166" customFormat="1" ht="21" customHeight="1" spans="1:14">
      <c r="A2960" s="422"/>
      <c r="B2960" s="234" t="s">
        <v>2905</v>
      </c>
      <c r="C2960" s="191" t="s">
        <v>2493</v>
      </c>
      <c r="D2960" s="40" t="s">
        <v>41</v>
      </c>
      <c r="E2960" s="67"/>
      <c r="F2960" s="192">
        <v>2.5</v>
      </c>
      <c r="G2960" s="194"/>
      <c r="H2960" s="192" t="s">
        <v>2389</v>
      </c>
      <c r="I2960" s="192" t="s">
        <v>2389</v>
      </c>
      <c r="J2960" s="192" t="s">
        <v>2494</v>
      </c>
      <c r="K2960" s="192" t="s">
        <v>2411</v>
      </c>
      <c r="L2960" s="69" t="s">
        <v>1101</v>
      </c>
      <c r="M2960" s="192" t="s">
        <v>2391</v>
      </c>
      <c r="N2960" s="192" t="s">
        <v>2392</v>
      </c>
    </row>
    <row r="2961" s="166" customFormat="1" ht="21" customHeight="1" spans="1:14">
      <c r="A2961" s="422"/>
      <c r="B2961" s="234" t="s">
        <v>2905</v>
      </c>
      <c r="C2961" s="191" t="s">
        <v>2493</v>
      </c>
      <c r="D2961" s="40" t="s">
        <v>41</v>
      </c>
      <c r="E2961" s="67"/>
      <c r="F2961" s="192">
        <v>0.6</v>
      </c>
      <c r="G2961" s="194"/>
      <c r="H2961" s="192" t="s">
        <v>2389</v>
      </c>
      <c r="I2961" s="192" t="s">
        <v>2389</v>
      </c>
      <c r="J2961" s="192" t="s">
        <v>2494</v>
      </c>
      <c r="K2961" s="192" t="s">
        <v>2412</v>
      </c>
      <c r="L2961" s="69" t="s">
        <v>1101</v>
      </c>
      <c r="M2961" s="192" t="s">
        <v>2391</v>
      </c>
      <c r="N2961" s="192" t="s">
        <v>2392</v>
      </c>
    </row>
    <row r="2962" s="166" customFormat="1" ht="21" customHeight="1" spans="1:14">
      <c r="A2962" s="422"/>
      <c r="B2962" s="234" t="s">
        <v>2905</v>
      </c>
      <c r="C2962" s="191" t="s">
        <v>2493</v>
      </c>
      <c r="D2962" s="40" t="s">
        <v>41</v>
      </c>
      <c r="E2962" s="67"/>
      <c r="F2962" s="192">
        <v>4.2</v>
      </c>
      <c r="G2962" s="194"/>
      <c r="H2962" s="192" t="s">
        <v>2389</v>
      </c>
      <c r="I2962" s="192" t="s">
        <v>2389</v>
      </c>
      <c r="J2962" s="192" t="s">
        <v>2494</v>
      </c>
      <c r="K2962" s="192" t="s">
        <v>2413</v>
      </c>
      <c r="L2962" s="69" t="s">
        <v>1101</v>
      </c>
      <c r="M2962" s="192" t="s">
        <v>2391</v>
      </c>
      <c r="N2962" s="192" t="s">
        <v>2392</v>
      </c>
    </row>
    <row r="2963" s="166" customFormat="1" ht="21" customHeight="1" spans="1:14">
      <c r="A2963" s="422"/>
      <c r="B2963" s="234" t="s">
        <v>2905</v>
      </c>
      <c r="C2963" s="191" t="s">
        <v>2493</v>
      </c>
      <c r="D2963" s="40" t="s">
        <v>41</v>
      </c>
      <c r="E2963" s="67"/>
      <c r="F2963" s="192">
        <v>1.7</v>
      </c>
      <c r="G2963" s="194"/>
      <c r="H2963" s="192" t="s">
        <v>2389</v>
      </c>
      <c r="I2963" s="192" t="s">
        <v>2389</v>
      </c>
      <c r="J2963" s="192" t="s">
        <v>2494</v>
      </c>
      <c r="K2963" s="192" t="s">
        <v>1808</v>
      </c>
      <c r="L2963" s="69" t="s">
        <v>1101</v>
      </c>
      <c r="M2963" s="192" t="s">
        <v>2391</v>
      </c>
      <c r="N2963" s="192" t="s">
        <v>2392</v>
      </c>
    </row>
    <row r="2964" s="166" customFormat="1" ht="21" customHeight="1" spans="1:14">
      <c r="A2964" s="422"/>
      <c r="B2964" s="234" t="s">
        <v>2905</v>
      </c>
      <c r="C2964" s="191" t="s">
        <v>2493</v>
      </c>
      <c r="D2964" s="40" t="s">
        <v>41</v>
      </c>
      <c r="E2964" s="67"/>
      <c r="F2964" s="192">
        <v>2.5</v>
      </c>
      <c r="G2964" s="194"/>
      <c r="H2964" s="192" t="s">
        <v>2389</v>
      </c>
      <c r="I2964" s="192" t="s">
        <v>2389</v>
      </c>
      <c r="J2964" s="192" t="s">
        <v>2494</v>
      </c>
      <c r="K2964" s="192" t="s">
        <v>2414</v>
      </c>
      <c r="L2964" s="69" t="s">
        <v>1101</v>
      </c>
      <c r="M2964" s="192" t="s">
        <v>2391</v>
      </c>
      <c r="N2964" s="192" t="s">
        <v>2392</v>
      </c>
    </row>
    <row r="2965" s="166" customFormat="1" ht="21" customHeight="1" spans="1:14">
      <c r="A2965" s="422"/>
      <c r="B2965" s="234" t="s">
        <v>2905</v>
      </c>
      <c r="C2965" s="191" t="s">
        <v>2493</v>
      </c>
      <c r="D2965" s="40" t="s">
        <v>41</v>
      </c>
      <c r="E2965" s="67"/>
      <c r="F2965" s="192">
        <v>3</v>
      </c>
      <c r="G2965" s="194"/>
      <c r="H2965" s="192" t="s">
        <v>2389</v>
      </c>
      <c r="I2965" s="192" t="s">
        <v>2389</v>
      </c>
      <c r="J2965" s="192" t="s">
        <v>2494</v>
      </c>
      <c r="K2965" s="192" t="s">
        <v>2415</v>
      </c>
      <c r="L2965" s="69" t="s">
        <v>1101</v>
      </c>
      <c r="M2965" s="192" t="s">
        <v>2391</v>
      </c>
      <c r="N2965" s="192" t="s">
        <v>2392</v>
      </c>
    </row>
    <row r="2966" s="166" customFormat="1" ht="21" customHeight="1" spans="1:14">
      <c r="A2966" s="422"/>
      <c r="B2966" s="234" t="s">
        <v>2905</v>
      </c>
      <c r="C2966" s="191" t="s">
        <v>2493</v>
      </c>
      <c r="D2966" s="40" t="s">
        <v>41</v>
      </c>
      <c r="E2966" s="67"/>
      <c r="F2966" s="192">
        <v>3.6</v>
      </c>
      <c r="G2966" s="194"/>
      <c r="H2966" s="192" t="s">
        <v>2389</v>
      </c>
      <c r="I2966" s="192" t="s">
        <v>2389</v>
      </c>
      <c r="J2966" s="192" t="s">
        <v>2494</v>
      </c>
      <c r="K2966" s="192" t="s">
        <v>2416</v>
      </c>
      <c r="L2966" s="69" t="s">
        <v>1101</v>
      </c>
      <c r="M2966" s="192" t="s">
        <v>2391</v>
      </c>
      <c r="N2966" s="192" t="s">
        <v>2392</v>
      </c>
    </row>
    <row r="2967" s="166" customFormat="1" ht="21" customHeight="1" spans="1:14">
      <c r="A2967" s="422"/>
      <c r="B2967" s="234" t="s">
        <v>2905</v>
      </c>
      <c r="C2967" s="191" t="s">
        <v>2493</v>
      </c>
      <c r="D2967" s="40" t="s">
        <v>41</v>
      </c>
      <c r="E2967" s="67"/>
      <c r="F2967" s="192">
        <v>1.1</v>
      </c>
      <c r="G2967" s="194"/>
      <c r="H2967" s="192" t="s">
        <v>2389</v>
      </c>
      <c r="I2967" s="192" t="s">
        <v>2389</v>
      </c>
      <c r="J2967" s="192" t="s">
        <v>2494</v>
      </c>
      <c r="K2967" s="192" t="s">
        <v>2417</v>
      </c>
      <c r="L2967" s="69" t="s">
        <v>1101</v>
      </c>
      <c r="M2967" s="192" t="s">
        <v>2391</v>
      </c>
      <c r="N2967" s="192" t="s">
        <v>2392</v>
      </c>
    </row>
    <row r="2968" s="166" customFormat="1" ht="21" customHeight="1" spans="1:14">
      <c r="A2968" s="422"/>
      <c r="B2968" s="234" t="s">
        <v>2905</v>
      </c>
      <c r="C2968" s="191" t="s">
        <v>2493</v>
      </c>
      <c r="D2968" s="40" t="s">
        <v>41</v>
      </c>
      <c r="E2968" s="67"/>
      <c r="F2968" s="192">
        <v>1.9</v>
      </c>
      <c r="G2968" s="194"/>
      <c r="H2968" s="192" t="s">
        <v>2389</v>
      </c>
      <c r="I2968" s="192" t="s">
        <v>2389</v>
      </c>
      <c r="J2968" s="192" t="s">
        <v>2494</v>
      </c>
      <c r="K2968" s="192" t="s">
        <v>2418</v>
      </c>
      <c r="L2968" s="69" t="s">
        <v>1101</v>
      </c>
      <c r="M2968" s="192" t="s">
        <v>2391</v>
      </c>
      <c r="N2968" s="192" t="s">
        <v>2392</v>
      </c>
    </row>
    <row r="2969" s="166" customFormat="1" ht="21" customHeight="1" spans="1:14">
      <c r="A2969" s="422"/>
      <c r="B2969" s="234" t="s">
        <v>2905</v>
      </c>
      <c r="C2969" s="191" t="s">
        <v>2493</v>
      </c>
      <c r="D2969" s="40" t="s">
        <v>41</v>
      </c>
      <c r="E2969" s="67"/>
      <c r="F2969" s="192">
        <v>1.6</v>
      </c>
      <c r="G2969" s="194"/>
      <c r="H2969" s="192" t="s">
        <v>2389</v>
      </c>
      <c r="I2969" s="192" t="s">
        <v>2389</v>
      </c>
      <c r="J2969" s="192" t="s">
        <v>2494</v>
      </c>
      <c r="K2969" s="192" t="s">
        <v>2419</v>
      </c>
      <c r="L2969" s="69" t="s">
        <v>1101</v>
      </c>
      <c r="M2969" s="192" t="s">
        <v>2391</v>
      </c>
      <c r="N2969" s="192" t="s">
        <v>2392</v>
      </c>
    </row>
    <row r="2970" s="166" customFormat="1" ht="21" customHeight="1" spans="1:14">
      <c r="A2970" s="422"/>
      <c r="B2970" s="234" t="s">
        <v>2905</v>
      </c>
      <c r="C2970" s="191" t="s">
        <v>2493</v>
      </c>
      <c r="D2970" s="40" t="s">
        <v>41</v>
      </c>
      <c r="E2970" s="67"/>
      <c r="F2970" s="192">
        <v>0.9</v>
      </c>
      <c r="G2970" s="194"/>
      <c r="H2970" s="192" t="s">
        <v>2389</v>
      </c>
      <c r="I2970" s="192" t="s">
        <v>2389</v>
      </c>
      <c r="J2970" s="192" t="s">
        <v>2494</v>
      </c>
      <c r="K2970" s="192" t="s">
        <v>2420</v>
      </c>
      <c r="L2970" s="69" t="s">
        <v>1097</v>
      </c>
      <c r="M2970" s="192" t="s">
        <v>2391</v>
      </c>
      <c r="N2970" s="192" t="s">
        <v>2392</v>
      </c>
    </row>
    <row r="2971" s="166" customFormat="1" ht="21" customHeight="1" spans="1:14">
      <c r="A2971" s="422"/>
      <c r="B2971" s="234" t="s">
        <v>2905</v>
      </c>
      <c r="C2971" s="191" t="s">
        <v>2493</v>
      </c>
      <c r="D2971" s="40" t="s">
        <v>41</v>
      </c>
      <c r="E2971" s="67"/>
      <c r="F2971" s="192">
        <v>1.9</v>
      </c>
      <c r="G2971" s="194"/>
      <c r="H2971" s="192" t="s">
        <v>2389</v>
      </c>
      <c r="I2971" s="192" t="s">
        <v>2389</v>
      </c>
      <c r="J2971" s="192" t="s">
        <v>2494</v>
      </c>
      <c r="K2971" s="192" t="s">
        <v>2421</v>
      </c>
      <c r="L2971" s="69" t="s">
        <v>1101</v>
      </c>
      <c r="M2971" s="192" t="s">
        <v>2391</v>
      </c>
      <c r="N2971" s="192" t="s">
        <v>2392</v>
      </c>
    </row>
    <row r="2972" s="166" customFormat="1" ht="21" customHeight="1" spans="1:14">
      <c r="A2972" s="422"/>
      <c r="B2972" s="234" t="s">
        <v>2905</v>
      </c>
      <c r="C2972" s="191" t="s">
        <v>2493</v>
      </c>
      <c r="D2972" s="40" t="s">
        <v>41</v>
      </c>
      <c r="E2972" s="67"/>
      <c r="F2972" s="192">
        <v>4.3</v>
      </c>
      <c r="G2972" s="194"/>
      <c r="H2972" s="192" t="s">
        <v>2389</v>
      </c>
      <c r="I2972" s="192" t="s">
        <v>2389</v>
      </c>
      <c r="J2972" s="192" t="s">
        <v>2494</v>
      </c>
      <c r="K2972" s="192" t="s">
        <v>2422</v>
      </c>
      <c r="L2972" s="69" t="s">
        <v>1101</v>
      </c>
      <c r="M2972" s="192" t="s">
        <v>2391</v>
      </c>
      <c r="N2972" s="192" t="s">
        <v>2392</v>
      </c>
    </row>
    <row r="2973" s="166" customFormat="1" ht="21" customHeight="1" spans="1:14">
      <c r="A2973" s="422"/>
      <c r="B2973" s="234" t="s">
        <v>2905</v>
      </c>
      <c r="C2973" s="191" t="s">
        <v>2493</v>
      </c>
      <c r="D2973" s="40" t="s">
        <v>41</v>
      </c>
      <c r="E2973" s="67"/>
      <c r="F2973" s="192">
        <v>0.5</v>
      </c>
      <c r="G2973" s="194"/>
      <c r="H2973" s="192" t="s">
        <v>2389</v>
      </c>
      <c r="I2973" s="192" t="s">
        <v>2389</v>
      </c>
      <c r="J2973" s="192" t="s">
        <v>2494</v>
      </c>
      <c r="K2973" s="192" t="s">
        <v>2423</v>
      </c>
      <c r="L2973" s="69" t="s">
        <v>1097</v>
      </c>
      <c r="M2973" s="192" t="s">
        <v>2391</v>
      </c>
      <c r="N2973" s="192" t="s">
        <v>2392</v>
      </c>
    </row>
    <row r="2974" s="166" customFormat="1" ht="21" customHeight="1" spans="1:14">
      <c r="A2974" s="422"/>
      <c r="B2974" s="234" t="s">
        <v>2905</v>
      </c>
      <c r="C2974" s="191" t="s">
        <v>2493</v>
      </c>
      <c r="D2974" s="40" t="s">
        <v>41</v>
      </c>
      <c r="E2974" s="67"/>
      <c r="F2974" s="192">
        <v>6.6</v>
      </c>
      <c r="G2974" s="194"/>
      <c r="H2974" s="192" t="s">
        <v>2389</v>
      </c>
      <c r="I2974" s="192" t="s">
        <v>2389</v>
      </c>
      <c r="J2974" s="192" t="s">
        <v>2494</v>
      </c>
      <c r="K2974" s="192" t="s">
        <v>2424</v>
      </c>
      <c r="L2974" s="69" t="s">
        <v>1101</v>
      </c>
      <c r="M2974" s="192" t="s">
        <v>2391</v>
      </c>
      <c r="N2974" s="192" t="s">
        <v>2392</v>
      </c>
    </row>
    <row r="2975" s="166" customFormat="1" ht="21" customHeight="1" spans="1:14">
      <c r="A2975" s="195"/>
      <c r="B2975" s="362" t="s">
        <v>138</v>
      </c>
      <c r="C2975" s="299"/>
      <c r="D2975" s="196"/>
      <c r="E2975" s="197"/>
      <c r="F2975" s="188">
        <f>SUM(F2940:F2974)</f>
        <v>100.1</v>
      </c>
      <c r="G2975" s="199"/>
      <c r="H2975" s="188"/>
      <c r="I2975" s="195"/>
      <c r="J2975" s="188"/>
      <c r="K2975" s="188"/>
      <c r="L2975" s="233"/>
      <c r="M2975" s="188"/>
      <c r="N2975" s="188"/>
    </row>
    <row r="2976" s="166" customFormat="1" ht="21" customHeight="1" spans="1:14">
      <c r="A2976" s="422"/>
      <c r="B2976" s="420" t="s">
        <v>2906</v>
      </c>
      <c r="C2976" s="303" t="s">
        <v>2634</v>
      </c>
      <c r="D2976" s="196"/>
      <c r="E2976" s="197"/>
      <c r="F2976" s="188"/>
      <c r="G2976" s="199"/>
      <c r="H2976" s="188"/>
      <c r="I2976" s="195"/>
      <c r="J2976" s="188"/>
      <c r="K2976" s="188"/>
      <c r="L2976" s="233"/>
      <c r="M2976" s="188"/>
      <c r="N2976" s="188"/>
    </row>
    <row r="2977" s="169" customFormat="1" ht="21" customHeight="1" spans="1:14">
      <c r="A2977" s="278"/>
      <c r="B2977" s="426" t="s">
        <v>2907</v>
      </c>
      <c r="C2977" s="257" t="s">
        <v>1049</v>
      </c>
      <c r="D2977" s="40" t="s">
        <v>476</v>
      </c>
      <c r="E2977" s="67"/>
      <c r="F2977" s="301">
        <v>1</v>
      </c>
      <c r="G2977" s="194"/>
      <c r="H2977" s="192" t="s">
        <v>2389</v>
      </c>
      <c r="I2977" s="192" t="s">
        <v>2389</v>
      </c>
      <c r="J2977" s="192" t="s">
        <v>1049</v>
      </c>
      <c r="K2977" s="301" t="s">
        <v>1293</v>
      </c>
      <c r="L2977" s="301" t="s">
        <v>1284</v>
      </c>
      <c r="M2977" s="203" t="s">
        <v>1280</v>
      </c>
      <c r="N2977" s="203" t="s">
        <v>1277</v>
      </c>
    </row>
    <row r="2978" s="169" customFormat="1" ht="21" customHeight="1" spans="1:14">
      <c r="A2978" s="278"/>
      <c r="B2978" s="426" t="s">
        <v>2907</v>
      </c>
      <c r="C2978" s="257" t="s">
        <v>1049</v>
      </c>
      <c r="D2978" s="40" t="s">
        <v>476</v>
      </c>
      <c r="E2978" s="67"/>
      <c r="F2978" s="301">
        <v>1</v>
      </c>
      <c r="G2978" s="194"/>
      <c r="H2978" s="192" t="s">
        <v>2389</v>
      </c>
      <c r="I2978" s="192" t="s">
        <v>2389</v>
      </c>
      <c r="J2978" s="192" t="s">
        <v>1049</v>
      </c>
      <c r="K2978" s="301" t="s">
        <v>1294</v>
      </c>
      <c r="L2978" s="301" t="s">
        <v>1284</v>
      </c>
      <c r="M2978" s="203" t="s">
        <v>1280</v>
      </c>
      <c r="N2978" s="203" t="s">
        <v>1277</v>
      </c>
    </row>
    <row r="2979" s="169" customFormat="1" ht="21" customHeight="1" spans="1:14">
      <c r="A2979" s="278"/>
      <c r="B2979" s="426" t="s">
        <v>2907</v>
      </c>
      <c r="C2979" s="257" t="s">
        <v>1049</v>
      </c>
      <c r="D2979" s="40" t="s">
        <v>476</v>
      </c>
      <c r="E2979" s="67"/>
      <c r="F2979" s="301">
        <v>1</v>
      </c>
      <c r="G2979" s="194"/>
      <c r="H2979" s="192" t="s">
        <v>2389</v>
      </c>
      <c r="I2979" s="192" t="s">
        <v>2389</v>
      </c>
      <c r="J2979" s="192" t="s">
        <v>1049</v>
      </c>
      <c r="K2979" s="301" t="s">
        <v>1278</v>
      </c>
      <c r="L2979" s="69" t="s">
        <v>1279</v>
      </c>
      <c r="M2979" s="203" t="s">
        <v>1280</v>
      </c>
      <c r="N2979" s="203" t="s">
        <v>1277</v>
      </c>
    </row>
    <row r="2980" s="169" customFormat="1" ht="21" customHeight="1" spans="1:14">
      <c r="A2980" s="278"/>
      <c r="B2980" s="426" t="s">
        <v>2907</v>
      </c>
      <c r="C2980" s="257" t="s">
        <v>1049</v>
      </c>
      <c r="D2980" s="40" t="s">
        <v>476</v>
      </c>
      <c r="E2980" s="67"/>
      <c r="F2980" s="301">
        <v>1</v>
      </c>
      <c r="G2980" s="194"/>
      <c r="H2980" s="192" t="s">
        <v>2389</v>
      </c>
      <c r="I2980" s="192" t="s">
        <v>2389</v>
      </c>
      <c r="J2980" s="192" t="s">
        <v>1049</v>
      </c>
      <c r="K2980" s="301" t="s">
        <v>1281</v>
      </c>
      <c r="L2980" s="69" t="s">
        <v>1279</v>
      </c>
      <c r="M2980" s="203" t="s">
        <v>1280</v>
      </c>
      <c r="N2980" s="203" t="s">
        <v>1277</v>
      </c>
    </row>
    <row r="2981" s="159" customFormat="1" ht="21" customHeight="1" spans="1:14">
      <c r="A2981" s="262"/>
      <c r="B2981" s="426" t="s">
        <v>2907</v>
      </c>
      <c r="C2981" s="257" t="s">
        <v>1049</v>
      </c>
      <c r="D2981" s="40" t="s">
        <v>476</v>
      </c>
      <c r="E2981" s="263"/>
      <c r="F2981" s="301">
        <v>1</v>
      </c>
      <c r="G2981" s="427"/>
      <c r="H2981" s="192" t="s">
        <v>2389</v>
      </c>
      <c r="I2981" s="192" t="s">
        <v>2389</v>
      </c>
      <c r="J2981" s="192" t="s">
        <v>1049</v>
      </c>
      <c r="K2981" s="301" t="s">
        <v>1871</v>
      </c>
      <c r="L2981" s="69" t="s">
        <v>1279</v>
      </c>
      <c r="M2981" s="203" t="s">
        <v>1280</v>
      </c>
      <c r="N2981" s="203" t="s">
        <v>1277</v>
      </c>
    </row>
    <row r="2982" s="159" customFormat="1" ht="21" customHeight="1" spans="1:14">
      <c r="A2982" s="191"/>
      <c r="B2982" s="426" t="s">
        <v>2907</v>
      </c>
      <c r="C2982" s="257" t="s">
        <v>1049</v>
      </c>
      <c r="D2982" s="40" t="s">
        <v>476</v>
      </c>
      <c r="E2982" s="67"/>
      <c r="F2982" s="301">
        <v>1</v>
      </c>
      <c r="G2982" s="199"/>
      <c r="H2982" s="192" t="s">
        <v>2389</v>
      </c>
      <c r="I2982" s="192" t="s">
        <v>2389</v>
      </c>
      <c r="J2982" s="192" t="s">
        <v>1049</v>
      </c>
      <c r="K2982" s="301" t="s">
        <v>1283</v>
      </c>
      <c r="L2982" s="301" t="s">
        <v>1284</v>
      </c>
      <c r="M2982" s="203" t="s">
        <v>1280</v>
      </c>
      <c r="N2982" s="203" t="s">
        <v>1277</v>
      </c>
    </row>
    <row r="2983" s="159" customFormat="1" ht="21" customHeight="1" spans="1:14">
      <c r="A2983" s="191"/>
      <c r="B2983" s="426" t="s">
        <v>2907</v>
      </c>
      <c r="C2983" s="257" t="s">
        <v>1049</v>
      </c>
      <c r="D2983" s="40" t="s">
        <v>476</v>
      </c>
      <c r="E2983" s="67"/>
      <c r="F2983" s="301">
        <v>1</v>
      </c>
      <c r="G2983" s="199"/>
      <c r="H2983" s="192" t="s">
        <v>2389</v>
      </c>
      <c r="I2983" s="192" t="s">
        <v>2389</v>
      </c>
      <c r="J2983" s="192" t="s">
        <v>1049</v>
      </c>
      <c r="K2983" s="301" t="s">
        <v>1285</v>
      </c>
      <c r="L2983" s="69" t="s">
        <v>1279</v>
      </c>
      <c r="M2983" s="203" t="s">
        <v>1280</v>
      </c>
      <c r="N2983" s="203" t="s">
        <v>1277</v>
      </c>
    </row>
    <row r="2984" s="159" customFormat="1" ht="21" customHeight="1" spans="1:14">
      <c r="A2984" s="191"/>
      <c r="B2984" s="426" t="s">
        <v>2907</v>
      </c>
      <c r="C2984" s="257" t="s">
        <v>1049</v>
      </c>
      <c r="D2984" s="40" t="s">
        <v>476</v>
      </c>
      <c r="E2984" s="67"/>
      <c r="F2984" s="301">
        <v>1</v>
      </c>
      <c r="G2984" s="199"/>
      <c r="H2984" s="192" t="s">
        <v>2389</v>
      </c>
      <c r="I2984" s="192" t="s">
        <v>2389</v>
      </c>
      <c r="J2984" s="192" t="s">
        <v>1049</v>
      </c>
      <c r="K2984" s="301" t="s">
        <v>1286</v>
      </c>
      <c r="L2984" s="69" t="s">
        <v>1279</v>
      </c>
      <c r="M2984" s="203" t="s">
        <v>1280</v>
      </c>
      <c r="N2984" s="203" t="s">
        <v>1277</v>
      </c>
    </row>
    <row r="2985" s="159" customFormat="1" ht="21" customHeight="1" spans="1:14">
      <c r="A2985" s="191"/>
      <c r="B2985" s="426" t="s">
        <v>2907</v>
      </c>
      <c r="C2985" s="257" t="s">
        <v>1049</v>
      </c>
      <c r="D2985" s="40" t="s">
        <v>476</v>
      </c>
      <c r="E2985" s="67"/>
      <c r="F2985" s="301">
        <v>1</v>
      </c>
      <c r="G2985" s="199"/>
      <c r="H2985" s="192" t="s">
        <v>2389</v>
      </c>
      <c r="I2985" s="192" t="s">
        <v>2389</v>
      </c>
      <c r="J2985" s="192" t="s">
        <v>1049</v>
      </c>
      <c r="K2985" s="301" t="s">
        <v>1295</v>
      </c>
      <c r="L2985" s="301" t="s">
        <v>1284</v>
      </c>
      <c r="M2985" s="203" t="s">
        <v>1280</v>
      </c>
      <c r="N2985" s="203" t="s">
        <v>1277</v>
      </c>
    </row>
    <row r="2986" s="159" customFormat="1" ht="21" customHeight="1" spans="1:14">
      <c r="A2986" s="191"/>
      <c r="B2986" s="426" t="s">
        <v>2907</v>
      </c>
      <c r="C2986" s="257" t="s">
        <v>1049</v>
      </c>
      <c r="D2986" s="40" t="s">
        <v>476</v>
      </c>
      <c r="E2986" s="67"/>
      <c r="F2986" s="301">
        <v>1</v>
      </c>
      <c r="G2986" s="199"/>
      <c r="H2986" s="192" t="s">
        <v>2389</v>
      </c>
      <c r="I2986" s="192" t="s">
        <v>2389</v>
      </c>
      <c r="J2986" s="192" t="s">
        <v>1049</v>
      </c>
      <c r="K2986" s="301" t="s">
        <v>1296</v>
      </c>
      <c r="L2986" s="69" t="s">
        <v>1279</v>
      </c>
      <c r="M2986" s="203" t="s">
        <v>1280</v>
      </c>
      <c r="N2986" s="203" t="s">
        <v>1277</v>
      </c>
    </row>
    <row r="2987" s="166" customFormat="1" ht="21" customHeight="1" spans="1:14">
      <c r="A2987" s="195"/>
      <c r="B2987" s="362" t="s">
        <v>138</v>
      </c>
      <c r="C2987" s="299"/>
      <c r="D2987" s="196"/>
      <c r="E2987" s="197"/>
      <c r="F2987" s="188">
        <f>SUM(F2977:F2986)</f>
        <v>10</v>
      </c>
      <c r="G2987" s="199"/>
      <c r="H2987" s="188"/>
      <c r="I2987" s="195"/>
      <c r="J2987" s="188"/>
      <c r="K2987" s="188"/>
      <c r="L2987" s="233"/>
      <c r="M2987" s="188"/>
      <c r="N2987" s="188"/>
    </row>
    <row r="2988" s="159" customFormat="1" ht="21" customHeight="1" spans="1:14">
      <c r="A2988" s="428"/>
      <c r="B2988" s="195" t="s">
        <v>1036</v>
      </c>
      <c r="C2988" s="195" t="s">
        <v>1037</v>
      </c>
      <c r="D2988" s="40"/>
      <c r="E2988" s="67"/>
      <c r="F2988" s="192"/>
      <c r="G2988" s="194"/>
      <c r="H2988" s="192"/>
      <c r="I2988" s="191"/>
      <c r="J2988" s="192"/>
      <c r="K2988" s="192"/>
      <c r="L2988" s="69"/>
      <c r="M2988" s="192"/>
      <c r="N2988" s="192"/>
    </row>
    <row r="2989" s="159" customFormat="1" ht="21" customHeight="1" spans="1:14">
      <c r="A2989" s="428"/>
      <c r="B2989" s="191" t="s">
        <v>1038</v>
      </c>
      <c r="C2989" s="191" t="s">
        <v>1039</v>
      </c>
      <c r="D2989" s="40" t="s">
        <v>834</v>
      </c>
      <c r="E2989" s="67"/>
      <c r="F2989" s="192">
        <v>1</v>
      </c>
      <c r="G2989" s="194"/>
      <c r="H2989" s="192"/>
      <c r="I2989" s="191"/>
      <c r="J2989" s="192"/>
      <c r="K2989" s="192" t="s">
        <v>1278</v>
      </c>
      <c r="L2989" s="69"/>
      <c r="M2989" s="203" t="s">
        <v>2602</v>
      </c>
      <c r="N2989" s="192" t="s">
        <v>2603</v>
      </c>
    </row>
    <row r="2990" s="159" customFormat="1" ht="21" customHeight="1" spans="1:14">
      <c r="A2990" s="428"/>
      <c r="B2990" s="191" t="s">
        <v>1038</v>
      </c>
      <c r="C2990" s="191" t="s">
        <v>1039</v>
      </c>
      <c r="D2990" s="40" t="s">
        <v>834</v>
      </c>
      <c r="E2990" s="67"/>
      <c r="F2990" s="192">
        <v>2</v>
      </c>
      <c r="G2990" s="194"/>
      <c r="H2990" s="192"/>
      <c r="I2990" s="191"/>
      <c r="J2990" s="192"/>
      <c r="K2990" s="192" t="s">
        <v>2604</v>
      </c>
      <c r="L2990" s="69"/>
      <c r="M2990" s="203" t="s">
        <v>2602</v>
      </c>
      <c r="N2990" s="192" t="s">
        <v>2603</v>
      </c>
    </row>
    <row r="2991" s="159" customFormat="1" ht="21" customHeight="1" spans="1:14">
      <c r="A2991" s="428"/>
      <c r="B2991" s="191" t="s">
        <v>1038</v>
      </c>
      <c r="C2991" s="191" t="s">
        <v>1039</v>
      </c>
      <c r="D2991" s="40" t="s">
        <v>834</v>
      </c>
      <c r="E2991" s="67"/>
      <c r="F2991" s="192">
        <v>1</v>
      </c>
      <c r="G2991" s="194"/>
      <c r="H2991" s="192"/>
      <c r="I2991" s="191"/>
      <c r="J2991" s="192"/>
      <c r="K2991" s="192" t="s">
        <v>2605</v>
      </c>
      <c r="L2991" s="69"/>
      <c r="M2991" s="203" t="s">
        <v>2602</v>
      </c>
      <c r="N2991" s="192" t="s">
        <v>2603</v>
      </c>
    </row>
    <row r="2992" s="159" customFormat="1" ht="21" customHeight="1" spans="1:14">
      <c r="A2992" s="428"/>
      <c r="B2992" s="191" t="s">
        <v>1038</v>
      </c>
      <c r="C2992" s="191" t="s">
        <v>1039</v>
      </c>
      <c r="D2992" s="40" t="s">
        <v>834</v>
      </c>
      <c r="E2992" s="67"/>
      <c r="F2992" s="192">
        <v>1</v>
      </c>
      <c r="G2992" s="194"/>
      <c r="H2992" s="192"/>
      <c r="I2992" s="191"/>
      <c r="J2992" s="192"/>
      <c r="K2992" s="192" t="s">
        <v>2605</v>
      </c>
      <c r="L2992" s="69"/>
      <c r="M2992" s="203" t="s">
        <v>2602</v>
      </c>
      <c r="N2992" s="192" t="s">
        <v>2606</v>
      </c>
    </row>
    <row r="2993" s="166" customFormat="1" ht="21" customHeight="1" spans="1:14">
      <c r="A2993" s="195"/>
      <c r="B2993" s="362" t="s">
        <v>138</v>
      </c>
      <c r="C2993" s="299"/>
      <c r="D2993" s="196"/>
      <c r="E2993" s="197"/>
      <c r="F2993" s="188">
        <f>SUM(F2989:F2992)</f>
        <v>5</v>
      </c>
      <c r="G2993" s="199"/>
      <c r="H2993" s="188"/>
      <c r="I2993" s="195"/>
      <c r="J2993" s="188"/>
      <c r="K2993" s="188"/>
      <c r="L2993" s="233"/>
      <c r="M2993" s="188"/>
      <c r="N2993" s="188"/>
    </row>
    <row r="2994" s="159" customFormat="1" ht="21" customHeight="1" spans="1:14">
      <c r="A2994" s="428"/>
      <c r="B2994" s="191" t="s">
        <v>1040</v>
      </c>
      <c r="C2994" s="191" t="s">
        <v>1041</v>
      </c>
      <c r="D2994" s="40" t="s">
        <v>834</v>
      </c>
      <c r="E2994" s="67"/>
      <c r="F2994" s="192">
        <v>2</v>
      </c>
      <c r="G2994" s="194"/>
      <c r="H2994" s="192"/>
      <c r="I2994" s="191"/>
      <c r="J2994" s="192"/>
      <c r="K2994" s="192" t="s">
        <v>2607</v>
      </c>
      <c r="L2994" s="69"/>
      <c r="M2994" s="203" t="s">
        <v>2608</v>
      </c>
      <c r="N2994" s="192" t="s">
        <v>2609</v>
      </c>
    </row>
    <row r="2995" s="159" customFormat="1" ht="21" customHeight="1" spans="1:14">
      <c r="A2995" s="428"/>
      <c r="B2995" s="191" t="s">
        <v>1040</v>
      </c>
      <c r="C2995" s="191" t="s">
        <v>1041</v>
      </c>
      <c r="D2995" s="40" t="s">
        <v>834</v>
      </c>
      <c r="E2995" s="67"/>
      <c r="F2995" s="192">
        <v>1</v>
      </c>
      <c r="G2995" s="194"/>
      <c r="H2995" s="192"/>
      <c r="I2995" s="191"/>
      <c r="J2995" s="192"/>
      <c r="K2995" s="192" t="s">
        <v>1278</v>
      </c>
      <c r="L2995" s="69"/>
      <c r="M2995" s="203" t="s">
        <v>2608</v>
      </c>
      <c r="N2995" s="192" t="s">
        <v>2609</v>
      </c>
    </row>
    <row r="2996" s="159" customFormat="1" ht="21" customHeight="1" spans="1:14">
      <c r="A2996" s="428"/>
      <c r="B2996" s="191" t="s">
        <v>1040</v>
      </c>
      <c r="C2996" s="191" t="s">
        <v>1041</v>
      </c>
      <c r="D2996" s="40" t="s">
        <v>834</v>
      </c>
      <c r="E2996" s="67"/>
      <c r="F2996" s="192">
        <v>2</v>
      </c>
      <c r="G2996" s="194"/>
      <c r="H2996" s="192"/>
      <c r="I2996" s="191"/>
      <c r="J2996" s="192"/>
      <c r="K2996" s="192" t="s">
        <v>2225</v>
      </c>
      <c r="L2996" s="69"/>
      <c r="M2996" s="203" t="s">
        <v>2608</v>
      </c>
      <c r="N2996" s="192" t="s">
        <v>2609</v>
      </c>
    </row>
    <row r="2997" s="159" customFormat="1" ht="21" customHeight="1" spans="1:14">
      <c r="A2997" s="428"/>
      <c r="B2997" s="191" t="s">
        <v>1040</v>
      </c>
      <c r="C2997" s="191" t="s">
        <v>1041</v>
      </c>
      <c r="D2997" s="40" t="s">
        <v>834</v>
      </c>
      <c r="E2997" s="67"/>
      <c r="F2997" s="192">
        <v>1</v>
      </c>
      <c r="G2997" s="194"/>
      <c r="H2997" s="192"/>
      <c r="I2997" s="191"/>
      <c r="J2997" s="192"/>
      <c r="K2997" s="192" t="s">
        <v>2610</v>
      </c>
      <c r="L2997" s="69"/>
      <c r="M2997" s="203" t="s">
        <v>2608</v>
      </c>
      <c r="N2997" s="192" t="s">
        <v>2609</v>
      </c>
    </row>
    <row r="2998" s="159" customFormat="1" ht="21" customHeight="1" spans="1:14">
      <c r="A2998" s="428"/>
      <c r="B2998" s="191" t="s">
        <v>1040</v>
      </c>
      <c r="C2998" s="191" t="s">
        <v>1041</v>
      </c>
      <c r="D2998" s="40" t="s">
        <v>834</v>
      </c>
      <c r="E2998" s="67"/>
      <c r="F2998" s="192">
        <v>1</v>
      </c>
      <c r="G2998" s="194"/>
      <c r="H2998" s="192"/>
      <c r="I2998" s="191"/>
      <c r="J2998" s="192"/>
      <c r="K2998" s="192" t="s">
        <v>2605</v>
      </c>
      <c r="L2998" s="69"/>
      <c r="M2998" s="203" t="s">
        <v>2608</v>
      </c>
      <c r="N2998" s="192" t="s">
        <v>2609</v>
      </c>
    </row>
    <row r="2999" s="159" customFormat="1" ht="21" customHeight="1" spans="1:14">
      <c r="A2999" s="428"/>
      <c r="B2999" s="191" t="s">
        <v>1040</v>
      </c>
      <c r="C2999" s="191" t="s">
        <v>1041</v>
      </c>
      <c r="D2999" s="40" t="s">
        <v>834</v>
      </c>
      <c r="E2999" s="67"/>
      <c r="F2999" s="192">
        <v>7</v>
      </c>
      <c r="G2999" s="194"/>
      <c r="H2999" s="192"/>
      <c r="I2999" s="191"/>
      <c r="J2999" s="192"/>
      <c r="K2999" s="192" t="s">
        <v>2611</v>
      </c>
      <c r="L2999" s="69"/>
      <c r="M2999" s="203" t="s">
        <v>2608</v>
      </c>
      <c r="N2999" s="192" t="s">
        <v>2606</v>
      </c>
    </row>
    <row r="3000" s="166" customFormat="1" ht="21" customHeight="1" spans="1:14">
      <c r="A3000" s="195"/>
      <c r="B3000" s="362" t="s">
        <v>138</v>
      </c>
      <c r="C3000" s="299"/>
      <c r="D3000" s="196"/>
      <c r="E3000" s="197"/>
      <c r="F3000" s="188">
        <f>SUM(F2994:F2999)</f>
        <v>14</v>
      </c>
      <c r="G3000" s="199"/>
      <c r="H3000" s="188"/>
      <c r="I3000" s="195"/>
      <c r="J3000" s="188"/>
      <c r="K3000" s="188"/>
      <c r="L3000" s="233"/>
      <c r="M3000" s="188"/>
      <c r="N3000" s="188"/>
    </row>
    <row r="3001" s="159" customFormat="1" ht="21" customHeight="1" spans="1:14">
      <c r="A3001" s="428"/>
      <c r="B3001" s="191" t="s">
        <v>1042</v>
      </c>
      <c r="C3001" s="191" t="s">
        <v>1043</v>
      </c>
      <c r="D3001" s="40" t="s">
        <v>859</v>
      </c>
      <c r="E3001" s="67"/>
      <c r="F3001" s="192">
        <v>1</v>
      </c>
      <c r="G3001" s="194"/>
      <c r="H3001" s="192"/>
      <c r="I3001" s="191"/>
      <c r="J3001" s="192"/>
      <c r="K3001" s="192" t="s">
        <v>2612</v>
      </c>
      <c r="L3001" s="69" t="s">
        <v>1101</v>
      </c>
      <c r="M3001" s="203" t="s">
        <v>2613</v>
      </c>
      <c r="N3001" s="192"/>
    </row>
    <row r="3002" s="159" customFormat="1" ht="21" customHeight="1" spans="1:14">
      <c r="A3002" s="428"/>
      <c r="B3002" s="191" t="s">
        <v>1042</v>
      </c>
      <c r="C3002" s="191" t="s">
        <v>1043</v>
      </c>
      <c r="D3002" s="40" t="s">
        <v>859</v>
      </c>
      <c r="E3002" s="67"/>
      <c r="F3002" s="192">
        <v>1</v>
      </c>
      <c r="G3002" s="194"/>
      <c r="H3002" s="192"/>
      <c r="I3002" s="191"/>
      <c r="J3002" s="192"/>
      <c r="K3002" s="192" t="s">
        <v>2614</v>
      </c>
      <c r="L3002" s="69" t="s">
        <v>1097</v>
      </c>
      <c r="M3002" s="203" t="s">
        <v>2613</v>
      </c>
      <c r="N3002" s="192"/>
    </row>
    <row r="3003" s="159" customFormat="1" ht="21" customHeight="1" spans="1:14">
      <c r="A3003" s="428"/>
      <c r="B3003" s="191" t="s">
        <v>1042</v>
      </c>
      <c r="C3003" s="191" t="s">
        <v>1043</v>
      </c>
      <c r="D3003" s="40" t="s">
        <v>859</v>
      </c>
      <c r="E3003" s="67"/>
      <c r="F3003" s="192">
        <v>1</v>
      </c>
      <c r="G3003" s="194"/>
      <c r="H3003" s="192"/>
      <c r="I3003" s="191"/>
      <c r="J3003" s="192"/>
      <c r="K3003" s="192" t="s">
        <v>2615</v>
      </c>
      <c r="L3003" s="69" t="s">
        <v>1101</v>
      </c>
      <c r="M3003" s="203" t="s">
        <v>2613</v>
      </c>
      <c r="N3003" s="192"/>
    </row>
    <row r="3004" s="159" customFormat="1" ht="21" customHeight="1" spans="1:14">
      <c r="A3004" s="428"/>
      <c r="B3004" s="191" t="s">
        <v>1042</v>
      </c>
      <c r="C3004" s="191" t="s">
        <v>1043</v>
      </c>
      <c r="D3004" s="40" t="s">
        <v>859</v>
      </c>
      <c r="E3004" s="67"/>
      <c r="F3004" s="192">
        <v>1</v>
      </c>
      <c r="G3004" s="194"/>
      <c r="H3004" s="192"/>
      <c r="I3004" s="191"/>
      <c r="J3004" s="192"/>
      <c r="K3004" s="192" t="s">
        <v>2616</v>
      </c>
      <c r="L3004" s="69" t="s">
        <v>1097</v>
      </c>
      <c r="M3004" s="203" t="s">
        <v>2613</v>
      </c>
      <c r="N3004" s="192"/>
    </row>
    <row r="3005" s="159" customFormat="1" ht="21" customHeight="1" spans="1:14">
      <c r="A3005" s="428"/>
      <c r="B3005" s="191" t="s">
        <v>1042</v>
      </c>
      <c r="C3005" s="191" t="s">
        <v>1043</v>
      </c>
      <c r="D3005" s="40" t="s">
        <v>859</v>
      </c>
      <c r="E3005" s="67"/>
      <c r="F3005" s="192">
        <v>1</v>
      </c>
      <c r="G3005" s="194"/>
      <c r="H3005" s="192"/>
      <c r="I3005" s="191"/>
      <c r="J3005" s="192"/>
      <c r="K3005" s="192" t="s">
        <v>2617</v>
      </c>
      <c r="L3005" s="69" t="s">
        <v>1101</v>
      </c>
      <c r="M3005" s="203" t="s">
        <v>2613</v>
      </c>
      <c r="N3005" s="192"/>
    </row>
    <row r="3006" s="159" customFormat="1" ht="21" customHeight="1" spans="1:14">
      <c r="A3006" s="428"/>
      <c r="B3006" s="191" t="s">
        <v>1042</v>
      </c>
      <c r="C3006" s="191" t="s">
        <v>1043</v>
      </c>
      <c r="D3006" s="40" t="s">
        <v>859</v>
      </c>
      <c r="E3006" s="67"/>
      <c r="F3006" s="192">
        <v>1</v>
      </c>
      <c r="G3006" s="194"/>
      <c r="H3006" s="192"/>
      <c r="I3006" s="191"/>
      <c r="J3006" s="192"/>
      <c r="K3006" s="192" t="s">
        <v>2618</v>
      </c>
      <c r="L3006" s="69" t="s">
        <v>1097</v>
      </c>
      <c r="M3006" s="203" t="s">
        <v>2613</v>
      </c>
      <c r="N3006" s="192"/>
    </row>
    <row r="3007" s="159" customFormat="1" ht="21" customHeight="1" spans="1:14">
      <c r="A3007" s="428"/>
      <c r="B3007" s="191" t="s">
        <v>1042</v>
      </c>
      <c r="C3007" s="191" t="s">
        <v>1043</v>
      </c>
      <c r="D3007" s="40" t="s">
        <v>859</v>
      </c>
      <c r="E3007" s="67"/>
      <c r="F3007" s="192">
        <v>1</v>
      </c>
      <c r="G3007" s="194"/>
      <c r="H3007" s="192"/>
      <c r="I3007" s="191"/>
      <c r="J3007" s="192"/>
      <c r="K3007" s="192" t="s">
        <v>2225</v>
      </c>
      <c r="L3007" s="69" t="s">
        <v>1101</v>
      </c>
      <c r="M3007" s="203" t="s">
        <v>2613</v>
      </c>
      <c r="N3007" s="192"/>
    </row>
    <row r="3008" s="159" customFormat="1" ht="21" customHeight="1" spans="1:14">
      <c r="A3008" s="428"/>
      <c r="B3008" s="191" t="s">
        <v>1042</v>
      </c>
      <c r="C3008" s="191" t="s">
        <v>1043</v>
      </c>
      <c r="D3008" s="40" t="s">
        <v>859</v>
      </c>
      <c r="E3008" s="67"/>
      <c r="F3008" s="192">
        <v>1</v>
      </c>
      <c r="G3008" s="194"/>
      <c r="H3008" s="192"/>
      <c r="I3008" s="191"/>
      <c r="J3008" s="192"/>
      <c r="K3008" s="192" t="s">
        <v>2619</v>
      </c>
      <c r="L3008" s="69" t="s">
        <v>1097</v>
      </c>
      <c r="M3008" s="203" t="s">
        <v>2613</v>
      </c>
      <c r="N3008" s="192"/>
    </row>
    <row r="3009" s="159" customFormat="1" ht="21" customHeight="1" spans="1:14">
      <c r="A3009" s="428"/>
      <c r="B3009" s="191" t="s">
        <v>1042</v>
      </c>
      <c r="C3009" s="191" t="s">
        <v>1043</v>
      </c>
      <c r="D3009" s="40" t="s">
        <v>859</v>
      </c>
      <c r="E3009" s="67"/>
      <c r="F3009" s="192">
        <v>1</v>
      </c>
      <c r="G3009" s="194"/>
      <c r="H3009" s="192"/>
      <c r="I3009" s="191"/>
      <c r="J3009" s="192"/>
      <c r="K3009" s="192" t="s">
        <v>2620</v>
      </c>
      <c r="L3009" s="69" t="s">
        <v>1101</v>
      </c>
      <c r="M3009" s="203" t="s">
        <v>2613</v>
      </c>
      <c r="N3009" s="192"/>
    </row>
    <row r="3010" s="159" customFormat="1" ht="21" customHeight="1" spans="1:14">
      <c r="A3010" s="428"/>
      <c r="B3010" s="191" t="s">
        <v>1042</v>
      </c>
      <c r="C3010" s="191" t="s">
        <v>1043</v>
      </c>
      <c r="D3010" s="40" t="s">
        <v>859</v>
      </c>
      <c r="E3010" s="67"/>
      <c r="F3010" s="192">
        <v>1</v>
      </c>
      <c r="G3010" s="194"/>
      <c r="H3010" s="192"/>
      <c r="I3010" s="191"/>
      <c r="J3010" s="192"/>
      <c r="K3010" s="192" t="s">
        <v>2621</v>
      </c>
      <c r="L3010" s="69" t="s">
        <v>1101</v>
      </c>
      <c r="M3010" s="203" t="s">
        <v>2613</v>
      </c>
      <c r="N3010" s="192"/>
    </row>
    <row r="3011" s="159" customFormat="1" ht="21" customHeight="1" spans="1:14">
      <c r="A3011" s="428"/>
      <c r="B3011" s="191" t="s">
        <v>1042</v>
      </c>
      <c r="C3011" s="191" t="s">
        <v>1043</v>
      </c>
      <c r="D3011" s="40" t="s">
        <v>859</v>
      </c>
      <c r="E3011" s="67"/>
      <c r="F3011" s="192">
        <v>1</v>
      </c>
      <c r="G3011" s="194"/>
      <c r="H3011" s="192"/>
      <c r="I3011" s="191"/>
      <c r="J3011" s="192"/>
      <c r="K3011" s="192" t="s">
        <v>2605</v>
      </c>
      <c r="L3011" s="69" t="s">
        <v>1101</v>
      </c>
      <c r="M3011" s="203" t="s">
        <v>2613</v>
      </c>
      <c r="N3011" s="192"/>
    </row>
    <row r="3012" s="166" customFormat="1" ht="21" customHeight="1" spans="1:14">
      <c r="A3012" s="195"/>
      <c r="B3012" s="362" t="s">
        <v>138</v>
      </c>
      <c r="C3012" s="299"/>
      <c r="D3012" s="196"/>
      <c r="E3012" s="197"/>
      <c r="F3012" s="188">
        <f>SUM(F3001:F3011)</f>
        <v>11</v>
      </c>
      <c r="G3012" s="199"/>
      <c r="H3012" s="188"/>
      <c r="I3012" s="195"/>
      <c r="J3012" s="188"/>
      <c r="K3012" s="188"/>
      <c r="L3012" s="233"/>
      <c r="M3012" s="188"/>
      <c r="N3012" s="188"/>
    </row>
    <row r="3013" s="159" customFormat="1" ht="21" customHeight="1" spans="1:14">
      <c r="A3013" s="428"/>
      <c r="B3013" s="191" t="s">
        <v>1044</v>
      </c>
      <c r="C3013" s="191" t="s">
        <v>1045</v>
      </c>
      <c r="D3013" s="40" t="s">
        <v>834</v>
      </c>
      <c r="E3013" s="67"/>
      <c r="F3013" s="192">
        <v>1</v>
      </c>
      <c r="G3013" s="194"/>
      <c r="H3013" s="192"/>
      <c r="I3013" s="191"/>
      <c r="J3013" s="192"/>
      <c r="K3013" s="192" t="s">
        <v>2622</v>
      </c>
      <c r="L3013" s="69" t="s">
        <v>1097</v>
      </c>
      <c r="M3013" s="203" t="s">
        <v>2623</v>
      </c>
      <c r="N3013" s="192"/>
    </row>
    <row r="3014" s="159" customFormat="1" ht="21" customHeight="1" spans="1:14">
      <c r="A3014" s="428"/>
      <c r="B3014" s="191" t="s">
        <v>1044</v>
      </c>
      <c r="C3014" s="191" t="s">
        <v>1045</v>
      </c>
      <c r="D3014" s="40" t="s">
        <v>834</v>
      </c>
      <c r="E3014" s="67"/>
      <c r="F3014" s="192">
        <v>3</v>
      </c>
      <c r="G3014" s="194"/>
      <c r="H3014" s="192"/>
      <c r="I3014" s="191"/>
      <c r="J3014" s="192"/>
      <c r="K3014" s="192" t="s">
        <v>2624</v>
      </c>
      <c r="L3014" s="69" t="s">
        <v>1097</v>
      </c>
      <c r="M3014" s="203" t="s">
        <v>2623</v>
      </c>
      <c r="N3014" s="192"/>
    </row>
    <row r="3015" s="159" customFormat="1" ht="21" customHeight="1" spans="1:14">
      <c r="A3015" s="428"/>
      <c r="B3015" s="191" t="s">
        <v>1044</v>
      </c>
      <c r="C3015" s="191" t="s">
        <v>1045</v>
      </c>
      <c r="D3015" s="40" t="s">
        <v>834</v>
      </c>
      <c r="E3015" s="67"/>
      <c r="F3015" s="192">
        <v>1</v>
      </c>
      <c r="G3015" s="194"/>
      <c r="H3015" s="192"/>
      <c r="I3015" s="191"/>
      <c r="J3015" s="192"/>
      <c r="K3015" s="192" t="s">
        <v>2625</v>
      </c>
      <c r="L3015" s="69" t="s">
        <v>1109</v>
      </c>
      <c r="M3015" s="203" t="s">
        <v>2623</v>
      </c>
      <c r="N3015" s="192"/>
    </row>
    <row r="3016" s="159" customFormat="1" ht="21" customHeight="1" spans="1:14">
      <c r="A3016" s="428"/>
      <c r="B3016" s="191" t="s">
        <v>1044</v>
      </c>
      <c r="C3016" s="191" t="s">
        <v>1045</v>
      </c>
      <c r="D3016" s="40" t="s">
        <v>834</v>
      </c>
      <c r="E3016" s="67"/>
      <c r="F3016" s="192">
        <v>1</v>
      </c>
      <c r="G3016" s="194"/>
      <c r="H3016" s="192"/>
      <c r="I3016" s="191"/>
      <c r="J3016" s="192"/>
      <c r="K3016" s="192" t="s">
        <v>2626</v>
      </c>
      <c r="L3016" s="69" t="s">
        <v>1097</v>
      </c>
      <c r="M3016" s="203" t="s">
        <v>2623</v>
      </c>
      <c r="N3016" s="192"/>
    </row>
    <row r="3017" s="159" customFormat="1" ht="21" customHeight="1" spans="1:14">
      <c r="A3017" s="428"/>
      <c r="B3017" s="191" t="s">
        <v>1044</v>
      </c>
      <c r="C3017" s="191" t="s">
        <v>1045</v>
      </c>
      <c r="D3017" s="40" t="s">
        <v>834</v>
      </c>
      <c r="E3017" s="67"/>
      <c r="F3017" s="192">
        <v>1</v>
      </c>
      <c r="G3017" s="194"/>
      <c r="H3017" s="192"/>
      <c r="I3017" s="191"/>
      <c r="J3017" s="192"/>
      <c r="K3017" s="192" t="s">
        <v>2627</v>
      </c>
      <c r="L3017" s="69" t="s">
        <v>1097</v>
      </c>
      <c r="M3017" s="203" t="s">
        <v>2623</v>
      </c>
      <c r="N3017" s="192"/>
    </row>
    <row r="3018" s="159" customFormat="1" ht="21" customHeight="1" spans="1:14">
      <c r="A3018" s="428"/>
      <c r="B3018" s="191" t="s">
        <v>1044</v>
      </c>
      <c r="C3018" s="191" t="s">
        <v>1045</v>
      </c>
      <c r="D3018" s="40" t="s">
        <v>834</v>
      </c>
      <c r="E3018" s="67"/>
      <c r="F3018" s="192">
        <v>1</v>
      </c>
      <c r="G3018" s="194"/>
      <c r="H3018" s="192"/>
      <c r="I3018" s="191"/>
      <c r="J3018" s="192"/>
      <c r="K3018" s="192" t="s">
        <v>2628</v>
      </c>
      <c r="L3018" s="69" t="s">
        <v>1097</v>
      </c>
      <c r="M3018" s="203" t="s">
        <v>2623</v>
      </c>
      <c r="N3018" s="192"/>
    </row>
    <row r="3019" s="159" customFormat="1" ht="21" customHeight="1" spans="1:14">
      <c r="A3019" s="428"/>
      <c r="B3019" s="191" t="s">
        <v>1044</v>
      </c>
      <c r="C3019" s="191" t="s">
        <v>1045</v>
      </c>
      <c r="D3019" s="40" t="s">
        <v>834</v>
      </c>
      <c r="E3019" s="67"/>
      <c r="F3019" s="192">
        <v>2</v>
      </c>
      <c r="G3019" s="194"/>
      <c r="H3019" s="192"/>
      <c r="I3019" s="191"/>
      <c r="J3019" s="192"/>
      <c r="K3019" s="192" t="s">
        <v>2225</v>
      </c>
      <c r="L3019" s="69" t="s">
        <v>1101</v>
      </c>
      <c r="M3019" s="203" t="s">
        <v>2623</v>
      </c>
      <c r="N3019" s="192"/>
    </row>
    <row r="3020" s="159" customFormat="1" ht="21" customHeight="1" spans="1:14">
      <c r="A3020" s="428"/>
      <c r="B3020" s="191" t="s">
        <v>1044</v>
      </c>
      <c r="C3020" s="191" t="s">
        <v>1045</v>
      </c>
      <c r="D3020" s="40" t="s">
        <v>834</v>
      </c>
      <c r="E3020" s="67"/>
      <c r="F3020" s="192">
        <v>1</v>
      </c>
      <c r="G3020" s="194"/>
      <c r="H3020" s="192"/>
      <c r="I3020" s="191"/>
      <c r="J3020" s="192"/>
      <c r="K3020" s="192" t="s">
        <v>1295</v>
      </c>
      <c r="L3020" s="69" t="s">
        <v>1101</v>
      </c>
      <c r="M3020" s="203" t="s">
        <v>2623</v>
      </c>
      <c r="N3020" s="192"/>
    </row>
    <row r="3021" s="159" customFormat="1" ht="21" customHeight="1" spans="1:14">
      <c r="A3021" s="428"/>
      <c r="B3021" s="191" t="s">
        <v>1044</v>
      </c>
      <c r="C3021" s="191" t="s">
        <v>1045</v>
      </c>
      <c r="D3021" s="40" t="s">
        <v>834</v>
      </c>
      <c r="E3021" s="67"/>
      <c r="F3021" s="192">
        <v>1</v>
      </c>
      <c r="G3021" s="194"/>
      <c r="H3021" s="192"/>
      <c r="I3021" s="191"/>
      <c r="J3021" s="192"/>
      <c r="K3021" s="192" t="s">
        <v>2629</v>
      </c>
      <c r="L3021" s="69" t="s">
        <v>1097</v>
      </c>
      <c r="M3021" s="203" t="s">
        <v>2623</v>
      </c>
      <c r="N3021" s="192"/>
    </row>
    <row r="3022" s="159" customFormat="1" ht="21" customHeight="1" spans="1:14">
      <c r="A3022" s="428"/>
      <c r="B3022" s="191" t="s">
        <v>1044</v>
      </c>
      <c r="C3022" s="191" t="s">
        <v>1045</v>
      </c>
      <c r="D3022" s="40" t="s">
        <v>834</v>
      </c>
      <c r="E3022" s="67"/>
      <c r="F3022" s="192">
        <v>2</v>
      </c>
      <c r="G3022" s="194"/>
      <c r="H3022" s="192"/>
      <c r="I3022" s="191"/>
      <c r="J3022" s="192"/>
      <c r="K3022" s="192" t="s">
        <v>2630</v>
      </c>
      <c r="L3022" s="69" t="s">
        <v>1109</v>
      </c>
      <c r="M3022" s="203" t="s">
        <v>2623</v>
      </c>
      <c r="N3022" s="192"/>
    </row>
    <row r="3023" s="159" customFormat="1" ht="21" customHeight="1" spans="1:14">
      <c r="A3023" s="428"/>
      <c r="B3023" s="191" t="s">
        <v>1044</v>
      </c>
      <c r="C3023" s="191" t="s">
        <v>1045</v>
      </c>
      <c r="D3023" s="40" t="s">
        <v>834</v>
      </c>
      <c r="E3023" s="67"/>
      <c r="F3023" s="192">
        <v>1</v>
      </c>
      <c r="G3023" s="194"/>
      <c r="H3023" s="192"/>
      <c r="I3023" s="191"/>
      <c r="J3023" s="192"/>
      <c r="K3023" s="192" t="s">
        <v>2631</v>
      </c>
      <c r="L3023" s="69" t="s">
        <v>1097</v>
      </c>
      <c r="M3023" s="203" t="s">
        <v>2623</v>
      </c>
      <c r="N3023" s="192"/>
    </row>
    <row r="3024" s="166" customFormat="1" ht="21" customHeight="1" spans="1:14">
      <c r="A3024" s="195"/>
      <c r="B3024" s="362" t="s">
        <v>138</v>
      </c>
      <c r="C3024" s="299"/>
      <c r="D3024" s="196"/>
      <c r="E3024" s="197"/>
      <c r="F3024" s="188">
        <f>SUM(F3013:F3023)</f>
        <v>15</v>
      </c>
      <c r="G3024" s="199"/>
      <c r="H3024" s="188"/>
      <c r="I3024" s="195"/>
      <c r="J3024" s="188"/>
      <c r="K3024" s="188"/>
      <c r="L3024" s="233"/>
      <c r="M3024" s="188"/>
      <c r="N3024" s="188"/>
    </row>
    <row r="3025" s="159" customFormat="1" ht="21" customHeight="1" spans="1:14">
      <c r="A3025" s="428"/>
      <c r="B3025" s="191" t="s">
        <v>1046</v>
      </c>
      <c r="C3025" s="191" t="s">
        <v>1047</v>
      </c>
      <c r="D3025" s="40" t="s">
        <v>224</v>
      </c>
      <c r="E3025" s="67"/>
      <c r="F3025" s="192">
        <v>232</v>
      </c>
      <c r="G3025" s="194"/>
      <c r="H3025" s="192"/>
      <c r="I3025" s="191"/>
      <c r="J3025" s="192"/>
      <c r="K3025" s="192" t="s">
        <v>1785</v>
      </c>
      <c r="L3025" s="69" t="s">
        <v>1097</v>
      </c>
      <c r="M3025" s="203" t="s">
        <v>2632</v>
      </c>
      <c r="N3025" s="192"/>
    </row>
    <row r="3026" s="159" customFormat="1" ht="21" customHeight="1" spans="1:14">
      <c r="A3026" s="428"/>
      <c r="B3026" s="191" t="s">
        <v>1046</v>
      </c>
      <c r="C3026" s="191" t="s">
        <v>1047</v>
      </c>
      <c r="D3026" s="40" t="s">
        <v>224</v>
      </c>
      <c r="E3026" s="67"/>
      <c r="F3026" s="192">
        <v>132</v>
      </c>
      <c r="G3026" s="194"/>
      <c r="H3026" s="192"/>
      <c r="I3026" s="191"/>
      <c r="J3026" s="192"/>
      <c r="K3026" s="192" t="s">
        <v>1786</v>
      </c>
      <c r="L3026" s="69" t="s">
        <v>1097</v>
      </c>
      <c r="M3026" s="203" t="s">
        <v>2632</v>
      </c>
      <c r="N3026" s="192"/>
    </row>
    <row r="3027" s="159" customFormat="1" ht="21" customHeight="1" spans="1:14">
      <c r="A3027" s="428"/>
      <c r="B3027" s="191" t="s">
        <v>1046</v>
      </c>
      <c r="C3027" s="191" t="s">
        <v>1047</v>
      </c>
      <c r="D3027" s="40" t="s">
        <v>224</v>
      </c>
      <c r="E3027" s="67"/>
      <c r="F3027" s="192">
        <v>40</v>
      </c>
      <c r="G3027" s="194"/>
      <c r="H3027" s="192"/>
      <c r="I3027" s="191"/>
      <c r="J3027" s="192"/>
      <c r="K3027" s="192" t="s">
        <v>1787</v>
      </c>
      <c r="L3027" s="69" t="s">
        <v>1097</v>
      </c>
      <c r="M3027" s="203" t="s">
        <v>2632</v>
      </c>
      <c r="N3027" s="192"/>
    </row>
    <row r="3028" s="159" customFormat="1" ht="21" customHeight="1" spans="1:14">
      <c r="A3028" s="428"/>
      <c r="B3028" s="191" t="s">
        <v>1046</v>
      </c>
      <c r="C3028" s="191" t="s">
        <v>1047</v>
      </c>
      <c r="D3028" s="40" t="s">
        <v>224</v>
      </c>
      <c r="E3028" s="67"/>
      <c r="F3028" s="192">
        <v>94</v>
      </c>
      <c r="G3028" s="194"/>
      <c r="H3028" s="192"/>
      <c r="I3028" s="191"/>
      <c r="J3028" s="192"/>
      <c r="K3028" s="192" t="s">
        <v>1789</v>
      </c>
      <c r="L3028" s="69" t="s">
        <v>1101</v>
      </c>
      <c r="M3028" s="203" t="s">
        <v>2632</v>
      </c>
      <c r="N3028" s="192"/>
    </row>
    <row r="3029" s="159" customFormat="1" ht="21" customHeight="1" spans="1:14">
      <c r="A3029" s="428"/>
      <c r="B3029" s="191" t="s">
        <v>1046</v>
      </c>
      <c r="C3029" s="191" t="s">
        <v>1047</v>
      </c>
      <c r="D3029" s="40" t="s">
        <v>224</v>
      </c>
      <c r="E3029" s="67"/>
      <c r="F3029" s="192">
        <v>62</v>
      </c>
      <c r="G3029" s="194"/>
      <c r="H3029" s="192"/>
      <c r="I3029" s="191"/>
      <c r="J3029" s="192"/>
      <c r="K3029" s="192" t="s">
        <v>1790</v>
      </c>
      <c r="L3029" s="69" t="s">
        <v>1101</v>
      </c>
      <c r="M3029" s="203" t="s">
        <v>2632</v>
      </c>
      <c r="N3029" s="192"/>
    </row>
    <row r="3030" s="159" customFormat="1" ht="21" customHeight="1" spans="1:14">
      <c r="A3030" s="428"/>
      <c r="B3030" s="191" t="s">
        <v>1046</v>
      </c>
      <c r="C3030" s="191" t="s">
        <v>1047</v>
      </c>
      <c r="D3030" s="40" t="s">
        <v>224</v>
      </c>
      <c r="E3030" s="67"/>
      <c r="F3030" s="192">
        <v>150</v>
      </c>
      <c r="G3030" s="194"/>
      <c r="H3030" s="192"/>
      <c r="I3030" s="191"/>
      <c r="J3030" s="192"/>
      <c r="K3030" s="192" t="s">
        <v>1102</v>
      </c>
      <c r="L3030" s="69" t="s">
        <v>1101</v>
      </c>
      <c r="M3030" s="203" t="s">
        <v>2632</v>
      </c>
      <c r="N3030" s="192"/>
    </row>
    <row r="3031" s="159" customFormat="1" ht="21" customHeight="1" spans="1:14">
      <c r="A3031" s="428"/>
      <c r="B3031" s="191" t="s">
        <v>1046</v>
      </c>
      <c r="C3031" s="191" t="s">
        <v>1047</v>
      </c>
      <c r="D3031" s="40" t="s">
        <v>224</v>
      </c>
      <c r="E3031" s="67"/>
      <c r="F3031" s="192">
        <v>74</v>
      </c>
      <c r="G3031" s="194"/>
      <c r="H3031" s="192"/>
      <c r="I3031" s="191"/>
      <c r="J3031" s="192"/>
      <c r="K3031" s="192" t="s">
        <v>1791</v>
      </c>
      <c r="L3031" s="69" t="s">
        <v>1101</v>
      </c>
      <c r="M3031" s="203" t="s">
        <v>2632</v>
      </c>
      <c r="N3031" s="192"/>
    </row>
    <row r="3032" s="159" customFormat="1" ht="21" customHeight="1" spans="1:14">
      <c r="A3032" s="428"/>
      <c r="B3032" s="191" t="s">
        <v>1046</v>
      </c>
      <c r="C3032" s="191" t="s">
        <v>1047</v>
      </c>
      <c r="D3032" s="40" t="s">
        <v>224</v>
      </c>
      <c r="E3032" s="67"/>
      <c r="F3032" s="192">
        <v>80</v>
      </c>
      <c r="G3032" s="194"/>
      <c r="H3032" s="192"/>
      <c r="I3032" s="191"/>
      <c r="J3032" s="192"/>
      <c r="K3032" s="192" t="s">
        <v>1574</v>
      </c>
      <c r="L3032" s="69" t="s">
        <v>1101</v>
      </c>
      <c r="M3032" s="203" t="s">
        <v>2632</v>
      </c>
      <c r="N3032" s="192"/>
    </row>
    <row r="3033" s="159" customFormat="1" ht="21" customHeight="1" spans="1:14">
      <c r="A3033" s="428"/>
      <c r="B3033" s="191" t="s">
        <v>1046</v>
      </c>
      <c r="C3033" s="191" t="s">
        <v>1047</v>
      </c>
      <c r="D3033" s="40" t="s">
        <v>224</v>
      </c>
      <c r="E3033" s="67"/>
      <c r="F3033" s="192">
        <v>86</v>
      </c>
      <c r="G3033" s="194"/>
      <c r="H3033" s="192"/>
      <c r="I3033" s="191"/>
      <c r="J3033" s="192"/>
      <c r="K3033" s="192" t="s">
        <v>1794</v>
      </c>
      <c r="L3033" s="69" t="s">
        <v>1101</v>
      </c>
      <c r="M3033" s="203" t="s">
        <v>2632</v>
      </c>
      <c r="N3033" s="192"/>
    </row>
    <row r="3034" s="159" customFormat="1" ht="21" customHeight="1" spans="1:14">
      <c r="A3034" s="428"/>
      <c r="B3034" s="191" t="s">
        <v>1046</v>
      </c>
      <c r="C3034" s="191" t="s">
        <v>1047</v>
      </c>
      <c r="D3034" s="40" t="s">
        <v>224</v>
      </c>
      <c r="E3034" s="67"/>
      <c r="F3034" s="192">
        <v>76</v>
      </c>
      <c r="G3034" s="194"/>
      <c r="H3034" s="192"/>
      <c r="I3034" s="191"/>
      <c r="J3034" s="192"/>
      <c r="K3034" s="192" t="s">
        <v>2633</v>
      </c>
      <c r="L3034" s="69" t="s">
        <v>1101</v>
      </c>
      <c r="M3034" s="203" t="s">
        <v>2632</v>
      </c>
      <c r="N3034" s="192"/>
    </row>
    <row r="3035" s="159" customFormat="1" ht="21" customHeight="1" spans="1:14">
      <c r="A3035" s="428"/>
      <c r="B3035" s="191" t="s">
        <v>1046</v>
      </c>
      <c r="C3035" s="191" t="s">
        <v>1047</v>
      </c>
      <c r="D3035" s="40" t="s">
        <v>224</v>
      </c>
      <c r="E3035" s="67"/>
      <c r="F3035" s="192">
        <v>140</v>
      </c>
      <c r="G3035" s="194"/>
      <c r="H3035" s="192"/>
      <c r="I3035" s="191"/>
      <c r="J3035" s="192"/>
      <c r="K3035" s="192" t="s">
        <v>1796</v>
      </c>
      <c r="L3035" s="69" t="s">
        <v>1101</v>
      </c>
      <c r="M3035" s="203" t="s">
        <v>2632</v>
      </c>
      <c r="N3035" s="192"/>
    </row>
    <row r="3036" s="159" customFormat="1" ht="21" customHeight="1" spans="1:14">
      <c r="A3036" s="428"/>
      <c r="B3036" s="191" t="s">
        <v>1046</v>
      </c>
      <c r="C3036" s="191" t="s">
        <v>1047</v>
      </c>
      <c r="D3036" s="40" t="s">
        <v>224</v>
      </c>
      <c r="E3036" s="67"/>
      <c r="F3036" s="192">
        <v>48</v>
      </c>
      <c r="G3036" s="194"/>
      <c r="H3036" s="192"/>
      <c r="I3036" s="191"/>
      <c r="J3036" s="192"/>
      <c r="K3036" s="192" t="s">
        <v>1589</v>
      </c>
      <c r="L3036" s="69" t="s">
        <v>1101</v>
      </c>
      <c r="M3036" s="203" t="s">
        <v>2632</v>
      </c>
      <c r="N3036" s="192"/>
    </row>
    <row r="3037" s="159" customFormat="1" ht="21" customHeight="1" spans="1:14">
      <c r="A3037" s="428"/>
      <c r="B3037" s="191" t="s">
        <v>1046</v>
      </c>
      <c r="C3037" s="191" t="s">
        <v>1047</v>
      </c>
      <c r="D3037" s="40" t="s">
        <v>224</v>
      </c>
      <c r="E3037" s="67"/>
      <c r="F3037" s="192">
        <v>68</v>
      </c>
      <c r="G3037" s="194"/>
      <c r="H3037" s="192"/>
      <c r="I3037" s="191"/>
      <c r="J3037" s="192"/>
      <c r="K3037" s="192" t="s">
        <v>1798</v>
      </c>
      <c r="L3037" s="69" t="s">
        <v>1101</v>
      </c>
      <c r="M3037" s="203" t="s">
        <v>2632</v>
      </c>
      <c r="N3037" s="192"/>
    </row>
    <row r="3038" s="159" customFormat="1" ht="21" customHeight="1" spans="1:14">
      <c r="A3038" s="428"/>
      <c r="B3038" s="191" t="s">
        <v>1046</v>
      </c>
      <c r="C3038" s="191" t="s">
        <v>1047</v>
      </c>
      <c r="D3038" s="40" t="s">
        <v>224</v>
      </c>
      <c r="E3038" s="67"/>
      <c r="F3038" s="192">
        <v>100</v>
      </c>
      <c r="G3038" s="194"/>
      <c r="H3038" s="192"/>
      <c r="I3038" s="191"/>
      <c r="J3038" s="192"/>
      <c r="K3038" s="192" t="s">
        <v>1800</v>
      </c>
      <c r="L3038" s="69" t="s">
        <v>1101</v>
      </c>
      <c r="M3038" s="203" t="s">
        <v>2632</v>
      </c>
      <c r="N3038" s="192"/>
    </row>
    <row r="3039" s="159" customFormat="1" ht="21" customHeight="1" spans="1:14">
      <c r="A3039" s="428"/>
      <c r="B3039" s="191" t="s">
        <v>1046</v>
      </c>
      <c r="C3039" s="191" t="s">
        <v>1047</v>
      </c>
      <c r="D3039" s="40" t="s">
        <v>224</v>
      </c>
      <c r="E3039" s="67"/>
      <c r="F3039" s="192">
        <v>54</v>
      </c>
      <c r="G3039" s="194"/>
      <c r="H3039" s="192"/>
      <c r="I3039" s="191"/>
      <c r="J3039" s="192"/>
      <c r="K3039" s="192" t="s">
        <v>1803</v>
      </c>
      <c r="L3039" s="69" t="s">
        <v>1101</v>
      </c>
      <c r="M3039" s="203" t="s">
        <v>2632</v>
      </c>
      <c r="N3039" s="192"/>
    </row>
    <row r="3040" s="159" customFormat="1" ht="21" customHeight="1" spans="1:14">
      <c r="A3040" s="428"/>
      <c r="B3040" s="191" t="s">
        <v>1046</v>
      </c>
      <c r="C3040" s="191" t="s">
        <v>1047</v>
      </c>
      <c r="D3040" s="40" t="s">
        <v>224</v>
      </c>
      <c r="E3040" s="67"/>
      <c r="F3040" s="192">
        <v>64</v>
      </c>
      <c r="G3040" s="194"/>
      <c r="H3040" s="192"/>
      <c r="I3040" s="191"/>
      <c r="J3040" s="192"/>
      <c r="K3040" s="192" t="s">
        <v>1804</v>
      </c>
      <c r="L3040" s="69" t="s">
        <v>1101</v>
      </c>
      <c r="M3040" s="203" t="s">
        <v>2632</v>
      </c>
      <c r="N3040" s="192"/>
    </row>
    <row r="3041" s="159" customFormat="1" ht="21" customHeight="1" spans="1:14">
      <c r="A3041" s="428"/>
      <c r="B3041" s="191" t="s">
        <v>1046</v>
      </c>
      <c r="C3041" s="191" t="s">
        <v>1047</v>
      </c>
      <c r="D3041" s="40" t="s">
        <v>224</v>
      </c>
      <c r="E3041" s="67"/>
      <c r="F3041" s="192">
        <v>86</v>
      </c>
      <c r="G3041" s="194"/>
      <c r="H3041" s="192"/>
      <c r="I3041" s="191"/>
      <c r="J3041" s="192"/>
      <c r="K3041" s="192" t="s">
        <v>1807</v>
      </c>
      <c r="L3041" s="69" t="s">
        <v>1101</v>
      </c>
      <c r="M3041" s="203" t="s">
        <v>2632</v>
      </c>
      <c r="N3041" s="192"/>
    </row>
    <row r="3042" s="159" customFormat="1" ht="21" customHeight="1" spans="1:14">
      <c r="A3042" s="428"/>
      <c r="B3042" s="191" t="s">
        <v>1046</v>
      </c>
      <c r="C3042" s="191" t="s">
        <v>1047</v>
      </c>
      <c r="D3042" s="40" t="s">
        <v>224</v>
      </c>
      <c r="E3042" s="67"/>
      <c r="F3042" s="192">
        <v>52</v>
      </c>
      <c r="G3042" s="194"/>
      <c r="H3042" s="192"/>
      <c r="I3042" s="191"/>
      <c r="J3042" s="192"/>
      <c r="K3042" s="192" t="s">
        <v>1809</v>
      </c>
      <c r="L3042" s="69" t="s">
        <v>1101</v>
      </c>
      <c r="M3042" s="203" t="s">
        <v>2632</v>
      </c>
      <c r="N3042" s="192"/>
    </row>
    <row r="3043" s="159" customFormat="1" ht="21" customHeight="1" spans="1:14">
      <c r="A3043" s="428"/>
      <c r="B3043" s="191" t="s">
        <v>1046</v>
      </c>
      <c r="C3043" s="191" t="s">
        <v>1047</v>
      </c>
      <c r="D3043" s="40" t="s">
        <v>224</v>
      </c>
      <c r="E3043" s="67"/>
      <c r="F3043" s="192">
        <v>78</v>
      </c>
      <c r="G3043" s="194"/>
      <c r="H3043" s="192"/>
      <c r="I3043" s="191"/>
      <c r="J3043" s="192"/>
      <c r="K3043" s="192" t="s">
        <v>1608</v>
      </c>
      <c r="L3043" s="69" t="s">
        <v>1101</v>
      </c>
      <c r="M3043" s="203" t="s">
        <v>2632</v>
      </c>
      <c r="N3043" s="192"/>
    </row>
    <row r="3044" s="159" customFormat="1" ht="21" customHeight="1" spans="1:14">
      <c r="A3044" s="428"/>
      <c r="B3044" s="191" t="s">
        <v>1046</v>
      </c>
      <c r="C3044" s="191" t="s">
        <v>1047</v>
      </c>
      <c r="D3044" s="40" t="s">
        <v>224</v>
      </c>
      <c r="E3044" s="67"/>
      <c r="F3044" s="192">
        <v>96</v>
      </c>
      <c r="G3044" s="194"/>
      <c r="H3044" s="192"/>
      <c r="I3044" s="191"/>
      <c r="J3044" s="192"/>
      <c r="K3044" s="192" t="s">
        <v>1810</v>
      </c>
      <c r="L3044" s="69" t="s">
        <v>1101</v>
      </c>
      <c r="M3044" s="203" t="s">
        <v>2632</v>
      </c>
      <c r="N3044" s="192"/>
    </row>
    <row r="3045" s="159" customFormat="1" ht="21" customHeight="1" spans="1:14">
      <c r="A3045" s="428"/>
      <c r="B3045" s="191" t="s">
        <v>1046</v>
      </c>
      <c r="C3045" s="191" t="s">
        <v>1047</v>
      </c>
      <c r="D3045" s="40" t="s">
        <v>224</v>
      </c>
      <c r="E3045" s="67"/>
      <c r="F3045" s="192">
        <v>46</v>
      </c>
      <c r="G3045" s="194"/>
      <c r="H3045" s="192"/>
      <c r="I3045" s="191"/>
      <c r="J3045" s="192"/>
      <c r="K3045" s="192" t="s">
        <v>1814</v>
      </c>
      <c r="L3045" s="69" t="s">
        <v>1101</v>
      </c>
      <c r="M3045" s="203" t="s">
        <v>2632</v>
      </c>
      <c r="N3045" s="192"/>
    </row>
    <row r="3046" s="159" customFormat="1" ht="21" customHeight="1" spans="1:14">
      <c r="A3046" s="428"/>
      <c r="B3046" s="191" t="s">
        <v>1046</v>
      </c>
      <c r="C3046" s="191" t="s">
        <v>1047</v>
      </c>
      <c r="D3046" s="40" t="s">
        <v>224</v>
      </c>
      <c r="E3046" s="67"/>
      <c r="F3046" s="192">
        <v>110</v>
      </c>
      <c r="G3046" s="194"/>
      <c r="H3046" s="192"/>
      <c r="I3046" s="191"/>
      <c r="J3046" s="192"/>
      <c r="K3046" s="192" t="s">
        <v>1815</v>
      </c>
      <c r="L3046" s="69" t="s">
        <v>1101</v>
      </c>
      <c r="M3046" s="203" t="s">
        <v>2632</v>
      </c>
      <c r="N3046" s="192"/>
    </row>
    <row r="3047" s="159" customFormat="1" ht="21" customHeight="1" spans="1:14">
      <c r="A3047" s="428"/>
      <c r="B3047" s="191" t="s">
        <v>1046</v>
      </c>
      <c r="C3047" s="191" t="s">
        <v>1047</v>
      </c>
      <c r="D3047" s="40" t="s">
        <v>224</v>
      </c>
      <c r="E3047" s="67"/>
      <c r="F3047" s="192">
        <v>178</v>
      </c>
      <c r="G3047" s="194"/>
      <c r="H3047" s="192"/>
      <c r="I3047" s="191"/>
      <c r="J3047" s="192"/>
      <c r="K3047" s="192" t="s">
        <v>1816</v>
      </c>
      <c r="L3047" s="69" t="s">
        <v>1101</v>
      </c>
      <c r="M3047" s="203" t="s">
        <v>2632</v>
      </c>
      <c r="N3047" s="192"/>
    </row>
    <row r="3048" s="166" customFormat="1" ht="21" customHeight="1" spans="1:14">
      <c r="A3048" s="195"/>
      <c r="B3048" s="362" t="s">
        <v>138</v>
      </c>
      <c r="C3048" s="299"/>
      <c r="D3048" s="196"/>
      <c r="E3048" s="197"/>
      <c r="F3048" s="188">
        <f>SUM(F3025:F3047)</f>
        <v>2146</v>
      </c>
      <c r="G3048" s="199"/>
      <c r="H3048" s="188"/>
      <c r="I3048" s="195"/>
      <c r="J3048" s="188"/>
      <c r="K3048" s="188"/>
      <c r="L3048" s="233"/>
      <c r="M3048" s="188"/>
      <c r="N3048" s="188"/>
    </row>
    <row r="3049" s="159" customFormat="1" ht="21" customHeight="1" spans="1:14">
      <c r="A3049" s="428"/>
      <c r="B3049" s="191"/>
      <c r="C3049" s="191"/>
      <c r="D3049" s="40"/>
      <c r="E3049" s="67"/>
      <c r="F3049" s="192"/>
      <c r="G3049" s="194"/>
      <c r="H3049" s="192"/>
      <c r="I3049" s="191"/>
      <c r="J3049" s="192"/>
      <c r="K3049" s="192"/>
      <c r="L3049" s="69"/>
      <c r="M3049" s="192"/>
      <c r="N3049" s="192"/>
    </row>
    <row r="3050" s="159" customFormat="1" ht="21" customHeight="1" spans="1:14">
      <c r="A3050" s="428"/>
      <c r="B3050" s="191"/>
      <c r="C3050" s="191"/>
      <c r="D3050" s="40"/>
      <c r="E3050" s="67"/>
      <c r="F3050" s="192"/>
      <c r="G3050" s="194"/>
      <c r="H3050" s="192"/>
      <c r="I3050" s="191"/>
      <c r="J3050" s="192"/>
      <c r="K3050" s="192"/>
      <c r="L3050" s="69"/>
      <c r="M3050" s="192"/>
      <c r="N3050" s="192"/>
    </row>
    <row r="3051" s="144" customFormat="1" spans="2:12">
      <c r="B3051" s="55"/>
      <c r="C3051" s="166" t="s">
        <v>2635</v>
      </c>
      <c r="D3051" s="55"/>
      <c r="E3051" s="55" t="s">
        <v>2636</v>
      </c>
      <c r="F3051" s="56"/>
      <c r="G3051" s="56"/>
      <c r="H3051" s="166"/>
      <c r="I3051" s="166" t="s">
        <v>2637</v>
      </c>
      <c r="J3051" s="166"/>
      <c r="K3051" s="55" t="s">
        <v>2638</v>
      </c>
      <c r="L3051" s="171"/>
    </row>
    <row r="3052" s="144" customFormat="1" spans="3:12">
      <c r="C3052" s="159"/>
      <c r="F3052" s="10"/>
      <c r="G3052" s="145"/>
      <c r="H3052" s="159"/>
      <c r="I3052" s="159"/>
      <c r="J3052" s="159"/>
      <c r="K3052" s="9"/>
      <c r="L3052" s="171"/>
    </row>
    <row r="3053" s="144" customFormat="1" spans="3:12">
      <c r="C3053" s="159"/>
      <c r="F3053" s="10"/>
      <c r="G3053" s="145"/>
      <c r="H3053" s="159"/>
      <c r="I3053" s="159"/>
      <c r="J3053" s="159"/>
      <c r="K3053" s="9"/>
      <c r="L3053" s="171"/>
    </row>
    <row r="3054" s="144" customFormat="1" spans="3:12">
      <c r="C3054" s="159"/>
      <c r="F3054" s="10"/>
      <c r="G3054" s="145"/>
      <c r="H3054" s="159"/>
      <c r="I3054" s="159">
        <f>G1472+G1473+G1475+G1489+G1490+G1492+G1495+G1498+G1502+G1504+G1507+G1511+G1514+G1518+G1521+G1524+G1527+G1543+G1544+G1552+G1554+G1559+G1562+G1564+G1565+G1566+G1567+G1580+G1584+G1588+G1590+G1594+G1598+G1602+G1607+G1611+G1615+G1619+G1622+G1635+G1651+G1655+G1660+G1664+G1668+G1682+G1685+G1696+G1708+G1722+G1725+G1737+G1741+G1752+G1756+G1759+G1761+G1764+G1771+G1774+G1778+G1796+G1800</f>
        <v>5724669.15726</v>
      </c>
      <c r="J3054" s="159"/>
      <c r="K3054" s="9"/>
      <c r="L3054" s="171"/>
    </row>
    <row r="3055" s="144" customFormat="1" spans="3:12">
      <c r="C3055" s="159"/>
      <c r="F3055" s="10"/>
      <c r="G3055" s="145"/>
      <c r="H3055" s="159">
        <f>G1492+G1495+G1498+G1502+G1504+G1507+G1511+G1514+G1518+G1521+G1524+G1527+G1543+G1544+G1552+G1554+G1559+G1562+G1564+G1565+G1566+G1567+G1580+G1584+G1588+G1590+G1594+G1598+G1602+G1607+G1611+G1615+G1619+G1622+G1635+G1651+G1655+G1660+G1664+G1668+G1682+G1685+G1696+G1708+G1722+G1725+G1737+G1741+G1752+G1756+G1759+G1761+G1764+G1771+G1774+G1778+G1796+G1800+G1490+G1489+G1475+G1473+G1472</f>
        <v>5724669.15726</v>
      </c>
      <c r="I3055" s="159"/>
      <c r="J3055" s="159"/>
      <c r="K3055" s="9"/>
      <c r="L3055" s="171"/>
    </row>
    <row r="3056" s="144" customFormat="1" spans="3:12">
      <c r="C3056" s="159"/>
      <c r="F3056" s="10"/>
      <c r="G3056" s="145"/>
      <c r="H3056" s="159" t="e">
        <f>#REF!+#REF!+G1474+#REF!+#REF!+G1491+G1496+G1499+G1503+G1505+G1509+G1512+G1515+G1519+G1522+G1525+G1529+G1541+G1551+G1553+G1558+G1561+G1563+G1570+G1582+G1586+G1593+G1596+G1600+G1605+G1609+G1613+G1617+G1621+G1625+G1650+G1653+G1657+G1662+G1666+G1680+G1695+#REF!+G1721+G1724+G1734+G1740+G1749+G1755+G1758+G1763+G1769+G1773+G1777+G1795+G1799</f>
        <v>#REF!</v>
      </c>
      <c r="I3056" s="159"/>
      <c r="J3056" s="159"/>
      <c r="K3056" s="9"/>
      <c r="L3056" s="171"/>
    </row>
    <row r="3057" s="144" customFormat="1" spans="3:12">
      <c r="C3057" s="159"/>
      <c r="F3057" s="10"/>
      <c r="G3057" s="145"/>
      <c r="H3057" s="159"/>
      <c r="I3057" s="159"/>
      <c r="J3057" s="159"/>
      <c r="K3057" s="9"/>
      <c r="L3057" s="171"/>
    </row>
    <row r="3058" s="144" customFormat="1" spans="3:12">
      <c r="C3058" s="159"/>
      <c r="F3058" s="10"/>
      <c r="G3058" s="145"/>
      <c r="H3058" s="159"/>
      <c r="I3058" s="159"/>
      <c r="J3058" s="159"/>
      <c r="K3058" s="9"/>
      <c r="L3058" s="171"/>
    </row>
    <row r="3059" s="144" customFormat="1" spans="3:12">
      <c r="C3059" s="159"/>
      <c r="F3059" s="10"/>
      <c r="G3059" s="145"/>
      <c r="H3059" s="159"/>
      <c r="I3059" s="159"/>
      <c r="J3059" s="159"/>
      <c r="K3059" s="9"/>
      <c r="L3059" s="171"/>
    </row>
    <row r="3060" s="144" customFormat="1" spans="3:12">
      <c r="C3060" s="159"/>
      <c r="F3060" s="10"/>
      <c r="G3060" s="145"/>
      <c r="H3060" s="159"/>
      <c r="I3060" s="159"/>
      <c r="J3060" s="159"/>
      <c r="K3060" s="9"/>
      <c r="L3060" s="171"/>
    </row>
    <row r="3061" s="144" customFormat="1" spans="3:12">
      <c r="C3061" s="159"/>
      <c r="F3061" s="10"/>
      <c r="G3061" s="145"/>
      <c r="H3061" s="159"/>
      <c r="I3061" s="159"/>
      <c r="J3061" s="159"/>
      <c r="K3061" s="9"/>
      <c r="L3061" s="171"/>
    </row>
    <row r="3062" s="144" customFormat="1" spans="3:12">
      <c r="C3062" s="159"/>
      <c r="F3062" s="10"/>
      <c r="G3062" s="145"/>
      <c r="H3062" s="159"/>
      <c r="I3062" s="159"/>
      <c r="J3062" s="159"/>
      <c r="K3062" s="9"/>
      <c r="L3062" s="171"/>
    </row>
    <row r="3063" s="144" customFormat="1" spans="3:12">
      <c r="C3063" s="159"/>
      <c r="F3063" s="10"/>
      <c r="G3063" s="145"/>
      <c r="H3063" s="159"/>
      <c r="I3063" s="159"/>
      <c r="J3063" s="159"/>
      <c r="K3063" s="9"/>
      <c r="L3063" s="171"/>
    </row>
    <row r="3064" s="144" customFormat="1" spans="3:12">
      <c r="C3064" s="159"/>
      <c r="F3064" s="10"/>
      <c r="G3064" s="145"/>
      <c r="H3064" s="159"/>
      <c r="I3064" s="159"/>
      <c r="J3064" s="159"/>
      <c r="K3064" s="9"/>
      <c r="L3064" s="171"/>
    </row>
    <row r="3065" s="144" customFormat="1" spans="3:12">
      <c r="C3065" s="159"/>
      <c r="F3065" s="10"/>
      <c r="G3065" s="145"/>
      <c r="H3065" s="159"/>
      <c r="I3065" s="159"/>
      <c r="J3065" s="159"/>
      <c r="K3065" s="9"/>
      <c r="L3065" s="69">
        <f>K3065*J3065</f>
        <v>0</v>
      </c>
    </row>
    <row r="3066" s="144" customFormat="1" spans="3:12">
      <c r="C3066" s="159"/>
      <c r="F3066" s="10"/>
      <c r="G3066" s="145"/>
      <c r="H3066" s="159"/>
      <c r="I3066" s="159"/>
      <c r="J3066" s="159"/>
      <c r="K3066" s="9"/>
      <c r="L3066" s="171"/>
    </row>
    <row r="3067" s="144" customFormat="1" spans="3:12">
      <c r="C3067" s="159"/>
      <c r="F3067" s="10"/>
      <c r="G3067" s="145"/>
      <c r="H3067" s="159"/>
      <c r="I3067" s="159"/>
      <c r="J3067" s="159"/>
      <c r="K3067" s="9"/>
      <c r="L3067" s="171"/>
    </row>
    <row r="3068" s="144" customFormat="1" spans="3:12">
      <c r="C3068" s="159"/>
      <c r="F3068" s="10"/>
      <c r="G3068" s="145"/>
      <c r="H3068" s="159"/>
      <c r="I3068" s="159"/>
      <c r="J3068" s="159"/>
      <c r="K3068" s="9"/>
      <c r="L3068" s="171"/>
    </row>
    <row r="3069" s="144" customFormat="1" spans="3:12">
      <c r="C3069" s="159"/>
      <c r="F3069" s="10"/>
      <c r="G3069" s="145"/>
      <c r="H3069" s="159"/>
      <c r="I3069" s="159"/>
      <c r="J3069" s="159"/>
      <c r="K3069" s="9"/>
      <c r="L3069" s="171"/>
    </row>
    <row r="3070" s="144" customFormat="1" spans="3:12">
      <c r="C3070" s="159"/>
      <c r="F3070" s="10"/>
      <c r="G3070" s="145"/>
      <c r="H3070" s="159"/>
      <c r="I3070" s="159"/>
      <c r="J3070" s="159"/>
      <c r="K3070" s="9"/>
      <c r="L3070" s="171"/>
    </row>
    <row r="3071" s="144" customFormat="1" spans="3:12">
      <c r="C3071" s="159"/>
      <c r="F3071" s="10"/>
      <c r="G3071" s="145"/>
      <c r="H3071" s="159"/>
      <c r="I3071" s="159"/>
      <c r="J3071" s="159"/>
      <c r="K3071" s="9"/>
      <c r="L3071" s="171"/>
    </row>
    <row r="3072" s="144" customFormat="1" spans="3:12">
      <c r="C3072" s="159"/>
      <c r="F3072" s="10"/>
      <c r="G3072" s="145"/>
      <c r="H3072" s="159"/>
      <c r="I3072" s="159"/>
      <c r="J3072" s="159"/>
      <c r="K3072" s="9"/>
      <c r="L3072" s="171"/>
    </row>
    <row r="3073" s="144" customFormat="1" spans="3:12">
      <c r="C3073" s="159"/>
      <c r="F3073" s="10"/>
      <c r="G3073" s="145"/>
      <c r="H3073" s="159"/>
      <c r="I3073" s="159"/>
      <c r="J3073" s="159"/>
      <c r="K3073" s="9"/>
      <c r="L3073" s="171"/>
    </row>
    <row r="3074" s="144" customFormat="1" spans="3:12">
      <c r="C3074" s="159"/>
      <c r="F3074" s="10"/>
      <c r="G3074" s="145"/>
      <c r="H3074" s="159"/>
      <c r="I3074" s="159"/>
      <c r="J3074" s="159"/>
      <c r="K3074" s="9"/>
      <c r="L3074" s="171"/>
    </row>
    <row r="3075" s="144" customFormat="1" spans="3:12">
      <c r="C3075" s="159"/>
      <c r="F3075" s="10"/>
      <c r="G3075" s="145"/>
      <c r="H3075" s="159"/>
      <c r="I3075" s="159"/>
      <c r="J3075" s="159"/>
      <c r="K3075" s="9"/>
      <c r="L3075" s="171"/>
    </row>
    <row r="3076" s="144" customFormat="1" spans="3:12">
      <c r="C3076" s="159"/>
      <c r="F3076" s="10"/>
      <c r="G3076" s="145"/>
      <c r="H3076" s="159"/>
      <c r="I3076" s="159"/>
      <c r="J3076" s="159"/>
      <c r="K3076" s="9"/>
      <c r="L3076" s="171"/>
    </row>
    <row r="3077" s="144" customFormat="1" spans="3:12">
      <c r="C3077" s="159"/>
      <c r="F3077" s="10"/>
      <c r="G3077" s="145"/>
      <c r="H3077" s="159"/>
      <c r="I3077" s="159"/>
      <c r="J3077" s="159"/>
      <c r="K3077" s="9"/>
      <c r="L3077" s="171"/>
    </row>
    <row r="3078" s="144" customFormat="1" spans="3:12">
      <c r="C3078" s="159"/>
      <c r="F3078" s="10"/>
      <c r="G3078" s="145"/>
      <c r="H3078" s="159"/>
      <c r="I3078" s="159"/>
      <c r="J3078" s="159"/>
      <c r="K3078" s="9"/>
      <c r="L3078" s="171"/>
    </row>
    <row r="3079" s="144" customFormat="1" spans="3:12">
      <c r="C3079" s="159"/>
      <c r="F3079" s="10"/>
      <c r="G3079" s="145"/>
      <c r="H3079" s="159"/>
      <c r="I3079" s="159"/>
      <c r="J3079" s="159"/>
      <c r="K3079" s="9"/>
      <c r="L3079" s="171"/>
    </row>
    <row r="3080" s="144" customFormat="1" spans="3:12">
      <c r="C3080" s="159"/>
      <c r="F3080" s="10"/>
      <c r="G3080" s="145"/>
      <c r="H3080" s="159"/>
      <c r="I3080" s="159"/>
      <c r="J3080" s="159"/>
      <c r="K3080" s="9"/>
      <c r="L3080" s="171"/>
    </row>
    <row r="3081" s="144" customFormat="1" spans="3:12">
      <c r="C3081" s="159"/>
      <c r="F3081" s="10"/>
      <c r="G3081" s="145"/>
      <c r="H3081" s="159"/>
      <c r="I3081" s="159"/>
      <c r="J3081" s="159"/>
      <c r="K3081" s="9"/>
      <c r="L3081" s="171"/>
    </row>
    <row r="3082" s="144" customFormat="1" spans="3:12">
      <c r="C3082" s="159"/>
      <c r="F3082" s="10"/>
      <c r="G3082" s="145"/>
      <c r="H3082" s="159"/>
      <c r="I3082" s="159"/>
      <c r="J3082" s="159"/>
      <c r="K3082" s="9"/>
      <c r="L3082" s="171"/>
    </row>
    <row r="3083" s="144" customFormat="1" spans="3:12">
      <c r="C3083" s="159"/>
      <c r="F3083" s="10"/>
      <c r="G3083" s="145"/>
      <c r="H3083" s="159"/>
      <c r="I3083" s="159"/>
      <c r="J3083" s="159"/>
      <c r="K3083" s="9"/>
      <c r="L3083" s="171"/>
    </row>
    <row r="3084" s="144" customFormat="1" spans="3:12">
      <c r="C3084" s="159"/>
      <c r="F3084" s="10"/>
      <c r="G3084" s="145"/>
      <c r="H3084" s="159"/>
      <c r="I3084" s="159"/>
      <c r="J3084" s="159"/>
      <c r="K3084" s="9"/>
      <c r="L3084" s="171"/>
    </row>
    <row r="3085" s="144" customFormat="1" spans="3:12">
      <c r="C3085" s="159"/>
      <c r="F3085" s="10"/>
      <c r="G3085" s="145"/>
      <c r="H3085" s="159"/>
      <c r="I3085" s="159"/>
      <c r="J3085" s="159"/>
      <c r="K3085" s="9"/>
      <c r="L3085" s="171"/>
    </row>
    <row r="3086" s="144" customFormat="1" spans="3:12">
      <c r="C3086" s="159"/>
      <c r="F3086" s="10"/>
      <c r="G3086" s="145"/>
      <c r="H3086" s="159"/>
      <c r="I3086" s="159"/>
      <c r="J3086" s="159"/>
      <c r="K3086" s="9"/>
      <c r="L3086" s="171"/>
    </row>
    <row r="3087" s="144" customFormat="1" spans="3:12">
      <c r="C3087" s="159"/>
      <c r="F3087" s="10"/>
      <c r="G3087" s="145"/>
      <c r="H3087" s="159"/>
      <c r="I3087" s="159"/>
      <c r="J3087" s="159"/>
      <c r="K3087" s="9"/>
      <c r="L3087" s="171"/>
    </row>
    <row r="3088" s="144" customFormat="1" spans="3:12">
      <c r="C3088" s="159"/>
      <c r="F3088" s="10"/>
      <c r="G3088" s="145"/>
      <c r="H3088" s="159"/>
      <c r="I3088" s="159"/>
      <c r="J3088" s="159"/>
      <c r="K3088" s="9"/>
      <c r="L3088" s="171"/>
    </row>
    <row r="3089" s="144" customFormat="1" spans="3:12">
      <c r="C3089" s="159"/>
      <c r="F3089" s="10"/>
      <c r="G3089" s="145"/>
      <c r="H3089" s="159"/>
      <c r="I3089" s="159"/>
      <c r="J3089" s="159"/>
      <c r="K3089" s="9"/>
      <c r="L3089" s="171"/>
    </row>
    <row r="3090" s="144" customFormat="1" spans="3:12">
      <c r="C3090" s="159"/>
      <c r="F3090" s="10"/>
      <c r="G3090" s="145"/>
      <c r="H3090" s="159"/>
      <c r="I3090" s="159"/>
      <c r="J3090" s="159"/>
      <c r="K3090" s="9"/>
      <c r="L3090" s="171"/>
    </row>
    <row r="3091" s="144" customFormat="1" spans="3:12">
      <c r="C3091" s="159"/>
      <c r="F3091" s="10"/>
      <c r="G3091" s="145"/>
      <c r="H3091" s="159"/>
      <c r="I3091" s="159"/>
      <c r="J3091" s="159"/>
      <c r="K3091" s="9"/>
      <c r="L3091" s="171"/>
    </row>
    <row r="3092" s="144" customFormat="1" spans="3:12">
      <c r="C3092" s="159"/>
      <c r="F3092" s="10"/>
      <c r="G3092" s="145"/>
      <c r="H3092" s="159"/>
      <c r="I3092" s="159"/>
      <c r="J3092" s="159"/>
      <c r="K3092" s="9"/>
      <c r="L3092" s="171"/>
    </row>
    <row r="3093" s="144" customFormat="1" spans="3:12">
      <c r="C3093" s="159"/>
      <c r="F3093" s="10"/>
      <c r="G3093" s="145"/>
      <c r="H3093" s="159"/>
      <c r="I3093" s="159"/>
      <c r="J3093" s="159"/>
      <c r="K3093" s="9"/>
      <c r="L3093" s="171"/>
    </row>
    <row r="3094" s="144" customFormat="1" spans="3:12">
      <c r="C3094" s="159"/>
      <c r="F3094" s="10"/>
      <c r="G3094" s="145"/>
      <c r="H3094" s="159"/>
      <c r="I3094" s="159"/>
      <c r="J3094" s="159"/>
      <c r="K3094" s="9"/>
      <c r="L3094" s="171"/>
    </row>
    <row r="3095" s="144" customFormat="1" spans="3:12">
      <c r="C3095" s="159"/>
      <c r="F3095" s="10"/>
      <c r="G3095" s="145"/>
      <c r="H3095" s="159"/>
      <c r="I3095" s="159"/>
      <c r="J3095" s="159"/>
      <c r="K3095" s="9"/>
      <c r="L3095" s="171"/>
    </row>
    <row r="3096" s="144" customFormat="1" spans="3:12">
      <c r="C3096" s="159"/>
      <c r="F3096" s="10"/>
      <c r="G3096" s="145"/>
      <c r="H3096" s="159"/>
      <c r="I3096" s="159"/>
      <c r="J3096" s="159"/>
      <c r="K3096" s="9"/>
      <c r="L3096" s="171"/>
    </row>
    <row r="3097" s="144" customFormat="1" spans="3:12">
      <c r="C3097" s="159"/>
      <c r="F3097" s="10"/>
      <c r="G3097" s="145"/>
      <c r="H3097" s="159"/>
      <c r="I3097" s="159"/>
      <c r="J3097" s="159"/>
      <c r="K3097" s="9"/>
      <c r="L3097" s="171"/>
    </row>
    <row r="3098" s="144" customFormat="1" spans="3:12">
      <c r="C3098" s="159"/>
      <c r="F3098" s="10"/>
      <c r="G3098" s="145"/>
      <c r="H3098" s="159"/>
      <c r="I3098" s="159"/>
      <c r="J3098" s="159"/>
      <c r="K3098" s="9"/>
      <c r="L3098" s="171"/>
    </row>
    <row r="3099" s="144" customFormat="1" spans="3:12">
      <c r="C3099" s="159"/>
      <c r="F3099" s="10"/>
      <c r="G3099" s="145"/>
      <c r="H3099" s="159"/>
      <c r="I3099" s="159"/>
      <c r="J3099" s="159"/>
      <c r="K3099" s="9"/>
      <c r="L3099" s="171"/>
    </row>
    <row r="3100" s="144" customFormat="1" spans="3:12">
      <c r="C3100" s="159"/>
      <c r="F3100" s="10"/>
      <c r="G3100" s="145"/>
      <c r="H3100" s="159"/>
      <c r="I3100" s="159"/>
      <c r="J3100" s="159"/>
      <c r="K3100" s="9"/>
      <c r="L3100" s="171"/>
    </row>
    <row r="3101" s="144" customFormat="1" spans="3:12">
      <c r="C3101" s="159"/>
      <c r="F3101" s="10"/>
      <c r="G3101" s="145"/>
      <c r="H3101" s="159"/>
      <c r="I3101" s="159"/>
      <c r="J3101" s="159"/>
      <c r="K3101" s="9"/>
      <c r="L3101" s="171"/>
    </row>
    <row r="3102" s="144" customFormat="1" spans="3:12">
      <c r="C3102" s="159"/>
      <c r="F3102" s="10"/>
      <c r="G3102" s="145"/>
      <c r="H3102" s="159"/>
      <c r="I3102" s="159"/>
      <c r="J3102" s="159"/>
      <c r="K3102" s="9"/>
      <c r="L3102" s="171"/>
    </row>
    <row r="3103" s="144" customFormat="1" spans="3:12">
      <c r="C3103" s="159"/>
      <c r="F3103" s="10"/>
      <c r="G3103" s="145"/>
      <c r="H3103" s="159"/>
      <c r="I3103" s="159"/>
      <c r="J3103" s="159"/>
      <c r="K3103" s="9"/>
      <c r="L3103" s="171"/>
    </row>
    <row r="3104" s="144" customFormat="1" spans="3:12">
      <c r="C3104" s="159"/>
      <c r="F3104" s="10"/>
      <c r="G3104" s="145"/>
      <c r="H3104" s="159"/>
      <c r="I3104" s="159"/>
      <c r="J3104" s="159"/>
      <c r="K3104" s="9"/>
      <c r="L3104" s="171"/>
    </row>
    <row r="3105" s="144" customFormat="1" spans="3:12">
      <c r="C3105" s="159"/>
      <c r="F3105" s="10"/>
      <c r="G3105" s="145"/>
      <c r="H3105" s="159"/>
      <c r="I3105" s="159"/>
      <c r="J3105" s="159"/>
      <c r="K3105" s="9"/>
      <c r="L3105" s="171"/>
    </row>
    <row r="3106" s="144" customFormat="1" spans="3:12">
      <c r="C3106" s="159"/>
      <c r="F3106" s="10"/>
      <c r="G3106" s="145"/>
      <c r="H3106" s="159"/>
      <c r="I3106" s="159"/>
      <c r="J3106" s="159"/>
      <c r="K3106" s="9"/>
      <c r="L3106" s="171"/>
    </row>
    <row r="3107" s="144" customFormat="1" spans="3:12">
      <c r="C3107" s="159"/>
      <c r="F3107" s="10"/>
      <c r="G3107" s="145"/>
      <c r="H3107" s="159"/>
      <c r="I3107" s="159"/>
      <c r="J3107" s="159"/>
      <c r="K3107" s="9"/>
      <c r="L3107" s="171"/>
    </row>
    <row r="3108" s="144" customFormat="1" spans="3:12">
      <c r="C3108" s="159"/>
      <c r="F3108" s="10"/>
      <c r="G3108" s="145"/>
      <c r="H3108" s="159"/>
      <c r="I3108" s="159"/>
      <c r="J3108" s="159"/>
      <c r="K3108" s="9"/>
      <c r="L3108" s="171"/>
    </row>
    <row r="3109" s="144" customFormat="1" spans="3:12">
      <c r="C3109" s="159"/>
      <c r="F3109" s="10"/>
      <c r="G3109" s="145"/>
      <c r="H3109" s="159"/>
      <c r="I3109" s="159"/>
      <c r="J3109" s="159"/>
      <c r="K3109" s="9"/>
      <c r="L3109" s="171"/>
    </row>
    <row r="3110" s="144" customFormat="1" spans="3:12">
      <c r="C3110" s="159"/>
      <c r="F3110" s="10"/>
      <c r="G3110" s="145"/>
      <c r="H3110" s="159"/>
      <c r="I3110" s="159"/>
      <c r="J3110" s="159"/>
      <c r="K3110" s="9"/>
      <c r="L3110" s="171"/>
    </row>
    <row r="3111" s="144" customFormat="1" spans="3:12">
      <c r="C3111" s="159"/>
      <c r="F3111" s="10"/>
      <c r="G3111" s="145"/>
      <c r="H3111" s="159"/>
      <c r="I3111" s="159"/>
      <c r="J3111" s="159"/>
      <c r="K3111" s="9"/>
      <c r="L3111" s="171"/>
    </row>
    <row r="3112" s="144" customFormat="1" spans="3:12">
      <c r="C3112" s="159"/>
      <c r="F3112" s="10"/>
      <c r="G3112" s="145"/>
      <c r="H3112" s="159"/>
      <c r="I3112" s="159"/>
      <c r="J3112" s="159"/>
      <c r="K3112" s="9"/>
      <c r="L3112" s="171"/>
    </row>
    <row r="3113" s="144" customFormat="1" spans="3:12">
      <c r="C3113" s="159"/>
      <c r="F3113" s="10"/>
      <c r="G3113" s="145"/>
      <c r="H3113" s="159"/>
      <c r="I3113" s="159"/>
      <c r="J3113" s="159"/>
      <c r="K3113" s="9"/>
      <c r="L3113" s="171"/>
    </row>
    <row r="3114" s="144" customFormat="1" spans="3:12">
      <c r="C3114" s="159"/>
      <c r="F3114" s="10"/>
      <c r="G3114" s="145"/>
      <c r="H3114" s="159"/>
      <c r="I3114" s="159"/>
      <c r="J3114" s="159"/>
      <c r="K3114" s="9"/>
      <c r="L3114" s="171"/>
    </row>
    <row r="3115" s="144" customFormat="1" spans="3:12">
      <c r="C3115" s="159"/>
      <c r="F3115" s="10"/>
      <c r="G3115" s="145"/>
      <c r="H3115" s="159"/>
      <c r="I3115" s="159"/>
      <c r="J3115" s="159"/>
      <c r="K3115" s="9"/>
      <c r="L3115" s="171"/>
    </row>
    <row r="3116" s="144" customFormat="1" spans="3:12">
      <c r="C3116" s="159"/>
      <c r="F3116" s="10"/>
      <c r="G3116" s="145"/>
      <c r="H3116" s="159"/>
      <c r="I3116" s="159"/>
      <c r="J3116" s="159"/>
      <c r="K3116" s="9"/>
      <c r="L3116" s="171"/>
    </row>
    <row r="3117" s="144" customFormat="1" spans="3:12">
      <c r="C3117" s="159"/>
      <c r="F3117" s="10"/>
      <c r="G3117" s="145"/>
      <c r="H3117" s="159"/>
      <c r="I3117" s="159"/>
      <c r="J3117" s="159"/>
      <c r="K3117" s="9"/>
      <c r="L3117" s="171"/>
    </row>
    <row r="3118" s="144" customFormat="1" spans="3:12">
      <c r="C3118" s="159"/>
      <c r="F3118" s="10"/>
      <c r="G3118" s="145"/>
      <c r="H3118" s="159"/>
      <c r="I3118" s="159"/>
      <c r="J3118" s="159"/>
      <c r="K3118" s="9"/>
      <c r="L3118" s="171"/>
    </row>
    <row r="3119" s="144" customFormat="1" spans="3:12">
      <c r="C3119" s="159"/>
      <c r="F3119" s="10"/>
      <c r="G3119" s="145"/>
      <c r="H3119" s="159"/>
      <c r="I3119" s="159"/>
      <c r="J3119" s="159"/>
      <c r="K3119" s="9"/>
      <c r="L3119" s="171"/>
    </row>
    <row r="3120" s="144" customFormat="1" spans="3:12">
      <c r="C3120" s="159"/>
      <c r="F3120" s="10"/>
      <c r="G3120" s="145"/>
      <c r="H3120" s="159"/>
      <c r="I3120" s="159"/>
      <c r="J3120" s="159"/>
      <c r="K3120" s="9"/>
      <c r="L3120" s="171"/>
    </row>
    <row r="3121" s="144" customFormat="1" spans="3:12">
      <c r="C3121" s="159"/>
      <c r="F3121" s="10"/>
      <c r="G3121" s="145"/>
      <c r="H3121" s="159"/>
      <c r="I3121" s="159"/>
      <c r="J3121" s="159"/>
      <c r="K3121" s="9"/>
      <c r="L3121" s="171"/>
    </row>
    <row r="3122" s="144" customFormat="1" spans="3:12">
      <c r="C3122" s="159"/>
      <c r="F3122" s="10"/>
      <c r="G3122" s="145"/>
      <c r="H3122" s="159"/>
      <c r="I3122" s="159"/>
      <c r="J3122" s="159"/>
      <c r="K3122" s="9"/>
      <c r="L3122" s="171"/>
    </row>
    <row r="3123" s="144" customFormat="1" spans="3:12">
      <c r="C3123" s="159"/>
      <c r="F3123" s="10"/>
      <c r="G3123" s="145"/>
      <c r="H3123" s="159"/>
      <c r="I3123" s="159"/>
      <c r="J3123" s="159"/>
      <c r="K3123" s="9"/>
      <c r="L3123" s="171"/>
    </row>
    <row r="3124" s="144" customFormat="1" spans="3:12">
      <c r="C3124" s="159"/>
      <c r="F3124" s="10"/>
      <c r="G3124" s="145"/>
      <c r="H3124" s="159"/>
      <c r="I3124" s="159"/>
      <c r="J3124" s="159"/>
      <c r="K3124" s="9"/>
      <c r="L3124" s="171"/>
    </row>
    <row r="3125" s="144" customFormat="1" spans="3:12">
      <c r="C3125" s="159"/>
      <c r="F3125" s="10"/>
      <c r="G3125" s="145"/>
      <c r="H3125" s="159"/>
      <c r="I3125" s="159"/>
      <c r="J3125" s="159"/>
      <c r="K3125" s="9"/>
      <c r="L3125" s="171"/>
    </row>
    <row r="3126" s="144" customFormat="1" spans="3:12">
      <c r="C3126" s="159"/>
      <c r="F3126" s="10"/>
      <c r="G3126" s="145"/>
      <c r="H3126" s="159"/>
      <c r="I3126" s="159"/>
      <c r="J3126" s="159"/>
      <c r="K3126" s="9"/>
      <c r="L3126" s="171"/>
    </row>
    <row r="3127" s="144" customFormat="1" spans="3:12">
      <c r="C3127" s="159"/>
      <c r="F3127" s="10"/>
      <c r="G3127" s="145"/>
      <c r="H3127" s="159"/>
      <c r="I3127" s="159"/>
      <c r="J3127" s="159"/>
      <c r="K3127" s="9"/>
      <c r="L3127" s="171"/>
    </row>
    <row r="3128" s="144" customFormat="1" spans="3:12">
      <c r="C3128" s="159"/>
      <c r="F3128" s="10"/>
      <c r="G3128" s="145"/>
      <c r="H3128" s="159"/>
      <c r="I3128" s="159"/>
      <c r="J3128" s="159"/>
      <c r="K3128" s="9"/>
      <c r="L3128" s="171"/>
    </row>
    <row r="3129" s="144" customFormat="1" spans="3:12">
      <c r="C3129" s="159"/>
      <c r="F3129" s="10"/>
      <c r="G3129" s="145"/>
      <c r="H3129" s="159"/>
      <c r="I3129" s="159"/>
      <c r="J3129" s="159"/>
      <c r="K3129" s="9"/>
      <c r="L3129" s="171"/>
    </row>
    <row r="3130" s="144" customFormat="1" spans="3:12">
      <c r="C3130" s="159"/>
      <c r="F3130" s="10"/>
      <c r="G3130" s="145"/>
      <c r="H3130" s="159"/>
      <c r="I3130" s="159"/>
      <c r="J3130" s="159"/>
      <c r="K3130" s="9"/>
      <c r="L3130" s="171"/>
    </row>
    <row r="3131" s="144" customFormat="1" spans="3:12">
      <c r="C3131" s="159"/>
      <c r="F3131" s="10"/>
      <c r="G3131" s="145"/>
      <c r="H3131" s="159"/>
      <c r="I3131" s="159"/>
      <c r="J3131" s="159"/>
      <c r="K3131" s="9"/>
      <c r="L3131" s="171"/>
    </row>
    <row r="3132" s="144" customFormat="1" spans="3:12">
      <c r="C3132" s="159"/>
      <c r="F3132" s="10"/>
      <c r="G3132" s="145"/>
      <c r="H3132" s="159"/>
      <c r="I3132" s="159"/>
      <c r="J3132" s="159"/>
      <c r="K3132" s="9"/>
      <c r="L3132" s="171"/>
    </row>
    <row r="3133" s="144" customFormat="1" spans="3:12">
      <c r="C3133" s="159"/>
      <c r="F3133" s="10"/>
      <c r="G3133" s="145"/>
      <c r="H3133" s="159"/>
      <c r="I3133" s="159"/>
      <c r="J3133" s="159"/>
      <c r="K3133" s="9"/>
      <c r="L3133" s="171"/>
    </row>
    <row r="3134" s="144" customFormat="1" spans="3:12">
      <c r="C3134" s="159"/>
      <c r="F3134" s="10"/>
      <c r="G3134" s="145"/>
      <c r="H3134" s="159"/>
      <c r="I3134" s="159"/>
      <c r="J3134" s="159"/>
      <c r="K3134" s="9"/>
      <c r="L3134" s="171"/>
    </row>
    <row r="3135" s="144" customFormat="1" spans="3:12">
      <c r="C3135" s="159"/>
      <c r="F3135" s="10"/>
      <c r="G3135" s="145"/>
      <c r="H3135" s="159"/>
      <c r="I3135" s="159"/>
      <c r="J3135" s="159"/>
      <c r="K3135" s="9"/>
      <c r="L3135" s="171"/>
    </row>
    <row r="3136" s="144" customFormat="1" spans="3:12">
      <c r="C3136" s="159"/>
      <c r="F3136" s="10"/>
      <c r="G3136" s="145"/>
      <c r="H3136" s="159"/>
      <c r="I3136" s="159"/>
      <c r="J3136" s="159"/>
      <c r="K3136" s="9"/>
      <c r="L3136" s="171"/>
    </row>
    <row r="3137" s="144" customFormat="1" spans="3:12">
      <c r="C3137" s="159"/>
      <c r="F3137" s="10"/>
      <c r="G3137" s="145"/>
      <c r="H3137" s="159"/>
      <c r="I3137" s="159"/>
      <c r="J3137" s="159"/>
      <c r="K3137" s="9"/>
      <c r="L3137" s="171"/>
    </row>
    <row r="3138" s="144" customFormat="1" spans="3:12">
      <c r="C3138" s="159"/>
      <c r="F3138" s="10"/>
      <c r="G3138" s="145"/>
      <c r="H3138" s="159"/>
      <c r="I3138" s="159"/>
      <c r="J3138" s="159"/>
      <c r="K3138" s="9"/>
      <c r="L3138" s="171"/>
    </row>
    <row r="3139" s="144" customFormat="1" spans="3:12">
      <c r="C3139" s="159"/>
      <c r="F3139" s="10"/>
      <c r="G3139" s="145"/>
      <c r="H3139" s="159"/>
      <c r="I3139" s="159"/>
      <c r="J3139" s="159"/>
      <c r="K3139" s="9"/>
      <c r="L3139" s="171"/>
    </row>
    <row r="3140" s="144" customFormat="1" spans="3:12">
      <c r="C3140" s="159"/>
      <c r="F3140" s="10"/>
      <c r="G3140" s="145"/>
      <c r="H3140" s="159"/>
      <c r="I3140" s="159"/>
      <c r="J3140" s="159"/>
      <c r="K3140" s="9"/>
      <c r="L3140" s="171"/>
    </row>
    <row r="3141" s="144" customFormat="1" spans="3:12">
      <c r="C3141" s="159"/>
      <c r="F3141" s="10"/>
      <c r="G3141" s="145"/>
      <c r="H3141" s="159"/>
      <c r="I3141" s="159"/>
      <c r="J3141" s="159"/>
      <c r="K3141" s="9"/>
      <c r="L3141" s="171"/>
    </row>
    <row r="3142" s="144" customFormat="1" spans="3:12">
      <c r="C3142" s="159"/>
      <c r="F3142" s="10"/>
      <c r="G3142" s="145"/>
      <c r="H3142" s="159"/>
      <c r="I3142" s="159"/>
      <c r="J3142" s="159"/>
      <c r="K3142" s="9"/>
      <c r="L3142" s="171"/>
    </row>
    <row r="3143" s="144" customFormat="1" spans="3:12">
      <c r="C3143" s="159"/>
      <c r="F3143" s="10"/>
      <c r="G3143" s="145"/>
      <c r="H3143" s="159"/>
      <c r="I3143" s="159"/>
      <c r="J3143" s="159"/>
      <c r="K3143" s="9"/>
      <c r="L3143" s="171"/>
    </row>
    <row r="3144" s="144" customFormat="1" spans="3:12">
      <c r="C3144" s="159"/>
      <c r="F3144" s="10"/>
      <c r="G3144" s="145"/>
      <c r="H3144" s="159"/>
      <c r="I3144" s="159"/>
      <c r="J3144" s="159"/>
      <c r="K3144" s="9"/>
      <c r="L3144" s="171"/>
    </row>
    <row r="3145" s="144" customFormat="1" spans="3:12">
      <c r="C3145" s="159"/>
      <c r="F3145" s="10"/>
      <c r="G3145" s="145"/>
      <c r="H3145" s="159"/>
      <c r="I3145" s="159"/>
      <c r="J3145" s="159"/>
      <c r="K3145" s="9"/>
      <c r="L3145" s="171"/>
    </row>
    <row r="3146" s="144" customFormat="1" spans="3:12">
      <c r="C3146" s="159"/>
      <c r="F3146" s="10"/>
      <c r="G3146" s="145"/>
      <c r="H3146" s="159"/>
      <c r="I3146" s="159"/>
      <c r="J3146" s="159"/>
      <c r="K3146" s="9"/>
      <c r="L3146" s="171"/>
    </row>
    <row r="3147" s="144" customFormat="1" spans="3:12">
      <c r="C3147" s="159"/>
      <c r="F3147" s="10"/>
      <c r="G3147" s="145"/>
      <c r="H3147" s="159"/>
      <c r="I3147" s="159"/>
      <c r="J3147" s="159"/>
      <c r="K3147" s="9"/>
      <c r="L3147" s="171"/>
    </row>
    <row r="3148" s="144" customFormat="1" spans="3:12">
      <c r="C3148" s="159"/>
      <c r="F3148" s="10"/>
      <c r="G3148" s="145"/>
      <c r="H3148" s="159"/>
      <c r="I3148" s="159"/>
      <c r="J3148" s="159"/>
      <c r="K3148" s="9"/>
      <c r="L3148" s="171"/>
    </row>
    <row r="3149" s="144" customFormat="1" spans="3:12">
      <c r="C3149" s="159"/>
      <c r="F3149" s="10"/>
      <c r="G3149" s="145"/>
      <c r="H3149" s="159"/>
      <c r="I3149" s="159"/>
      <c r="J3149" s="159"/>
      <c r="K3149" s="9"/>
      <c r="L3149" s="171"/>
    </row>
    <row r="3150" s="144" customFormat="1" spans="3:12">
      <c r="C3150" s="159"/>
      <c r="F3150" s="10"/>
      <c r="G3150" s="145"/>
      <c r="H3150" s="159"/>
      <c r="I3150" s="159"/>
      <c r="J3150" s="159"/>
      <c r="K3150" s="9"/>
      <c r="L3150" s="171"/>
    </row>
    <row r="3151" s="144" customFormat="1" spans="3:12">
      <c r="C3151" s="159"/>
      <c r="F3151" s="10"/>
      <c r="G3151" s="145"/>
      <c r="H3151" s="159"/>
      <c r="I3151" s="159"/>
      <c r="J3151" s="159"/>
      <c r="K3151" s="9"/>
      <c r="L3151" s="171"/>
    </row>
    <row r="3152" s="144" customFormat="1" spans="3:12">
      <c r="C3152" s="159"/>
      <c r="F3152" s="10"/>
      <c r="G3152" s="145"/>
      <c r="H3152" s="159"/>
      <c r="I3152" s="159"/>
      <c r="J3152" s="159"/>
      <c r="K3152" s="9"/>
      <c r="L3152" s="171"/>
    </row>
    <row r="3153" s="144" customFormat="1" spans="3:12">
      <c r="C3153" s="159"/>
      <c r="F3153" s="10"/>
      <c r="G3153" s="145"/>
      <c r="H3153" s="159"/>
      <c r="I3153" s="159"/>
      <c r="J3153" s="159"/>
      <c r="K3153" s="9"/>
      <c r="L3153" s="171"/>
    </row>
    <row r="3154" s="144" customFormat="1" spans="3:12">
      <c r="C3154" s="159"/>
      <c r="F3154" s="10"/>
      <c r="G3154" s="145"/>
      <c r="H3154" s="159"/>
      <c r="I3154" s="159"/>
      <c r="J3154" s="159"/>
      <c r="K3154" s="9"/>
      <c r="L3154" s="171"/>
    </row>
    <row r="3155" s="144" customFormat="1" spans="3:12">
      <c r="C3155" s="159"/>
      <c r="F3155" s="10"/>
      <c r="G3155" s="145"/>
      <c r="H3155" s="159"/>
      <c r="I3155" s="159"/>
      <c r="J3155" s="159"/>
      <c r="K3155" s="9"/>
      <c r="L3155" s="171"/>
    </row>
    <row r="3156" s="144" customFormat="1" spans="3:12">
      <c r="C3156" s="159"/>
      <c r="F3156" s="10"/>
      <c r="G3156" s="145"/>
      <c r="H3156" s="159"/>
      <c r="I3156" s="159"/>
      <c r="J3156" s="159"/>
      <c r="K3156" s="9"/>
      <c r="L3156" s="171"/>
    </row>
    <row r="3157" s="144" customFormat="1" spans="3:12">
      <c r="C3157" s="159"/>
      <c r="F3157" s="10"/>
      <c r="G3157" s="145"/>
      <c r="H3157" s="159"/>
      <c r="I3157" s="159"/>
      <c r="J3157" s="159"/>
      <c r="K3157" s="9"/>
      <c r="L3157" s="171"/>
    </row>
    <row r="3158" s="144" customFormat="1" spans="3:12">
      <c r="C3158" s="159"/>
      <c r="F3158" s="10"/>
      <c r="G3158" s="145"/>
      <c r="H3158" s="159"/>
      <c r="I3158" s="159"/>
      <c r="J3158" s="159"/>
      <c r="K3158" s="9"/>
      <c r="L3158" s="171"/>
    </row>
    <row r="3159" s="144" customFormat="1" spans="3:12">
      <c r="C3159" s="159"/>
      <c r="F3159" s="10"/>
      <c r="G3159" s="145"/>
      <c r="H3159" s="159"/>
      <c r="I3159" s="159"/>
      <c r="J3159" s="159"/>
      <c r="K3159" s="9"/>
      <c r="L3159" s="171"/>
    </row>
    <row r="3160" s="144" customFormat="1" spans="3:12">
      <c r="C3160" s="159"/>
      <c r="F3160" s="10"/>
      <c r="G3160" s="145"/>
      <c r="H3160" s="159"/>
      <c r="I3160" s="159"/>
      <c r="J3160" s="159"/>
      <c r="K3160" s="9"/>
      <c r="L3160" s="171"/>
    </row>
    <row r="3161" s="144" customFormat="1" spans="3:12">
      <c r="C3161" s="159"/>
      <c r="F3161" s="10"/>
      <c r="G3161" s="145"/>
      <c r="H3161" s="159"/>
      <c r="I3161" s="159"/>
      <c r="J3161" s="159"/>
      <c r="K3161" s="9"/>
      <c r="L3161" s="171"/>
    </row>
    <row r="3162" s="144" customFormat="1" spans="3:12">
      <c r="C3162" s="159"/>
      <c r="F3162" s="10"/>
      <c r="G3162" s="145"/>
      <c r="H3162" s="159"/>
      <c r="I3162" s="159"/>
      <c r="J3162" s="159"/>
      <c r="K3162" s="9"/>
      <c r="L3162" s="171"/>
    </row>
    <row r="3163" s="144" customFormat="1" spans="3:12">
      <c r="C3163" s="159"/>
      <c r="F3163" s="10"/>
      <c r="G3163" s="145"/>
      <c r="H3163" s="159"/>
      <c r="I3163" s="159"/>
      <c r="J3163" s="159"/>
      <c r="K3163" s="9"/>
      <c r="L3163" s="171"/>
    </row>
    <row r="3164" s="144" customFormat="1" spans="3:12">
      <c r="C3164" s="159"/>
      <c r="F3164" s="10"/>
      <c r="G3164" s="145"/>
      <c r="H3164" s="159"/>
      <c r="I3164" s="159"/>
      <c r="J3164" s="159"/>
      <c r="K3164" s="9"/>
      <c r="L3164" s="171"/>
    </row>
    <row r="3165" s="144" customFormat="1" spans="3:12">
      <c r="C3165" s="159"/>
      <c r="F3165" s="10"/>
      <c r="G3165" s="145"/>
      <c r="H3165" s="159"/>
      <c r="I3165" s="159"/>
      <c r="J3165" s="159"/>
      <c r="K3165" s="9"/>
      <c r="L3165" s="171"/>
    </row>
    <row r="3166" s="144" customFormat="1" spans="3:12">
      <c r="C3166" s="159"/>
      <c r="F3166" s="10"/>
      <c r="G3166" s="145"/>
      <c r="H3166" s="159"/>
      <c r="I3166" s="159"/>
      <c r="J3166" s="159"/>
      <c r="K3166" s="9"/>
      <c r="L3166" s="171"/>
    </row>
    <row r="3167" s="144" customFormat="1" spans="3:12">
      <c r="C3167" s="159"/>
      <c r="F3167" s="10"/>
      <c r="G3167" s="145"/>
      <c r="H3167" s="159"/>
      <c r="I3167" s="159"/>
      <c r="J3167" s="159"/>
      <c r="K3167" s="9"/>
      <c r="L3167" s="171"/>
    </row>
    <row r="3168" s="144" customFormat="1" spans="3:12">
      <c r="C3168" s="159"/>
      <c r="F3168" s="10"/>
      <c r="G3168" s="145"/>
      <c r="H3168" s="159"/>
      <c r="I3168" s="159"/>
      <c r="J3168" s="159"/>
      <c r="K3168" s="9"/>
      <c r="L3168" s="171"/>
    </row>
    <row r="3169" s="144" customFormat="1" spans="3:12">
      <c r="C3169" s="159"/>
      <c r="F3169" s="10"/>
      <c r="G3169" s="145"/>
      <c r="H3169" s="159"/>
      <c r="I3169" s="159"/>
      <c r="J3169" s="159"/>
      <c r="K3169" s="9"/>
      <c r="L3169" s="171"/>
    </row>
    <row r="3170" s="144" customFormat="1" spans="3:12">
      <c r="C3170" s="159"/>
      <c r="F3170" s="10"/>
      <c r="G3170" s="145"/>
      <c r="H3170" s="159"/>
      <c r="I3170" s="159"/>
      <c r="J3170" s="159"/>
      <c r="K3170" s="9"/>
      <c r="L3170" s="171"/>
    </row>
    <row r="3171" s="144" customFormat="1" spans="3:12">
      <c r="C3171" s="159"/>
      <c r="F3171" s="10"/>
      <c r="G3171" s="145"/>
      <c r="H3171" s="159"/>
      <c r="I3171" s="159"/>
      <c r="J3171" s="159"/>
      <c r="K3171" s="9"/>
      <c r="L3171" s="171"/>
    </row>
    <row r="3172" s="144" customFormat="1" spans="3:12">
      <c r="C3172" s="159"/>
      <c r="F3172" s="10"/>
      <c r="G3172" s="145"/>
      <c r="H3172" s="159"/>
      <c r="I3172" s="159"/>
      <c r="J3172" s="159"/>
      <c r="K3172" s="9"/>
      <c r="L3172" s="171"/>
    </row>
    <row r="3173" s="144" customFormat="1" spans="3:12">
      <c r="C3173" s="159"/>
      <c r="F3173" s="10"/>
      <c r="G3173" s="145"/>
      <c r="H3173" s="159"/>
      <c r="I3173" s="159"/>
      <c r="J3173" s="159"/>
      <c r="K3173" s="9"/>
      <c r="L3173" s="171"/>
    </row>
    <row r="3174" s="144" customFormat="1" spans="3:12">
      <c r="C3174" s="159"/>
      <c r="F3174" s="10"/>
      <c r="G3174" s="145"/>
      <c r="H3174" s="159"/>
      <c r="I3174" s="159"/>
      <c r="J3174" s="159"/>
      <c r="K3174" s="9"/>
      <c r="L3174" s="171"/>
    </row>
    <row r="3175" s="144" customFormat="1" spans="3:12">
      <c r="C3175" s="159"/>
      <c r="F3175" s="10"/>
      <c r="G3175" s="145"/>
      <c r="H3175" s="159"/>
      <c r="I3175" s="159"/>
      <c r="J3175" s="159"/>
      <c r="K3175" s="9"/>
      <c r="L3175" s="171"/>
    </row>
    <row r="3176" s="144" customFormat="1" spans="3:12">
      <c r="C3176" s="159"/>
      <c r="F3176" s="10"/>
      <c r="G3176" s="145"/>
      <c r="H3176" s="159"/>
      <c r="I3176" s="159"/>
      <c r="J3176" s="159"/>
      <c r="K3176" s="9"/>
      <c r="L3176" s="171"/>
    </row>
    <row r="3177" s="144" customFormat="1" spans="3:12">
      <c r="C3177" s="159"/>
      <c r="F3177" s="10"/>
      <c r="G3177" s="145"/>
      <c r="H3177" s="159"/>
      <c r="I3177" s="159"/>
      <c r="J3177" s="159"/>
      <c r="K3177" s="9"/>
      <c r="L3177" s="171"/>
    </row>
    <row r="3178" s="144" customFormat="1" spans="3:12">
      <c r="C3178" s="159"/>
      <c r="F3178" s="10"/>
      <c r="G3178" s="145"/>
      <c r="H3178" s="159"/>
      <c r="I3178" s="159"/>
      <c r="J3178" s="159"/>
      <c r="K3178" s="9"/>
      <c r="L3178" s="171"/>
    </row>
    <row r="3179" s="144" customFormat="1" spans="3:12">
      <c r="C3179" s="159"/>
      <c r="F3179" s="10"/>
      <c r="G3179" s="145"/>
      <c r="H3179" s="159"/>
      <c r="I3179" s="159"/>
      <c r="J3179" s="159"/>
      <c r="K3179" s="9"/>
      <c r="L3179" s="171"/>
    </row>
    <row r="3180" s="144" customFormat="1" spans="3:12">
      <c r="C3180" s="159"/>
      <c r="F3180" s="10"/>
      <c r="G3180" s="145"/>
      <c r="H3180" s="159"/>
      <c r="I3180" s="159"/>
      <c r="J3180" s="159"/>
      <c r="K3180" s="9"/>
      <c r="L3180" s="171"/>
    </row>
    <row r="3181" s="144" customFormat="1" spans="3:12">
      <c r="C3181" s="159"/>
      <c r="F3181" s="10"/>
      <c r="G3181" s="145"/>
      <c r="H3181" s="159"/>
      <c r="I3181" s="159"/>
      <c r="J3181" s="159"/>
      <c r="K3181" s="9"/>
      <c r="L3181" s="171"/>
    </row>
    <row r="3182" s="144" customFormat="1" spans="3:12">
      <c r="C3182" s="159"/>
      <c r="F3182" s="10"/>
      <c r="G3182" s="145"/>
      <c r="H3182" s="159"/>
      <c r="I3182" s="159"/>
      <c r="J3182" s="159"/>
      <c r="K3182" s="9"/>
      <c r="L3182" s="171"/>
    </row>
    <row r="3183" s="144" customFormat="1" spans="3:12">
      <c r="C3183" s="159"/>
      <c r="F3183" s="10"/>
      <c r="G3183" s="145"/>
      <c r="H3183" s="159"/>
      <c r="I3183" s="159"/>
      <c r="J3183" s="159"/>
      <c r="K3183" s="9"/>
      <c r="L3183" s="171"/>
    </row>
    <row r="3184" s="144" customFormat="1" spans="3:12">
      <c r="C3184" s="159"/>
      <c r="F3184" s="10"/>
      <c r="G3184" s="145"/>
      <c r="H3184" s="159"/>
      <c r="I3184" s="159"/>
      <c r="J3184" s="159"/>
      <c r="K3184" s="9"/>
      <c r="L3184" s="171"/>
    </row>
    <row r="3185" s="144" customFormat="1" spans="3:12">
      <c r="C3185" s="159"/>
      <c r="F3185" s="10"/>
      <c r="G3185" s="145"/>
      <c r="H3185" s="159"/>
      <c r="I3185" s="159"/>
      <c r="J3185" s="159"/>
      <c r="K3185" s="9"/>
      <c r="L3185" s="171"/>
    </row>
    <row r="3186" s="144" customFormat="1" spans="3:12">
      <c r="C3186" s="159"/>
      <c r="F3186" s="10"/>
      <c r="G3186" s="145"/>
      <c r="H3186" s="159"/>
      <c r="I3186" s="159"/>
      <c r="J3186" s="159"/>
      <c r="K3186" s="9"/>
      <c r="L3186" s="171"/>
    </row>
    <row r="3187" s="144" customFormat="1" spans="3:12">
      <c r="C3187" s="159"/>
      <c r="F3187" s="10"/>
      <c r="G3187" s="145"/>
      <c r="H3187" s="159"/>
      <c r="I3187" s="159"/>
      <c r="J3187" s="159"/>
      <c r="K3187" s="9"/>
      <c r="L3187" s="171"/>
    </row>
    <row r="3188" s="144" customFormat="1" spans="3:12">
      <c r="C3188" s="159"/>
      <c r="F3188" s="10"/>
      <c r="G3188" s="145"/>
      <c r="H3188" s="159"/>
      <c r="I3188" s="159"/>
      <c r="J3188" s="159"/>
      <c r="K3188" s="9"/>
      <c r="L3188" s="171"/>
    </row>
    <row r="3189" s="144" customFormat="1" spans="3:12">
      <c r="C3189" s="159"/>
      <c r="F3189" s="10"/>
      <c r="G3189" s="145"/>
      <c r="H3189" s="159"/>
      <c r="I3189" s="159"/>
      <c r="J3189" s="159"/>
      <c r="K3189" s="9"/>
      <c r="L3189" s="171"/>
    </row>
    <row r="3190" s="144" customFormat="1" spans="3:12">
      <c r="C3190" s="159"/>
      <c r="F3190" s="10"/>
      <c r="G3190" s="145"/>
      <c r="H3190" s="159"/>
      <c r="I3190" s="159"/>
      <c r="J3190" s="159"/>
      <c r="K3190" s="9"/>
      <c r="L3190" s="171"/>
    </row>
    <row r="3191" s="144" customFormat="1" spans="3:12">
      <c r="C3191" s="159"/>
      <c r="F3191" s="10"/>
      <c r="G3191" s="145"/>
      <c r="H3191" s="159"/>
      <c r="I3191" s="159"/>
      <c r="J3191" s="159"/>
      <c r="K3191" s="9"/>
      <c r="L3191" s="171"/>
    </row>
    <row r="3192" s="144" customFormat="1" spans="3:12">
      <c r="C3192" s="159"/>
      <c r="F3192" s="10"/>
      <c r="G3192" s="145"/>
      <c r="H3192" s="159"/>
      <c r="I3192" s="159"/>
      <c r="J3192" s="159"/>
      <c r="K3192" s="9"/>
      <c r="L3192" s="171"/>
    </row>
    <row r="3193" s="144" customFormat="1" spans="3:12">
      <c r="C3193" s="159"/>
      <c r="F3193" s="10"/>
      <c r="G3193" s="145"/>
      <c r="H3193" s="159"/>
      <c r="I3193" s="159"/>
      <c r="J3193" s="159"/>
      <c r="K3193" s="9"/>
      <c r="L3193" s="171"/>
    </row>
    <row r="3194" s="144" customFormat="1" spans="3:12">
      <c r="C3194" s="159"/>
      <c r="F3194" s="10"/>
      <c r="G3194" s="145"/>
      <c r="H3194" s="159"/>
      <c r="I3194" s="159"/>
      <c r="J3194" s="159"/>
      <c r="K3194" s="9"/>
      <c r="L3194" s="171"/>
    </row>
    <row r="3195" s="144" customFormat="1" spans="3:12">
      <c r="C3195" s="159"/>
      <c r="F3195" s="10"/>
      <c r="G3195" s="145"/>
      <c r="H3195" s="159"/>
      <c r="I3195" s="159"/>
      <c r="J3195" s="159"/>
      <c r="K3195" s="9"/>
      <c r="L3195" s="171"/>
    </row>
    <row r="3196" s="144" customFormat="1" spans="3:12">
      <c r="C3196" s="159"/>
      <c r="F3196" s="10"/>
      <c r="G3196" s="145"/>
      <c r="H3196" s="159"/>
      <c r="I3196" s="159"/>
      <c r="J3196" s="159"/>
      <c r="K3196" s="9"/>
      <c r="L3196" s="171"/>
    </row>
    <row r="3197" s="144" customFormat="1" spans="3:12">
      <c r="C3197" s="159"/>
      <c r="F3197" s="10"/>
      <c r="G3197" s="145"/>
      <c r="H3197" s="159"/>
      <c r="I3197" s="159"/>
      <c r="J3197" s="159"/>
      <c r="K3197" s="9"/>
      <c r="L3197" s="171"/>
    </row>
    <row r="3198" s="144" customFormat="1" spans="3:12">
      <c r="C3198" s="159"/>
      <c r="F3198" s="10"/>
      <c r="G3198" s="145"/>
      <c r="H3198" s="159"/>
      <c r="I3198" s="159"/>
      <c r="J3198" s="159"/>
      <c r="K3198" s="9"/>
      <c r="L3198" s="171"/>
    </row>
    <row r="3199" s="144" customFormat="1" spans="3:12">
      <c r="C3199" s="159"/>
      <c r="F3199" s="10"/>
      <c r="G3199" s="145"/>
      <c r="H3199" s="159"/>
      <c r="I3199" s="159"/>
      <c r="J3199" s="159"/>
      <c r="K3199" s="9"/>
      <c r="L3199" s="171"/>
    </row>
    <row r="3200" s="144" customFormat="1" spans="3:12">
      <c r="C3200" s="159"/>
      <c r="F3200" s="10"/>
      <c r="G3200" s="145"/>
      <c r="H3200" s="159"/>
      <c r="I3200" s="159"/>
      <c r="J3200" s="159"/>
      <c r="K3200" s="9"/>
      <c r="L3200" s="171"/>
    </row>
    <row r="3201" s="144" customFormat="1" spans="3:12">
      <c r="C3201" s="159"/>
      <c r="F3201" s="10"/>
      <c r="G3201" s="145"/>
      <c r="H3201" s="159"/>
      <c r="I3201" s="159"/>
      <c r="J3201" s="159"/>
      <c r="K3201" s="9"/>
      <c r="L3201" s="171"/>
    </row>
    <row r="3202" s="144" customFormat="1" spans="3:12">
      <c r="C3202" s="159"/>
      <c r="F3202" s="10"/>
      <c r="G3202" s="145"/>
      <c r="H3202" s="159"/>
      <c r="I3202" s="159"/>
      <c r="J3202" s="159"/>
      <c r="K3202" s="9"/>
      <c r="L3202" s="171"/>
    </row>
    <row r="3203" s="144" customFormat="1" spans="3:12">
      <c r="C3203" s="159"/>
      <c r="F3203" s="10"/>
      <c r="G3203" s="145"/>
      <c r="H3203" s="159"/>
      <c r="I3203" s="159"/>
      <c r="J3203" s="159"/>
      <c r="K3203" s="9"/>
      <c r="L3203" s="171"/>
    </row>
    <row r="3204" s="144" customFormat="1" spans="3:12">
      <c r="C3204" s="159"/>
      <c r="F3204" s="10"/>
      <c r="G3204" s="145"/>
      <c r="H3204" s="159"/>
      <c r="I3204" s="159"/>
      <c r="J3204" s="159"/>
      <c r="K3204" s="9"/>
      <c r="L3204" s="171"/>
    </row>
    <row r="3205" s="144" customFormat="1" spans="3:12">
      <c r="C3205" s="159"/>
      <c r="F3205" s="10"/>
      <c r="G3205" s="145"/>
      <c r="H3205" s="159"/>
      <c r="I3205" s="159"/>
      <c r="J3205" s="159"/>
      <c r="K3205" s="9"/>
      <c r="L3205" s="171"/>
    </row>
    <row r="3206" s="144" customFormat="1" spans="3:12">
      <c r="C3206" s="159"/>
      <c r="F3206" s="10"/>
      <c r="G3206" s="145"/>
      <c r="H3206" s="159"/>
      <c r="I3206" s="159"/>
      <c r="J3206" s="159"/>
      <c r="K3206" s="9"/>
      <c r="L3206" s="171"/>
    </row>
    <row r="3207" s="144" customFormat="1" spans="3:12">
      <c r="C3207" s="159"/>
      <c r="F3207" s="10"/>
      <c r="G3207" s="145"/>
      <c r="H3207" s="159"/>
      <c r="I3207" s="159"/>
      <c r="J3207" s="159"/>
      <c r="K3207" s="9"/>
      <c r="L3207" s="171"/>
    </row>
    <row r="3208" s="144" customFormat="1" spans="3:12">
      <c r="C3208" s="159"/>
      <c r="F3208" s="10"/>
      <c r="G3208" s="145"/>
      <c r="H3208" s="159"/>
      <c r="I3208" s="159"/>
      <c r="J3208" s="159"/>
      <c r="K3208" s="9"/>
      <c r="L3208" s="171"/>
    </row>
    <row r="3209" s="144" customFormat="1" spans="3:12">
      <c r="C3209" s="159"/>
      <c r="F3209" s="10"/>
      <c r="G3209" s="145"/>
      <c r="H3209" s="159"/>
      <c r="I3209" s="159"/>
      <c r="J3209" s="159"/>
      <c r="K3209" s="9"/>
      <c r="L3209" s="171"/>
    </row>
    <row r="3210" s="144" customFormat="1" spans="3:12">
      <c r="C3210" s="159"/>
      <c r="F3210" s="10"/>
      <c r="G3210" s="145"/>
      <c r="H3210" s="159"/>
      <c r="I3210" s="159"/>
      <c r="J3210" s="159"/>
      <c r="K3210" s="9"/>
      <c r="L3210" s="171"/>
    </row>
    <row r="3211" s="144" customFormat="1" spans="3:12">
      <c r="C3211" s="159"/>
      <c r="F3211" s="10"/>
      <c r="G3211" s="145"/>
      <c r="H3211" s="159"/>
      <c r="I3211" s="159"/>
      <c r="J3211" s="159"/>
      <c r="K3211" s="9"/>
      <c r="L3211" s="171"/>
    </row>
    <row r="3212" s="144" customFormat="1" spans="3:12">
      <c r="C3212" s="159"/>
      <c r="F3212" s="10"/>
      <c r="G3212" s="145"/>
      <c r="H3212" s="159"/>
      <c r="I3212" s="159"/>
      <c r="J3212" s="159"/>
      <c r="K3212" s="9"/>
      <c r="L3212" s="171"/>
    </row>
    <row r="3213" s="144" customFormat="1" spans="3:12">
      <c r="C3213" s="159"/>
      <c r="F3213" s="10"/>
      <c r="G3213" s="145"/>
      <c r="H3213" s="159"/>
      <c r="I3213" s="159"/>
      <c r="J3213" s="159"/>
      <c r="K3213" s="9"/>
      <c r="L3213" s="171"/>
    </row>
    <row r="3214" s="144" customFormat="1" spans="3:12">
      <c r="C3214" s="159"/>
      <c r="F3214" s="10"/>
      <c r="G3214" s="145"/>
      <c r="H3214" s="159"/>
      <c r="I3214" s="159"/>
      <c r="J3214" s="159"/>
      <c r="K3214" s="9"/>
      <c r="L3214" s="171"/>
    </row>
    <row r="3215" s="144" customFormat="1" spans="3:12">
      <c r="C3215" s="159"/>
      <c r="F3215" s="10"/>
      <c r="G3215" s="145"/>
      <c r="H3215" s="159"/>
      <c r="I3215" s="159"/>
      <c r="J3215" s="159"/>
      <c r="K3215" s="9"/>
      <c r="L3215" s="171"/>
    </row>
    <row r="3216" s="144" customFormat="1" spans="3:12">
      <c r="C3216" s="159"/>
      <c r="F3216" s="10"/>
      <c r="G3216" s="145"/>
      <c r="H3216" s="159"/>
      <c r="I3216" s="159"/>
      <c r="J3216" s="159"/>
      <c r="K3216" s="9"/>
      <c r="L3216" s="171"/>
    </row>
    <row r="3217" s="144" customFormat="1" spans="3:12">
      <c r="C3217" s="159"/>
      <c r="F3217" s="10"/>
      <c r="G3217" s="145"/>
      <c r="H3217" s="159"/>
      <c r="I3217" s="159"/>
      <c r="J3217" s="159"/>
      <c r="K3217" s="9"/>
      <c r="L3217" s="171"/>
    </row>
    <row r="3218" s="144" customFormat="1" spans="3:12">
      <c r="C3218" s="159"/>
      <c r="F3218" s="10"/>
      <c r="G3218" s="145"/>
      <c r="H3218" s="159"/>
      <c r="I3218" s="159"/>
      <c r="J3218" s="159"/>
      <c r="K3218" s="9"/>
      <c r="L3218" s="171"/>
    </row>
    <row r="3219" s="144" customFormat="1" spans="3:12">
      <c r="C3219" s="159"/>
      <c r="F3219" s="10"/>
      <c r="G3219" s="145"/>
      <c r="H3219" s="159"/>
      <c r="I3219" s="159"/>
      <c r="J3219" s="159"/>
      <c r="K3219" s="9"/>
      <c r="L3219" s="171"/>
    </row>
    <row r="3220" s="144" customFormat="1" spans="3:12">
      <c r="C3220" s="159"/>
      <c r="F3220" s="10"/>
      <c r="G3220" s="145"/>
      <c r="H3220" s="159"/>
      <c r="I3220" s="159"/>
      <c r="J3220" s="159"/>
      <c r="K3220" s="9"/>
      <c r="L3220" s="171"/>
    </row>
    <row r="3221" s="144" customFormat="1" spans="3:12">
      <c r="C3221" s="159"/>
      <c r="F3221" s="10"/>
      <c r="G3221" s="145"/>
      <c r="H3221" s="159"/>
      <c r="I3221" s="159"/>
      <c r="J3221" s="159"/>
      <c r="K3221" s="9"/>
      <c r="L3221" s="171"/>
    </row>
    <row r="3222" s="144" customFormat="1" spans="3:12">
      <c r="C3222" s="159"/>
      <c r="F3222" s="10"/>
      <c r="G3222" s="145"/>
      <c r="H3222" s="159"/>
      <c r="I3222" s="159"/>
      <c r="J3222" s="159"/>
      <c r="K3222" s="9"/>
      <c r="L3222" s="171"/>
    </row>
    <row r="3223" s="144" customFormat="1" spans="3:12">
      <c r="C3223" s="159"/>
      <c r="F3223" s="10"/>
      <c r="G3223" s="145"/>
      <c r="H3223" s="159"/>
      <c r="I3223" s="159"/>
      <c r="J3223" s="159"/>
      <c r="K3223" s="9"/>
      <c r="L3223" s="171"/>
    </row>
  </sheetData>
  <autoFilter xmlns:etc="http://www.wps.cn/officeDocument/2017/etCustomData" ref="A5:N3051" etc:filterBottomFollowUsedRange="0">
    <extLst/>
  </autoFilter>
  <mergeCells count="196">
    <mergeCell ref="B1:N1"/>
    <mergeCell ref="B2:N2"/>
    <mergeCell ref="B3:N3"/>
    <mergeCell ref="B4:C4"/>
    <mergeCell ref="G4:K4"/>
    <mergeCell ref="L4:N4"/>
    <mergeCell ref="B10:F10"/>
    <mergeCell ref="B25:C25"/>
    <mergeCell ref="B28:C28"/>
    <mergeCell ref="B47:C47"/>
    <mergeCell ref="B57:C57"/>
    <mergeCell ref="B62:C62"/>
    <mergeCell ref="B118:C118"/>
    <mergeCell ref="B137:C137"/>
    <mergeCell ref="B154:C154"/>
    <mergeCell ref="B180:C180"/>
    <mergeCell ref="B197:C197"/>
    <mergeCell ref="B206:C206"/>
    <mergeCell ref="B212:C212"/>
    <mergeCell ref="B214:C214"/>
    <mergeCell ref="B224:C224"/>
    <mergeCell ref="B241:C241"/>
    <mergeCell ref="B248:C248"/>
    <mergeCell ref="B250:C250"/>
    <mergeCell ref="B254:C254"/>
    <mergeCell ref="B256:C256"/>
    <mergeCell ref="B271:C271"/>
    <mergeCell ref="B285:C285"/>
    <mergeCell ref="B299:C299"/>
    <mergeCell ref="B313:C313"/>
    <mergeCell ref="B315:C315"/>
    <mergeCell ref="B325:C325"/>
    <mergeCell ref="B328:C328"/>
    <mergeCell ref="B339:C339"/>
    <mergeCell ref="B348:C348"/>
    <mergeCell ref="B357:C357"/>
    <mergeCell ref="B363:C363"/>
    <mergeCell ref="B381:C381"/>
    <mergeCell ref="B398:C398"/>
    <mergeCell ref="B415:C415"/>
    <mergeCell ref="B476:C476"/>
    <mergeCell ref="B536:C536"/>
    <mergeCell ref="B596:C596"/>
    <mergeCell ref="B656:C656"/>
    <mergeCell ref="B660:C660"/>
    <mergeCell ref="B663:C663"/>
    <mergeCell ref="B666:C666"/>
    <mergeCell ref="B778:C778"/>
    <mergeCell ref="B847:C847"/>
    <mergeCell ref="B856:C856"/>
    <mergeCell ref="B867:C867"/>
    <mergeCell ref="B883:C883"/>
    <mergeCell ref="B885:C885"/>
    <mergeCell ref="B892:C892"/>
    <mergeCell ref="B895:C895"/>
    <mergeCell ref="B905:C905"/>
    <mergeCell ref="B914:C914"/>
    <mergeCell ref="B923:C923"/>
    <mergeCell ref="B932:C932"/>
    <mergeCell ref="B941:C941"/>
    <mergeCell ref="B950:C950"/>
    <mergeCell ref="B959:C959"/>
    <mergeCell ref="B968:C968"/>
    <mergeCell ref="B977:C977"/>
    <mergeCell ref="B986:C986"/>
    <mergeCell ref="B1013:C1013"/>
    <mergeCell ref="B1056:C1056"/>
    <mergeCell ref="B1061:C1061"/>
    <mergeCell ref="B1168:C1168"/>
    <mergeCell ref="B1220:C1220"/>
    <mergeCell ref="B1223:N1223"/>
    <mergeCell ref="B1238:C1238"/>
    <mergeCell ref="B1269:C1269"/>
    <mergeCell ref="B1273:C1273"/>
    <mergeCell ref="B1290:C1290"/>
    <mergeCell ref="B1304:C1304"/>
    <mergeCell ref="B1336:C1336"/>
    <mergeCell ref="B1344:C1344"/>
    <mergeCell ref="B1359:C1359"/>
    <mergeCell ref="B1377:C1377"/>
    <mergeCell ref="B1422:C1422"/>
    <mergeCell ref="B1435:C1435"/>
    <mergeCell ref="B1451:C1451"/>
    <mergeCell ref="B1453:C1453"/>
    <mergeCell ref="B1455:C1455"/>
    <mergeCell ref="B1456:N1456"/>
    <mergeCell ref="B1476:C1476"/>
    <mergeCell ref="B1493:C1493"/>
    <mergeCell ref="B1508:C1508"/>
    <mergeCell ref="B1528:C1528"/>
    <mergeCell ref="B1545:C1545"/>
    <mergeCell ref="B1548:C1548"/>
    <mergeCell ref="B1556:C1556"/>
    <mergeCell ref="B1560:C1560"/>
    <mergeCell ref="B1568:C1568"/>
    <mergeCell ref="B1581:C1581"/>
    <mergeCell ref="B1585:C1585"/>
    <mergeCell ref="B1589:C1589"/>
    <mergeCell ref="B1591:C1591"/>
    <mergeCell ref="B1595:C1595"/>
    <mergeCell ref="B1599:C1599"/>
    <mergeCell ref="B1603:C1603"/>
    <mergeCell ref="B1608:C1608"/>
    <mergeCell ref="B1612:C1612"/>
    <mergeCell ref="B1616:C1616"/>
    <mergeCell ref="B1620:C1620"/>
    <mergeCell ref="B1623:C1623"/>
    <mergeCell ref="B1636:C1636"/>
    <mergeCell ref="B1642:C1642"/>
    <mergeCell ref="B1649:C1649"/>
    <mergeCell ref="B1652:C1652"/>
    <mergeCell ref="B1656:C1656"/>
    <mergeCell ref="B1661:C1661"/>
    <mergeCell ref="B1665:C1665"/>
    <mergeCell ref="B1667:C1667"/>
    <mergeCell ref="B1669:C1669"/>
    <mergeCell ref="B1671:C1671"/>
    <mergeCell ref="B1675:C1675"/>
    <mergeCell ref="B1679:C1679"/>
    <mergeCell ref="B1681:C1681"/>
    <mergeCell ref="B1683:C1683"/>
    <mergeCell ref="B1686:C1686"/>
    <mergeCell ref="B1691:C1691"/>
    <mergeCell ref="B1693:C1693"/>
    <mergeCell ref="B1697:C1697"/>
    <mergeCell ref="B1709:C1709"/>
    <mergeCell ref="B1720:C1720"/>
    <mergeCell ref="B1723:C1723"/>
    <mergeCell ref="B1726:C1726"/>
    <mergeCell ref="B1739:C1739"/>
    <mergeCell ref="B1742:C1742"/>
    <mergeCell ref="B1754:C1754"/>
    <mergeCell ref="B1757:C1757"/>
    <mergeCell ref="B1760:C1760"/>
    <mergeCell ref="B1762:C1762"/>
    <mergeCell ref="B1765:C1765"/>
    <mergeCell ref="B1772:C1772"/>
    <mergeCell ref="B1775:C1775"/>
    <mergeCell ref="B1779:C1779"/>
    <mergeCell ref="B1781:C1781"/>
    <mergeCell ref="B1792:C1792"/>
    <mergeCell ref="B1794:C1794"/>
    <mergeCell ref="B1797:C1797"/>
    <mergeCell ref="B1801:C1801"/>
    <mergeCell ref="B1805:C1805"/>
    <mergeCell ref="B1808:C1808"/>
    <mergeCell ref="B1814:C1814"/>
    <mergeCell ref="B1817:C1817"/>
    <mergeCell ref="B1828:C1828"/>
    <mergeCell ref="B1831:C1831"/>
    <mergeCell ref="B1832:N1832"/>
    <mergeCell ref="B1851:C1851"/>
    <mergeCell ref="B1898:C1898"/>
    <mergeCell ref="B1913:C1913"/>
    <mergeCell ref="B1975:C1975"/>
    <mergeCell ref="B1978:C1978"/>
    <mergeCell ref="B1981:C1981"/>
    <mergeCell ref="B1983:C1983"/>
    <mergeCell ref="B2005:C2005"/>
    <mergeCell ref="B2009:C2009"/>
    <mergeCell ref="B2012:C2012"/>
    <mergeCell ref="B2016:C2016"/>
    <mergeCell ref="B2019:C2019"/>
    <mergeCell ref="B2022:C2022"/>
    <mergeCell ref="B2025:C2025"/>
    <mergeCell ref="B2054:C2054"/>
    <mergeCell ref="B2142:C2142"/>
    <mergeCell ref="B2185:C2185"/>
    <mergeCell ref="B2246:C2246"/>
    <mergeCell ref="B2284:C2284"/>
    <mergeCell ref="B2297:C2297"/>
    <mergeCell ref="B2314:C2314"/>
    <mergeCell ref="B2319:C2319"/>
    <mergeCell ref="B2321:C2321"/>
    <mergeCell ref="B2323:C2323"/>
    <mergeCell ref="B2324:N2324"/>
    <mergeCell ref="B2440:C2440"/>
    <mergeCell ref="B2593:C2593"/>
    <mergeCell ref="B2610:C2610"/>
    <mergeCell ref="B2626:C2626"/>
    <mergeCell ref="B2662:C2662"/>
    <mergeCell ref="B2764:C2764"/>
    <mergeCell ref="B2779:C2779"/>
    <mergeCell ref="B2816:C2816"/>
    <mergeCell ref="B2882:C2882"/>
    <mergeCell ref="B2919:C2919"/>
    <mergeCell ref="B2923:C2923"/>
    <mergeCell ref="B2939:C2939"/>
    <mergeCell ref="B2975:C2975"/>
    <mergeCell ref="B2987:C2987"/>
    <mergeCell ref="B2993:C2993"/>
    <mergeCell ref="B3000:C3000"/>
    <mergeCell ref="B3012:C3012"/>
    <mergeCell ref="B3024:C3024"/>
    <mergeCell ref="B3048:C3048"/>
    <mergeCell ref="F664:F665"/>
  </mergeCells>
  <conditionalFormatting sqref="B6:B7">
    <cfRule type="cellIs" dxfId="0" priority="17" operator="equal">
      <formula>0</formula>
    </cfRule>
  </conditionalFormatting>
  <conditionalFormatting sqref="B8:B10">
    <cfRule type="cellIs" dxfId="0" priority="16" operator="equal">
      <formula>0</formula>
    </cfRule>
  </conditionalFormatting>
  <conditionalFormatting sqref="F1221:F1222">
    <cfRule type="cellIs" dxfId="0" priority="15" operator="equal">
      <formula>0</formula>
    </cfRule>
  </conditionalFormatting>
  <conditionalFormatting sqref="E417 E419 E421 E423 E425 E427 E429 E431 E433 E435 E437 E439 E441 E443 E445 E447 E449 E451 E453 E455 E457 E459 E461 E463 E465 E467 E469 E471 E473 E475">
    <cfRule type="cellIs" dxfId="0" priority="8" operator="equal">
      <formula>0</formula>
    </cfRule>
  </conditionalFormatting>
  <conditionalFormatting sqref="E418 E420 E422 E424 E426 E428 E430 E432 E434 E436 E438 E440 E442 E444 E446 E448 E450 E452 E454 E456 E458 E460 E462 E464 E466 E468 E470 E472 E474">
    <cfRule type="cellIs" dxfId="0" priority="7" operator="equal">
      <formula>0</formula>
    </cfRule>
  </conditionalFormatting>
  <conditionalFormatting sqref="E477 E479 E481 E483 E485 E487 E489 E491 E493 E495 E497 E499 E501 E503 E505 E507 E509 E511 E513 E515 E517 E519 E521 E523 E525 E527 E529 E531 E533 E535">
    <cfRule type="cellIs" dxfId="0" priority="6" operator="equal">
      <formula>0</formula>
    </cfRule>
  </conditionalFormatting>
  <conditionalFormatting sqref="E478 E480 E482 E484 E486 E488 E490 E492 E494 E496 E498 E500 E502 E504 E506 E508 E510 E512 E514 E516 E518 E520 E522 E524 E526 E528 E530 E532 E534">
    <cfRule type="cellIs" dxfId="0" priority="5" operator="equal">
      <formula>0</formula>
    </cfRule>
  </conditionalFormatting>
  <conditionalFormatting sqref="E537 E539 E541 E543 E545 E547 E549 E551 E553 E555 E557 E559 E561 E563 E565 E567 E569 E571 E573 E575 E577 E579 E581 E583 E585 E587 E589 E591 E593 E595">
    <cfRule type="cellIs" dxfId="0" priority="4" operator="equal">
      <formula>0</formula>
    </cfRule>
  </conditionalFormatting>
  <conditionalFormatting sqref="E538 E540 E542 E544 E546 E548 E550 E552 E554 E556 E558 E560 E562 E564 E566 E568 E570 E572 E574 E576 E578 E580 E582 E584 E586 E588 E590 E592 E594">
    <cfRule type="cellIs" dxfId="0" priority="3" operator="equal">
      <formula>0</formula>
    </cfRule>
  </conditionalFormatting>
  <conditionalFormatting sqref="E597 E599 E601 E603 E605 E607 E609 E611 E613 E615 E617 E619 E621 E623 E625 E627 E629 E631 E633 E635 E637 E639 E641 E643 E645 E647 E649 E651 E653 E655">
    <cfRule type="cellIs" dxfId="0" priority="2" operator="equal">
      <formula>0</formula>
    </cfRule>
  </conditionalFormatting>
  <conditionalFormatting sqref="E598 E600 E602 E604 E606 E608 E610 E612 E614 E616 E618 E620 E622 E624 E626 E628 E630 E632 E634 E636 E638 E640 E642 E644 E646 E648 E650 E652 E654">
    <cfRule type="cellIs" dxfId="0" priority="1" operator="equal">
      <formula>0</formula>
    </cfRule>
  </conditionalFormatting>
  <conditionalFormatting sqref="E1227 E1237 E1235 E1233 E1231 E1229">
    <cfRule type="cellIs" dxfId="0" priority="14" operator="equal">
      <formula>0</formula>
    </cfRule>
  </conditionalFormatting>
  <conditionalFormatting sqref="E1228 E1236 E1234 E1232 E1230">
    <cfRule type="cellIs" dxfId="0" priority="13" operator="equal">
      <formula>0</formula>
    </cfRule>
  </conditionalFormatting>
  <conditionalFormatting sqref="E2058 E2140 E2138 E2136 E2134 E2132 E2130 E2128 E2126 E2124 E2122 E2120 E2118 E2116 E2114 E2112 E2110 E2108 E2106 E2104 E2102 E2100 E2098 E2096 E2094 E2092 E2090 E2088 E2086 E2084 E2082 E2080 E2078 E2076 E2074 E2072 E2070 E2068 E2066 E2064 E2062 E2060">
    <cfRule type="cellIs" dxfId="0" priority="12" operator="equal">
      <formula>0</formula>
    </cfRule>
  </conditionalFormatting>
  <conditionalFormatting sqref="E2059 E2141 E2139 E2137 E2135 E2133 E2131 E2129 E2127 E2125 E2123 E2121 E2119 E2117 E2115 E2113 E2111 E2109 E2107 E2105 E2103 E2101 E2099 E2097 E2095 E2093 E2091 E2089 E2087 E2085 E2083 E2081 E2079 E2077 E2075 E2073 E2071 E2069 E2067 E2065 E2063 E2061">
    <cfRule type="cellIs" dxfId="0" priority="11" operator="equal">
      <formula>0</formula>
    </cfRule>
  </conditionalFormatting>
  <conditionalFormatting sqref="E2143 E2183 E2181 E2179 E2177 E2175 E2173 E2171 E2169 E2167 E2165 E2163 E2161 E2159 E2157 E2155 E2153 E2151 E2149 E2147 E2145">
    <cfRule type="cellIs" dxfId="0" priority="10" operator="equal">
      <formula>0</formula>
    </cfRule>
  </conditionalFormatting>
  <conditionalFormatting sqref="E2144 E2184 E2182 E2180 E2178 E2176 E2174 E2172 E2170 E2168 E2166 E2164 E2162 E2160 E2158 E2156 E2154 E2152 E2150 E2148 E2146">
    <cfRule type="cellIs" dxfId="0" priority="9" operator="equal">
      <formula>0</formula>
    </cfRule>
  </conditionalFormatting>
  <printOptions horizontalCentered="1"/>
  <pageMargins left="0.554861111111111" right="0.196527777777778" top="1" bottom="1" header="0.696527777777778" footer="0.629861111111111"/>
  <pageSetup paperSize="9" scale="80" orientation="landscape" horizontalDpi="600"/>
  <headerFooter>
    <oddHeader>&amp;R第 &amp;P 页共 &amp;N 页</oddHeader>
    <oddFooter>&amp;L承包人计量负责人：              驻地办计量负责人：                县代表：                   市代表：                总监办计量工程师：</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
  <sheetViews>
    <sheetView zoomScale="110" zoomScaleNormal="110" workbookViewId="0">
      <pane ySplit="6" topLeftCell="A16" activePane="bottomLeft" state="frozen"/>
      <selection/>
      <selection pane="bottomLeft" activeCell="G63" sqref="G63"/>
    </sheetView>
  </sheetViews>
  <sheetFormatPr defaultColWidth="9" defaultRowHeight="14.25"/>
  <cols>
    <col min="1" max="1" width="17.5" style="6" hidden="1" customWidth="1"/>
    <col min="2" max="2" width="9.76666666666667" style="7" customWidth="1"/>
    <col min="3" max="3" width="28.75" style="143" customWidth="1"/>
    <col min="4" max="4" width="6.13333333333333" style="144" customWidth="1"/>
    <col min="5" max="5" width="9.2" style="145" customWidth="1"/>
    <col min="6" max="6" width="10.3333333333333" style="146" customWidth="1"/>
    <col min="7" max="7" width="10.5666666666667" style="143" customWidth="1"/>
    <col min="8" max="8" width="10.1083333333333" style="143" customWidth="1"/>
    <col min="9" max="9" width="11.5916666666667" style="143" customWidth="1"/>
    <col min="10" max="10" width="13.375" style="143" customWidth="1"/>
    <col min="11" max="11" width="20.7833333333333" style="147" customWidth="1"/>
    <col min="12" max="253" width="22.3833333333333" style="147" customWidth="1"/>
    <col min="254" max="16384" width="9" style="147"/>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1" customFormat="1" ht="20" customHeight="1" spans="1:11">
      <c r="A5" s="19" t="s">
        <v>1070</v>
      </c>
      <c r="B5" s="20" t="s">
        <v>2910</v>
      </c>
      <c r="C5" s="20"/>
      <c r="D5" s="20"/>
      <c r="E5" s="20"/>
      <c r="F5" s="20"/>
      <c r="G5" s="20"/>
      <c r="H5" s="20"/>
      <c r="I5" s="20"/>
      <c r="J5" s="20"/>
      <c r="K5" s="20"/>
    </row>
    <row r="6" s="1" customFormat="1" ht="25" customHeight="1" spans="1:11">
      <c r="A6" s="21"/>
      <c r="B6" s="20" t="s">
        <v>189</v>
      </c>
      <c r="C6" s="22" t="s">
        <v>190</v>
      </c>
      <c r="D6" s="22" t="s">
        <v>15</v>
      </c>
      <c r="E6" s="23" t="s">
        <v>1072</v>
      </c>
      <c r="F6" s="24" t="s">
        <v>2911</v>
      </c>
      <c r="G6" s="22" t="s">
        <v>2912</v>
      </c>
      <c r="H6" s="22" t="s">
        <v>2913</v>
      </c>
      <c r="I6" s="22" t="s">
        <v>2914</v>
      </c>
      <c r="J6" s="22" t="s">
        <v>2915</v>
      </c>
      <c r="K6" s="60" t="s">
        <v>195</v>
      </c>
    </row>
    <row r="7" s="140" customFormat="1" ht="21.25" customHeight="1" spans="2:11">
      <c r="B7" s="25">
        <v>100</v>
      </c>
      <c r="C7" s="25" t="s">
        <v>196</v>
      </c>
      <c r="D7" s="26"/>
      <c r="E7" s="26"/>
      <c r="F7" s="38"/>
      <c r="G7" s="61"/>
      <c r="H7" s="38"/>
      <c r="I7" s="38"/>
      <c r="J7" s="61"/>
      <c r="K7" s="38"/>
    </row>
    <row r="8" s="2" customFormat="1" ht="21.25" customHeight="1" spans="2:11">
      <c r="B8" s="30">
        <v>101</v>
      </c>
      <c r="C8" s="30" t="s">
        <v>197</v>
      </c>
      <c r="D8" s="26"/>
      <c r="E8" s="26"/>
      <c r="F8" s="26"/>
      <c r="G8" s="28"/>
      <c r="H8" s="29"/>
      <c r="I8" s="29"/>
      <c r="J8" s="61"/>
      <c r="K8" s="62"/>
    </row>
    <row r="9" s="2" customFormat="1" ht="21.25" customHeight="1" spans="2:11">
      <c r="B9" s="25" t="s">
        <v>198</v>
      </c>
      <c r="C9" s="25" t="s">
        <v>199</v>
      </c>
      <c r="D9" s="26"/>
      <c r="E9" s="26"/>
      <c r="F9" s="26"/>
      <c r="G9" s="28"/>
      <c r="H9" s="29"/>
      <c r="I9" s="29"/>
      <c r="J9" s="61"/>
      <c r="K9" s="62"/>
    </row>
    <row r="10" s="2" customFormat="1" ht="21.25" customHeight="1" spans="2:11">
      <c r="B10" s="30" t="s">
        <v>1080</v>
      </c>
      <c r="C10" s="30" t="s">
        <v>1081</v>
      </c>
      <c r="D10" s="26" t="s">
        <v>201</v>
      </c>
      <c r="E10" s="26"/>
      <c r="F10" s="26"/>
      <c r="G10" s="28"/>
      <c r="H10" s="29"/>
      <c r="I10" s="29"/>
      <c r="J10" s="61"/>
      <c r="K10" s="62"/>
    </row>
    <row r="11" s="2" customFormat="1" ht="21.25" customHeight="1" spans="2:11">
      <c r="B11" s="30" t="s">
        <v>1082</v>
      </c>
      <c r="C11" s="30" t="s">
        <v>1083</v>
      </c>
      <c r="D11" s="26" t="s">
        <v>201</v>
      </c>
      <c r="E11" s="26"/>
      <c r="F11" s="26"/>
      <c r="G11" s="28"/>
      <c r="H11" s="29"/>
      <c r="I11" s="29"/>
      <c r="J11" s="61"/>
      <c r="K11" s="62"/>
    </row>
    <row r="12" s="141" customFormat="1" ht="21.25" customHeight="1" spans="2:11">
      <c r="B12" s="37" t="s">
        <v>200</v>
      </c>
      <c r="C12" s="39" t="s">
        <v>154</v>
      </c>
      <c r="D12" s="26" t="s">
        <v>201</v>
      </c>
      <c r="E12" s="69">
        <v>1</v>
      </c>
      <c r="F12" s="148">
        <v>312802.01</v>
      </c>
      <c r="G12" s="148">
        <v>312802.01</v>
      </c>
      <c r="H12" s="69">
        <v>1</v>
      </c>
      <c r="I12" s="148">
        <v>312802.01</v>
      </c>
      <c r="J12" s="148">
        <v>312802.01</v>
      </c>
      <c r="K12" s="154"/>
    </row>
    <row r="13" s="2" customFormat="1" ht="21.25" customHeight="1" spans="2:11">
      <c r="B13" s="30">
        <v>102</v>
      </c>
      <c r="C13" s="30" t="s">
        <v>155</v>
      </c>
      <c r="D13" s="26"/>
      <c r="E13" s="26"/>
      <c r="F13" s="26"/>
      <c r="G13" s="28"/>
      <c r="H13" s="29"/>
      <c r="I13" s="29"/>
      <c r="J13" s="61"/>
      <c r="K13" s="62"/>
    </row>
    <row r="14" s="2" customFormat="1" ht="21.25" customHeight="1" spans="2:11">
      <c r="B14" s="30" t="s">
        <v>202</v>
      </c>
      <c r="C14" s="30" t="s">
        <v>139</v>
      </c>
      <c r="D14" s="26" t="s">
        <v>201</v>
      </c>
      <c r="E14" s="26"/>
      <c r="F14" s="34"/>
      <c r="G14" s="130"/>
      <c r="H14" s="29"/>
      <c r="I14" s="29"/>
      <c r="J14" s="61"/>
      <c r="K14" s="62">
        <f t="shared" ref="K14:K25" si="0">J14-G14</f>
        <v>0</v>
      </c>
    </row>
    <row r="15" s="2" customFormat="1" ht="21.25" customHeight="1" spans="2:11">
      <c r="B15" s="30" t="s">
        <v>203</v>
      </c>
      <c r="C15" s="30" t="s">
        <v>139</v>
      </c>
      <c r="D15" s="26" t="s">
        <v>201</v>
      </c>
      <c r="E15" s="26">
        <v>1</v>
      </c>
      <c r="F15" s="34">
        <v>1165081.37</v>
      </c>
      <c r="G15" s="130">
        <v>1165081.37</v>
      </c>
      <c r="H15" s="29">
        <f t="shared" ref="H15:H19" si="1">E15</f>
        <v>1</v>
      </c>
      <c r="I15" s="29">
        <f t="shared" ref="I15:I19" si="2">F15</f>
        <v>1165081.37</v>
      </c>
      <c r="J15" s="61">
        <f>I15*H15</f>
        <v>1165081.37</v>
      </c>
      <c r="K15" s="62">
        <f t="shared" si="0"/>
        <v>0</v>
      </c>
    </row>
    <row r="16" s="2" customFormat="1" ht="21.25" customHeight="1" spans="2:11">
      <c r="B16" s="25">
        <v>103</v>
      </c>
      <c r="C16" s="25" t="s">
        <v>140</v>
      </c>
      <c r="D16" s="26"/>
      <c r="E16" s="26"/>
      <c r="F16" s="26"/>
      <c r="G16" s="28"/>
      <c r="H16" s="29"/>
      <c r="I16" s="29"/>
      <c r="J16" s="61"/>
      <c r="K16" s="62">
        <f t="shared" si="0"/>
        <v>0</v>
      </c>
    </row>
    <row r="17" s="2" customFormat="1" ht="21.25" customHeight="1" spans="2:11">
      <c r="B17" s="25" t="s">
        <v>2916</v>
      </c>
      <c r="C17" s="25" t="s">
        <v>2917</v>
      </c>
      <c r="D17" s="26" t="s">
        <v>201</v>
      </c>
      <c r="E17" s="26"/>
      <c r="F17" s="26"/>
      <c r="G17" s="28"/>
      <c r="H17" s="29"/>
      <c r="I17" s="29"/>
      <c r="J17" s="61"/>
      <c r="K17" s="62">
        <f t="shared" si="0"/>
        <v>0</v>
      </c>
    </row>
    <row r="18" s="2" customFormat="1" ht="21.25" customHeight="1" spans="2:11">
      <c r="B18" s="30" t="s">
        <v>205</v>
      </c>
      <c r="C18" s="30" t="s">
        <v>142</v>
      </c>
      <c r="D18" s="26" t="s">
        <v>201</v>
      </c>
      <c r="E18" s="149">
        <v>2000</v>
      </c>
      <c r="F18" s="149">
        <v>79.66</v>
      </c>
      <c r="G18" s="130">
        <v>159314.77</v>
      </c>
      <c r="H18" s="29">
        <f t="shared" si="1"/>
        <v>2000</v>
      </c>
      <c r="I18" s="29">
        <f t="shared" si="2"/>
        <v>79.66</v>
      </c>
      <c r="J18" s="130">
        <v>159314.77</v>
      </c>
      <c r="K18" s="62">
        <f t="shared" si="0"/>
        <v>0</v>
      </c>
    </row>
    <row r="19" s="2" customFormat="1" ht="21.25" customHeight="1" spans="2:11">
      <c r="B19" s="30" t="s">
        <v>1085</v>
      </c>
      <c r="C19" s="30" t="s">
        <v>1086</v>
      </c>
      <c r="D19" s="26" t="s">
        <v>201</v>
      </c>
      <c r="E19" s="149">
        <v>4</v>
      </c>
      <c r="F19" s="149">
        <v>169402.97</v>
      </c>
      <c r="G19" s="130">
        <v>677611.89</v>
      </c>
      <c r="H19" s="29">
        <f t="shared" si="1"/>
        <v>4</v>
      </c>
      <c r="I19" s="29">
        <f t="shared" si="2"/>
        <v>169402.97</v>
      </c>
      <c r="J19" s="130">
        <v>677611.89</v>
      </c>
      <c r="K19" s="62">
        <f t="shared" si="0"/>
        <v>0</v>
      </c>
    </row>
    <row r="20" s="142" customFormat="1" ht="21.25" customHeight="1" spans="2:11">
      <c r="B20" s="30" t="s">
        <v>1087</v>
      </c>
      <c r="C20" s="44" t="s">
        <v>1088</v>
      </c>
      <c r="D20" s="68" t="s">
        <v>201</v>
      </c>
      <c r="E20" s="149">
        <v>1</v>
      </c>
      <c r="F20" s="149">
        <v>154947.46</v>
      </c>
      <c r="G20" s="130">
        <f>F20*E20</f>
        <v>154947.46</v>
      </c>
      <c r="H20" s="149">
        <v>1</v>
      </c>
      <c r="I20" s="149">
        <v>154947.46</v>
      </c>
      <c r="J20" s="130">
        <f>I20*H20</f>
        <v>154947.46</v>
      </c>
      <c r="K20" s="62">
        <f t="shared" si="0"/>
        <v>0</v>
      </c>
    </row>
    <row r="21" s="142" customFormat="1" ht="21.25" customHeight="1" spans="2:11">
      <c r="B21" s="30" t="s">
        <v>209</v>
      </c>
      <c r="C21" s="44" t="s">
        <v>146</v>
      </c>
      <c r="D21" s="68" t="s">
        <v>201</v>
      </c>
      <c r="E21" s="150"/>
      <c r="F21" s="68"/>
      <c r="G21" s="28">
        <v>1356570.8</v>
      </c>
      <c r="H21" s="150"/>
      <c r="I21" s="68"/>
      <c r="J21" s="28">
        <v>1356570.8</v>
      </c>
      <c r="K21" s="62">
        <f t="shared" si="0"/>
        <v>0</v>
      </c>
    </row>
    <row r="22" s="2" customFormat="1" ht="21.25" customHeight="1" spans="2:11">
      <c r="B22" s="25">
        <v>104</v>
      </c>
      <c r="C22" s="25" t="s">
        <v>1089</v>
      </c>
      <c r="D22" s="26"/>
      <c r="E22" s="26"/>
      <c r="F22" s="26"/>
      <c r="G22" s="28"/>
      <c r="H22" s="26"/>
      <c r="I22" s="26"/>
      <c r="J22" s="28"/>
      <c r="K22" s="62">
        <f t="shared" si="0"/>
        <v>0</v>
      </c>
    </row>
    <row r="23" s="2" customFormat="1" ht="21.25" customHeight="1" spans="2:11">
      <c r="B23" s="30" t="s">
        <v>1090</v>
      </c>
      <c r="C23" s="30" t="s">
        <v>1089</v>
      </c>
      <c r="D23" s="26" t="s">
        <v>201</v>
      </c>
      <c r="E23" s="26"/>
      <c r="F23" s="26"/>
      <c r="G23" s="130">
        <v>1867162.38</v>
      </c>
      <c r="H23" s="26"/>
      <c r="I23" s="26"/>
      <c r="J23" s="130">
        <v>1867162.38</v>
      </c>
      <c r="K23" s="62">
        <f t="shared" si="0"/>
        <v>0</v>
      </c>
    </row>
    <row r="24" s="2" customFormat="1" ht="21.25" customHeight="1" spans="2:11">
      <c r="B24" s="25">
        <v>105</v>
      </c>
      <c r="C24" s="25" t="s">
        <v>1052</v>
      </c>
      <c r="D24" s="26"/>
      <c r="E24" s="26"/>
      <c r="F24" s="26"/>
      <c r="G24" s="28"/>
      <c r="H24" s="29"/>
      <c r="I24" s="29"/>
      <c r="J24" s="61"/>
      <c r="K24" s="62">
        <f t="shared" si="0"/>
        <v>0</v>
      </c>
    </row>
    <row r="25" s="2" customFormat="1" ht="21.25" customHeight="1" spans="2:11">
      <c r="B25" s="30" t="s">
        <v>1053</v>
      </c>
      <c r="C25" s="30" t="s">
        <v>1054</v>
      </c>
      <c r="D25" s="26" t="s">
        <v>201</v>
      </c>
      <c r="E25" s="149">
        <v>1</v>
      </c>
      <c r="F25" s="149">
        <v>515918.5</v>
      </c>
      <c r="G25" s="130">
        <f>F25*E25</f>
        <v>515918.5</v>
      </c>
      <c r="H25" s="149">
        <v>1</v>
      </c>
      <c r="I25" s="149">
        <v>515918.5</v>
      </c>
      <c r="J25" s="130">
        <f>I25*H25</f>
        <v>515918.5</v>
      </c>
      <c r="K25" s="62">
        <f t="shared" si="0"/>
        <v>0</v>
      </c>
    </row>
    <row r="26" s="4" customFormat="1" ht="21.25" customHeight="1" spans="2:11">
      <c r="B26" s="22" t="s">
        <v>138</v>
      </c>
      <c r="C26" s="22"/>
      <c r="D26" s="47"/>
      <c r="E26" s="48"/>
      <c r="F26" s="48"/>
      <c r="G26" s="20">
        <f>SUM(G13:G25)</f>
        <v>5896607.17</v>
      </c>
      <c r="H26" s="49"/>
      <c r="I26" s="49"/>
      <c r="J26" s="20">
        <f>SUM(J13:J25)</f>
        <v>5896607.17</v>
      </c>
      <c r="K26" s="63"/>
    </row>
    <row r="27" ht="21.25" customHeight="1" spans="1:11">
      <c r="A27" s="137" t="s">
        <v>1079</v>
      </c>
      <c r="B27" s="86" t="s">
        <v>2918</v>
      </c>
      <c r="C27" s="86"/>
      <c r="D27" s="86"/>
      <c r="E27" s="86"/>
      <c r="F27" s="86"/>
      <c r="G27" s="86"/>
      <c r="H27" s="86"/>
      <c r="I27" s="86"/>
      <c r="J27" s="64">
        <f>J26</f>
        <v>5896607.17</v>
      </c>
      <c r="K27" s="34"/>
    </row>
    <row r="28" ht="18" customHeight="1" spans="2:14">
      <c r="B28" s="151" t="s">
        <v>2635</v>
      </c>
      <c r="C28" s="152"/>
      <c r="D28" s="151" t="s">
        <v>2636</v>
      </c>
      <c r="E28" s="153"/>
      <c r="F28" s="152"/>
      <c r="G28" s="152"/>
      <c r="H28" s="151" t="s">
        <v>2637</v>
      </c>
      <c r="I28" s="155"/>
      <c r="J28" s="151" t="s">
        <v>2638</v>
      </c>
      <c r="K28" s="152"/>
      <c r="L28" s="5"/>
      <c r="N28" s="5"/>
    </row>
    <row r="29" ht="18" customHeight="1"/>
    <row r="38" spans="1:9">
      <c r="A38" s="58"/>
      <c r="I38" s="54"/>
    </row>
  </sheetData>
  <autoFilter xmlns:etc="http://www.wps.cn/officeDocument/2017/etCustomData" ref="A6:L28" etc:filterBottomFollowUsedRange="0">
    <extLst/>
  </autoFilter>
  <mergeCells count="9">
    <mergeCell ref="B1:K1"/>
    <mergeCell ref="B2:K2"/>
    <mergeCell ref="B3:K3"/>
    <mergeCell ref="D4:H4"/>
    <mergeCell ref="B5:K5"/>
    <mergeCell ref="B26:C26"/>
    <mergeCell ref="B27:I27"/>
    <mergeCell ref="A5:A6"/>
    <mergeCell ref="A38:A42"/>
  </mergeCells>
  <conditionalFormatting sqref="F14">
    <cfRule type="cellIs" dxfId="0" priority="13" operator="equal">
      <formula>0</formula>
    </cfRule>
  </conditionalFormatting>
  <conditionalFormatting sqref="G14">
    <cfRule type="cellIs" dxfId="0" priority="23" operator="equal">
      <formula>0</formula>
    </cfRule>
  </conditionalFormatting>
  <conditionalFormatting sqref="J14">
    <cfRule type="cellIs" dxfId="1" priority="14" stopIfTrue="1" operator="equal">
      <formula>0</formula>
    </cfRule>
  </conditionalFormatting>
  <conditionalFormatting sqref="F15">
    <cfRule type="cellIs" dxfId="0" priority="2" operator="equal">
      <formula>0</formula>
    </cfRule>
  </conditionalFormatting>
  <conditionalFormatting sqref="G15">
    <cfRule type="cellIs" dxfId="0" priority="5" operator="equal">
      <formula>0</formula>
    </cfRule>
  </conditionalFormatting>
  <conditionalFormatting sqref="J15">
    <cfRule type="cellIs" dxfId="1" priority="3" stopIfTrue="1" operator="equal">
      <formula>0</formula>
    </cfRule>
  </conditionalFormatting>
  <conditionalFormatting sqref="L15:DD15">
    <cfRule type="cellIs" dxfId="1" priority="26" stopIfTrue="1" operator="equal">
      <formula>0</formula>
    </cfRule>
  </conditionalFormatting>
  <conditionalFormatting sqref="E20:F20">
    <cfRule type="cellIs" dxfId="0" priority="18" operator="equal">
      <formula>0</formula>
    </cfRule>
  </conditionalFormatting>
  <conditionalFormatting sqref="G20">
    <cfRule type="cellIs" dxfId="0" priority="19" operator="equal">
      <formula>0</formula>
    </cfRule>
  </conditionalFormatting>
  <conditionalFormatting sqref="H20:I20">
    <cfRule type="cellIs" dxfId="0" priority="9" operator="equal">
      <formula>0</formula>
    </cfRule>
  </conditionalFormatting>
  <conditionalFormatting sqref="J20">
    <cfRule type="cellIs" dxfId="0" priority="10" operator="equal">
      <formula>0</formula>
    </cfRule>
  </conditionalFormatting>
  <conditionalFormatting sqref="G23">
    <cfRule type="cellIs" dxfId="0" priority="20" operator="equal">
      <formula>0</formula>
    </cfRule>
  </conditionalFormatting>
  <conditionalFormatting sqref="J23">
    <cfRule type="cellIs" dxfId="0" priority="11" operator="equal">
      <formula>0</formula>
    </cfRule>
  </conditionalFormatting>
  <conditionalFormatting sqref="E25:F25">
    <cfRule type="cellIs" dxfId="0" priority="16" operator="equal">
      <formula>0</formula>
    </cfRule>
  </conditionalFormatting>
  <conditionalFormatting sqref="G25">
    <cfRule type="cellIs" dxfId="0" priority="17" operator="equal">
      <formula>0</formula>
    </cfRule>
  </conditionalFormatting>
  <conditionalFormatting sqref="H25:I25">
    <cfRule type="cellIs" dxfId="0" priority="7" operator="equal">
      <formula>0</formula>
    </cfRule>
  </conditionalFormatting>
  <conditionalFormatting sqref="J25">
    <cfRule type="cellIs" dxfId="0" priority="8" operator="equal">
      <formula>0</formula>
    </cfRule>
  </conditionalFormatting>
  <conditionalFormatting sqref="B26">
    <cfRule type="cellIs" dxfId="0" priority="6" operator="equal">
      <formula>0</formula>
    </cfRule>
  </conditionalFormatting>
  <conditionalFormatting sqref="A27">
    <cfRule type="cellIs" dxfId="0" priority="38" operator="equal">
      <formula>0</formula>
    </cfRule>
  </conditionalFormatting>
  <conditionalFormatting sqref="B27">
    <cfRule type="cellIs" dxfId="0" priority="69" operator="equal">
      <formula>0</formula>
    </cfRule>
  </conditionalFormatting>
  <conditionalFormatting sqref="K27:IV27">
    <cfRule type="cellIs" dxfId="0" priority="73" operator="equal">
      <formula>0</formula>
    </cfRule>
  </conditionalFormatting>
  <conditionalFormatting sqref="G18:G19">
    <cfRule type="cellIs" dxfId="0" priority="22" operator="equal">
      <formula>0</formula>
    </cfRule>
  </conditionalFormatting>
  <conditionalFormatting sqref="J18:J19">
    <cfRule type="cellIs" dxfId="0" priority="12" operator="equal">
      <formula>0</formula>
    </cfRule>
  </conditionalFormatting>
  <conditionalFormatting sqref="A1:B3 A29:IV65536 A5 B6:IV6 A28 L1:IV3 L5:IV5 O28:IV28">
    <cfRule type="cellIs" dxfId="0" priority="87" operator="equal">
      <formula>0</formula>
    </cfRule>
  </conditionalFormatting>
  <conditionalFormatting sqref="L4:IV4 B4">
    <cfRule type="cellIs" dxfId="0" priority="1" operator="equal">
      <formula>0</formula>
    </cfRule>
  </conditionalFormatting>
  <conditionalFormatting sqref="J7:DD11 J13:DD13 K14:DD14 K15:K26 J16:J17 L16:DD19 H26:I26 L22:DD26 J24">
    <cfRule type="cellIs" dxfId="1" priority="28" stopIfTrue="1" operator="equal">
      <formula>0</formula>
    </cfRule>
  </conditionalFormatting>
  <conditionalFormatting sqref="E18:F19">
    <cfRule type="cellIs" dxfId="0" priority="21" operator="equal">
      <formula>0</formula>
    </cfRule>
  </conditionalFormatting>
  <conditionalFormatting sqref="L20:DD21">
    <cfRule type="cellIs" dxfId="1" priority="24" stopIfTrue="1" operator="equal">
      <formula>0</formula>
    </cfRule>
  </conditionalFormatting>
  <conditionalFormatting sqref="B28:D28 F28:H28 J28:K28 N28">
    <cfRule type="cellIs" dxfId="0" priority="37" operator="equal">
      <formula>0</formula>
    </cfRule>
  </conditionalFormatting>
  <printOptions horizontalCentered="1"/>
  <pageMargins left="0.751388888888889" right="0.751388888888889" top="1" bottom="0.786805555555556" header="0.696527777777778" footer="0.472222222222222"/>
  <pageSetup paperSize="9" scale="95" orientation="landscape" horizontalDpi="600"/>
  <headerFooter>
    <oddHeader>&amp;R第&amp;P页共&amp;N页</oddHeader>
    <oddFooter>&amp;L&amp;10 承包人计量负责人：            驻地办计量负责人：             县代表：                市代表：              总监办计量工程师：</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03"/>
  <sheetViews>
    <sheetView workbookViewId="0">
      <pane ySplit="6" topLeftCell="A64" activePane="bottomLeft" state="frozen"/>
      <selection/>
      <selection pane="bottomLeft" activeCell="G63" sqref="G63"/>
    </sheetView>
  </sheetViews>
  <sheetFormatPr defaultColWidth="9" defaultRowHeight="14.25"/>
  <cols>
    <col min="1" max="1" width="17.5" style="6" hidden="1" customWidth="1"/>
    <col min="2" max="2" width="9.76666666666667" style="7" customWidth="1"/>
    <col min="3" max="3" width="28.75" style="8" customWidth="1"/>
    <col min="4" max="4" width="6.13333333333333" style="9" customWidth="1"/>
    <col min="5" max="5" width="9.2" style="10" customWidth="1"/>
    <col min="6" max="6" width="10.3333333333333" style="11" customWidth="1"/>
    <col min="7" max="7" width="10.5666666666667" style="8" customWidth="1"/>
    <col min="8" max="8" width="10.1083333333333" style="8" customWidth="1"/>
    <col min="9" max="9" width="11.5916666666667" style="8" customWidth="1"/>
    <col min="10" max="10" width="13.375" style="8" customWidth="1"/>
    <col min="11" max="11" width="20.7833333333333" style="12" customWidth="1"/>
    <col min="12" max="253" width="22.3833333333333" style="12" customWidth="1"/>
    <col min="254" max="16384" width="9" style="12"/>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1" customFormat="1" ht="20" customHeight="1" spans="1:11">
      <c r="A5" s="19" t="s">
        <v>1070</v>
      </c>
      <c r="B5" s="28" t="s">
        <v>2919</v>
      </c>
      <c r="C5" s="28"/>
      <c r="D5" s="20"/>
      <c r="E5" s="20"/>
      <c r="F5" s="20"/>
      <c r="G5" s="20"/>
      <c r="H5" s="20"/>
      <c r="I5" s="20"/>
      <c r="J5" s="20"/>
      <c r="K5" s="20"/>
    </row>
    <row r="6" s="1" customFormat="1" ht="25" customHeight="1" spans="1:11">
      <c r="A6" s="21"/>
      <c r="B6" s="28" t="s">
        <v>189</v>
      </c>
      <c r="C6" s="129" t="s">
        <v>190</v>
      </c>
      <c r="D6" s="22" t="s">
        <v>15</v>
      </c>
      <c r="E6" s="23" t="s">
        <v>1072</v>
      </c>
      <c r="F6" s="24" t="s">
        <v>2911</v>
      </c>
      <c r="G6" s="22" t="s">
        <v>2912</v>
      </c>
      <c r="H6" s="22" t="s">
        <v>2913</v>
      </c>
      <c r="I6" s="22" t="s">
        <v>2914</v>
      </c>
      <c r="J6" s="22" t="s">
        <v>2915</v>
      </c>
      <c r="K6" s="60" t="s">
        <v>195</v>
      </c>
    </row>
    <row r="7" s="2" customFormat="1" ht="21.25" customHeight="1" spans="2:11">
      <c r="B7" s="25">
        <v>200</v>
      </c>
      <c r="C7" s="25" t="s">
        <v>215</v>
      </c>
      <c r="D7" s="26"/>
      <c r="E7" s="26"/>
      <c r="F7" s="26"/>
      <c r="G7" s="28"/>
      <c r="H7" s="29"/>
      <c r="I7" s="29"/>
      <c r="J7" s="61"/>
      <c r="K7" s="62"/>
    </row>
    <row r="8" s="2" customFormat="1" ht="21.25" customHeight="1" spans="2:11">
      <c r="B8" s="25">
        <v>202</v>
      </c>
      <c r="C8" s="25" t="s">
        <v>216</v>
      </c>
      <c r="D8" s="26"/>
      <c r="E8" s="26"/>
      <c r="F8" s="26"/>
      <c r="G8" s="28"/>
      <c r="H8" s="29"/>
      <c r="I8" s="29"/>
      <c r="J8" s="61"/>
      <c r="K8" s="62"/>
    </row>
    <row r="9" s="2" customFormat="1" ht="21.25" customHeight="1" spans="2:11">
      <c r="B9" s="25" t="s">
        <v>217</v>
      </c>
      <c r="C9" s="25" t="s">
        <v>218</v>
      </c>
      <c r="D9" s="26"/>
      <c r="E9" s="26"/>
      <c r="F9" s="26"/>
      <c r="G9" s="28"/>
      <c r="H9" s="29"/>
      <c r="I9" s="29"/>
      <c r="J9" s="61"/>
      <c r="K9" s="62"/>
    </row>
    <row r="10" s="2" customFormat="1" ht="21.25" customHeight="1" spans="2:11">
      <c r="B10" s="30" t="s">
        <v>1093</v>
      </c>
      <c r="C10" s="30" t="s">
        <v>1094</v>
      </c>
      <c r="D10" s="26" t="s">
        <v>221</v>
      </c>
      <c r="E10" s="26">
        <v>11711</v>
      </c>
      <c r="F10" s="31">
        <v>34</v>
      </c>
      <c r="G10" s="130">
        <v>398185.91</v>
      </c>
      <c r="H10" s="29">
        <v>11711</v>
      </c>
      <c r="I10" s="29">
        <v>34</v>
      </c>
      <c r="J10" s="61">
        <f>I10*H10</f>
        <v>398174</v>
      </c>
      <c r="K10" s="62"/>
    </row>
    <row r="11" s="2" customFormat="1" ht="21.25" customHeight="1" spans="2:11">
      <c r="B11" s="30" t="s">
        <v>225</v>
      </c>
      <c r="C11" s="123" t="s">
        <v>226</v>
      </c>
      <c r="D11" s="26" t="s">
        <v>41</v>
      </c>
      <c r="E11" s="27">
        <v>8069</v>
      </c>
      <c r="F11" s="31">
        <v>8.85</v>
      </c>
      <c r="G11" s="130">
        <v>71392.86</v>
      </c>
      <c r="H11" s="29">
        <v>8069</v>
      </c>
      <c r="I11" s="29">
        <v>8.85</v>
      </c>
      <c r="J11" s="61">
        <f>I11*H11</f>
        <v>71410.65</v>
      </c>
      <c r="K11" s="62"/>
    </row>
    <row r="12" s="2" customFormat="1" ht="21.25" customHeight="1" spans="2:11">
      <c r="B12" s="25" t="s">
        <v>231</v>
      </c>
      <c r="C12" s="25" t="s">
        <v>232</v>
      </c>
      <c r="D12" s="26" t="s">
        <v>41</v>
      </c>
      <c r="E12" s="27"/>
      <c r="F12" s="26"/>
      <c r="G12" s="28"/>
      <c r="H12" s="29"/>
      <c r="I12" s="29"/>
      <c r="J12" s="61">
        <f>I12*H12</f>
        <v>0</v>
      </c>
      <c r="K12" s="62"/>
    </row>
    <row r="13" s="2" customFormat="1" ht="21.25" customHeight="1" spans="2:11">
      <c r="B13" s="30" t="s">
        <v>233</v>
      </c>
      <c r="C13" s="30" t="s">
        <v>236</v>
      </c>
      <c r="D13" s="26" t="s">
        <v>224</v>
      </c>
      <c r="E13" s="27">
        <v>10416</v>
      </c>
      <c r="F13" s="26">
        <v>4.78</v>
      </c>
      <c r="G13" s="130">
        <v>49803.84</v>
      </c>
      <c r="H13" s="29">
        <v>10416</v>
      </c>
      <c r="I13" s="29">
        <v>4.78</v>
      </c>
      <c r="J13" s="61">
        <f t="shared" ref="J13:J31" si="0">I13*H13</f>
        <v>49788.48</v>
      </c>
      <c r="K13" s="62"/>
    </row>
    <row r="14" s="2" customFormat="1" ht="21.25" customHeight="1" spans="2:11">
      <c r="B14" s="30" t="s">
        <v>1147</v>
      </c>
      <c r="C14" s="30" t="s">
        <v>239</v>
      </c>
      <c r="D14" s="26" t="s">
        <v>224</v>
      </c>
      <c r="E14" s="27">
        <v>10137</v>
      </c>
      <c r="F14" s="26">
        <v>5.71</v>
      </c>
      <c r="G14" s="130">
        <v>57889.48</v>
      </c>
      <c r="H14" s="29">
        <v>10138</v>
      </c>
      <c r="I14" s="29">
        <v>5.71</v>
      </c>
      <c r="J14" s="61">
        <f t="shared" si="0"/>
        <v>57887.98</v>
      </c>
      <c r="K14" s="62"/>
    </row>
    <row r="15" s="2" customFormat="1" ht="21.25" customHeight="1" spans="2:11">
      <c r="B15" s="25" t="s">
        <v>241</v>
      </c>
      <c r="C15" s="25" t="s">
        <v>242</v>
      </c>
      <c r="D15" s="26"/>
      <c r="E15" s="27"/>
      <c r="F15" s="26"/>
      <c r="G15" s="28"/>
      <c r="H15" s="29"/>
      <c r="I15" s="29"/>
      <c r="J15" s="61">
        <f t="shared" si="0"/>
        <v>0</v>
      </c>
      <c r="K15" s="62"/>
    </row>
    <row r="16" s="2" customFormat="1" ht="21.25" customHeight="1" spans="2:11">
      <c r="B16" s="30" t="s">
        <v>243</v>
      </c>
      <c r="C16" s="30" t="s">
        <v>244</v>
      </c>
      <c r="D16" s="26" t="s">
        <v>41</v>
      </c>
      <c r="E16" s="27">
        <v>356.3</v>
      </c>
      <c r="F16" s="26">
        <v>357.87</v>
      </c>
      <c r="G16" s="130">
        <v>127510.69</v>
      </c>
      <c r="H16" s="29">
        <v>356.3</v>
      </c>
      <c r="I16" s="29">
        <v>357.87</v>
      </c>
      <c r="J16" s="61">
        <f t="shared" si="0"/>
        <v>127509.081</v>
      </c>
      <c r="K16" s="62"/>
    </row>
    <row r="17" s="2" customFormat="1" ht="21.25" customHeight="1" spans="2:11">
      <c r="B17" s="30" t="s">
        <v>247</v>
      </c>
      <c r="C17" s="30" t="s">
        <v>248</v>
      </c>
      <c r="D17" s="26" t="s">
        <v>112</v>
      </c>
      <c r="E17" s="27">
        <v>12</v>
      </c>
      <c r="F17" s="26">
        <v>137.26</v>
      </c>
      <c r="G17" s="130">
        <v>1647.13</v>
      </c>
      <c r="H17" s="29">
        <v>12</v>
      </c>
      <c r="I17" s="29">
        <v>137.26</v>
      </c>
      <c r="J17" s="61">
        <f t="shared" si="0"/>
        <v>1647.12</v>
      </c>
      <c r="K17" s="62"/>
    </row>
    <row r="18" s="2" customFormat="1" ht="21.25" customHeight="1" spans="2:12">
      <c r="B18" s="30" t="s">
        <v>2920</v>
      </c>
      <c r="C18" s="131" t="s">
        <v>2921</v>
      </c>
      <c r="D18" s="40" t="s">
        <v>112</v>
      </c>
      <c r="E18" s="26">
        <v>5788</v>
      </c>
      <c r="F18" s="26">
        <v>21.76</v>
      </c>
      <c r="G18" s="28">
        <v>125956.45</v>
      </c>
      <c r="H18" s="29">
        <v>5788</v>
      </c>
      <c r="I18" s="29">
        <v>21.76</v>
      </c>
      <c r="J18" s="61">
        <f t="shared" si="0"/>
        <v>125946.88</v>
      </c>
      <c r="K18" s="61"/>
      <c r="L18" s="62"/>
    </row>
    <row r="19" s="2" customFormat="1" ht="21.25" customHeight="1" spans="2:11">
      <c r="B19" s="25">
        <v>203</v>
      </c>
      <c r="C19" s="25" t="s">
        <v>252</v>
      </c>
      <c r="D19" s="26"/>
      <c r="E19" s="26"/>
      <c r="F19" s="26"/>
      <c r="G19" s="28"/>
      <c r="H19" s="29"/>
      <c r="I19" s="29"/>
      <c r="J19" s="61">
        <f t="shared" si="0"/>
        <v>0</v>
      </c>
      <c r="K19" s="62"/>
    </row>
    <row r="20" s="2" customFormat="1" ht="21.25" customHeight="1" spans="2:11">
      <c r="B20" s="25" t="s">
        <v>253</v>
      </c>
      <c r="C20" s="25" t="s">
        <v>254</v>
      </c>
      <c r="D20" s="26"/>
      <c r="E20" s="26"/>
      <c r="F20" s="26"/>
      <c r="G20" s="28"/>
      <c r="H20" s="29"/>
      <c r="I20" s="29"/>
      <c r="J20" s="61">
        <f t="shared" si="0"/>
        <v>0</v>
      </c>
      <c r="K20" s="62"/>
    </row>
    <row r="21" s="2" customFormat="1" ht="21.25" customHeight="1" spans="2:11">
      <c r="B21" s="30" t="s">
        <v>255</v>
      </c>
      <c r="C21" s="30" t="s">
        <v>161</v>
      </c>
      <c r="D21" s="26" t="s">
        <v>41</v>
      </c>
      <c r="E21" s="26">
        <v>36342</v>
      </c>
      <c r="F21" s="31">
        <v>12.407</v>
      </c>
      <c r="G21" s="130">
        <v>450913.38</v>
      </c>
      <c r="H21" s="29">
        <v>36342</v>
      </c>
      <c r="I21" s="29">
        <f>F21</f>
        <v>12.407</v>
      </c>
      <c r="J21" s="61">
        <f t="shared" si="0"/>
        <v>450895.194</v>
      </c>
      <c r="K21" s="62"/>
    </row>
    <row r="22" s="2" customFormat="1" ht="21.25" customHeight="1" spans="2:11">
      <c r="B22" s="25" t="s">
        <v>257</v>
      </c>
      <c r="C22" s="25" t="s">
        <v>162</v>
      </c>
      <c r="D22" s="26"/>
      <c r="E22" s="26"/>
      <c r="F22" s="26"/>
      <c r="G22" s="28"/>
      <c r="H22" s="29"/>
      <c r="I22" s="29"/>
      <c r="J22" s="61">
        <f t="shared" si="0"/>
        <v>0</v>
      </c>
      <c r="K22" s="62"/>
    </row>
    <row r="23" s="2" customFormat="1" ht="21.25" customHeight="1" spans="2:11">
      <c r="B23" s="30" t="s">
        <v>258</v>
      </c>
      <c r="C23" s="30" t="s">
        <v>162</v>
      </c>
      <c r="D23" s="26" t="s">
        <v>41</v>
      </c>
      <c r="E23" s="26">
        <v>34080</v>
      </c>
      <c r="F23" s="31">
        <v>49.627</v>
      </c>
      <c r="G23" s="130">
        <v>1691371.25</v>
      </c>
      <c r="H23" s="29">
        <v>34080</v>
      </c>
      <c r="I23" s="29">
        <f>F23</f>
        <v>49.627</v>
      </c>
      <c r="J23" s="61">
        <f t="shared" si="0"/>
        <v>1691288.16</v>
      </c>
      <c r="K23" s="62"/>
    </row>
    <row r="24" s="2" customFormat="1" ht="21.25" customHeight="1" spans="2:11">
      <c r="B24" s="25" t="s">
        <v>272</v>
      </c>
      <c r="C24" s="25" t="s">
        <v>273</v>
      </c>
      <c r="D24" s="26"/>
      <c r="E24" s="26"/>
      <c r="F24" s="26"/>
      <c r="G24" s="28"/>
      <c r="H24" s="29"/>
      <c r="I24" s="29"/>
      <c r="J24" s="61">
        <f t="shared" si="0"/>
        <v>0</v>
      </c>
      <c r="K24" s="62"/>
    </row>
    <row r="25" s="2" customFormat="1" ht="21.25" customHeight="1" spans="2:11">
      <c r="B25" s="30" t="s">
        <v>274</v>
      </c>
      <c r="C25" s="30" t="s">
        <v>161</v>
      </c>
      <c r="D25" s="26" t="s">
        <v>41</v>
      </c>
      <c r="E25" s="26">
        <v>2164</v>
      </c>
      <c r="F25" s="31">
        <v>14.06</v>
      </c>
      <c r="G25" s="130">
        <v>30419.97</v>
      </c>
      <c r="H25" s="29">
        <v>2164</v>
      </c>
      <c r="I25" s="29">
        <f>F25</f>
        <v>14.06</v>
      </c>
      <c r="J25" s="61">
        <f t="shared" si="0"/>
        <v>30425.84</v>
      </c>
      <c r="K25" s="62"/>
    </row>
    <row r="26" s="2" customFormat="1" ht="21.25" customHeight="1" spans="2:11">
      <c r="B26" s="30" t="s">
        <v>275</v>
      </c>
      <c r="C26" s="30" t="s">
        <v>162</v>
      </c>
      <c r="D26" s="26" t="s">
        <v>41</v>
      </c>
      <c r="E26" s="26">
        <v>1141</v>
      </c>
      <c r="F26" s="26">
        <v>38</v>
      </c>
      <c r="G26" s="130">
        <v>43353.5</v>
      </c>
      <c r="H26" s="29">
        <v>1141</v>
      </c>
      <c r="I26" s="29">
        <f>F26</f>
        <v>38</v>
      </c>
      <c r="J26" s="61">
        <f t="shared" si="0"/>
        <v>43358</v>
      </c>
      <c r="K26" s="62"/>
    </row>
    <row r="27" s="2" customFormat="1" ht="21.25" customHeight="1" spans="2:11">
      <c r="B27" s="30" t="s">
        <v>1289</v>
      </c>
      <c r="C27" s="30" t="s">
        <v>1290</v>
      </c>
      <c r="D27" s="26" t="s">
        <v>41</v>
      </c>
      <c r="E27" s="26">
        <v>391</v>
      </c>
      <c r="F27" s="26">
        <v>46.55</v>
      </c>
      <c r="G27" s="130">
        <v>18201.24</v>
      </c>
      <c r="H27" s="29">
        <v>391</v>
      </c>
      <c r="I27" s="29">
        <v>46.55</v>
      </c>
      <c r="J27" s="61">
        <f t="shared" si="0"/>
        <v>18201.05</v>
      </c>
      <c r="K27" s="62"/>
    </row>
    <row r="28" s="2" customFormat="1" ht="21.25" customHeight="1" spans="2:11">
      <c r="B28" s="25">
        <v>204</v>
      </c>
      <c r="C28" s="25" t="s">
        <v>276</v>
      </c>
      <c r="D28" s="26"/>
      <c r="E28" s="26"/>
      <c r="F28" s="26"/>
      <c r="G28" s="28"/>
      <c r="H28" s="29"/>
      <c r="I28" s="29"/>
      <c r="J28" s="61">
        <f t="shared" si="0"/>
        <v>0</v>
      </c>
      <c r="K28" s="62"/>
    </row>
    <row r="29" s="2" customFormat="1" ht="21.25" customHeight="1" spans="2:11">
      <c r="B29" s="25" t="s">
        <v>277</v>
      </c>
      <c r="C29" s="25" t="s">
        <v>278</v>
      </c>
      <c r="D29" s="26"/>
      <c r="E29" s="26"/>
      <c r="F29" s="26"/>
      <c r="G29" s="28"/>
      <c r="H29" s="29"/>
      <c r="I29" s="29"/>
      <c r="J29" s="61">
        <f t="shared" si="0"/>
        <v>0</v>
      </c>
      <c r="K29" s="62"/>
    </row>
    <row r="30" s="2" customFormat="1" ht="21.25" customHeight="1" spans="2:11">
      <c r="B30" s="30" t="s">
        <v>279</v>
      </c>
      <c r="C30" s="30" t="s">
        <v>280</v>
      </c>
      <c r="D30" s="26" t="s">
        <v>41</v>
      </c>
      <c r="E30" s="26">
        <v>23394</v>
      </c>
      <c r="F30" s="26">
        <v>18.597</v>
      </c>
      <c r="G30" s="130">
        <v>435150.608</v>
      </c>
      <c r="H30" s="29">
        <v>23394</v>
      </c>
      <c r="I30" s="29">
        <f>F30</f>
        <v>18.597</v>
      </c>
      <c r="J30" s="61">
        <f t="shared" si="0"/>
        <v>435058.218</v>
      </c>
      <c r="K30" s="62"/>
    </row>
    <row r="31" s="2" customFormat="1" ht="21.25" customHeight="1" spans="2:11">
      <c r="B31" s="30" t="s">
        <v>282</v>
      </c>
      <c r="C31" s="30" t="s">
        <v>283</v>
      </c>
      <c r="D31" s="26" t="s">
        <v>41</v>
      </c>
      <c r="E31" s="26">
        <v>9625</v>
      </c>
      <c r="F31" s="31">
        <v>20.527</v>
      </c>
      <c r="G31" s="130">
        <v>197567.925</v>
      </c>
      <c r="H31" s="29">
        <v>9625</v>
      </c>
      <c r="I31" s="29">
        <f>F31</f>
        <v>20.527</v>
      </c>
      <c r="J31" s="61">
        <f t="shared" si="0"/>
        <v>197572.375</v>
      </c>
      <c r="K31" s="62"/>
    </row>
    <row r="32" s="2" customFormat="1" ht="21.25" customHeight="1" spans="2:11">
      <c r="B32" s="25" t="s">
        <v>286</v>
      </c>
      <c r="C32" s="25" t="s">
        <v>287</v>
      </c>
      <c r="D32" s="26"/>
      <c r="E32" s="26"/>
      <c r="F32" s="26"/>
      <c r="G32" s="28"/>
      <c r="H32" s="29"/>
      <c r="I32" s="29"/>
      <c r="J32" s="61">
        <f t="shared" ref="J32:J47" si="1">I32*H32</f>
        <v>0</v>
      </c>
      <c r="K32" s="62"/>
    </row>
    <row r="33" s="2" customFormat="1" ht="21.25" customHeight="1" spans="2:11">
      <c r="B33" s="30" t="s">
        <v>1299</v>
      </c>
      <c r="C33" s="30" t="s">
        <v>1300</v>
      </c>
      <c r="D33" s="26" t="s">
        <v>41</v>
      </c>
      <c r="E33" s="26">
        <v>3500</v>
      </c>
      <c r="F33" s="26">
        <v>12.48</v>
      </c>
      <c r="G33" s="130">
        <v>43666.39</v>
      </c>
      <c r="H33" s="29">
        <v>3500</v>
      </c>
      <c r="I33" s="29">
        <v>12.48</v>
      </c>
      <c r="J33" s="61">
        <f t="shared" si="1"/>
        <v>43680</v>
      </c>
      <c r="K33" s="62"/>
    </row>
    <row r="34" s="2" customFormat="1" ht="21.25" customHeight="1" spans="2:11">
      <c r="B34" s="30" t="s">
        <v>1301</v>
      </c>
      <c r="C34" s="30" t="s">
        <v>1302</v>
      </c>
      <c r="D34" s="26" t="s">
        <v>41</v>
      </c>
      <c r="E34" s="26">
        <v>181</v>
      </c>
      <c r="F34" s="26">
        <v>13.52</v>
      </c>
      <c r="G34" s="130">
        <v>2447.49</v>
      </c>
      <c r="H34" s="29">
        <v>181</v>
      </c>
      <c r="I34" s="29">
        <v>13.52</v>
      </c>
      <c r="J34" s="61">
        <f t="shared" si="1"/>
        <v>2447.12</v>
      </c>
      <c r="K34" s="62"/>
    </row>
    <row r="35" s="2" customFormat="1" ht="21.25" customHeight="1" spans="2:11">
      <c r="B35" s="25" t="s">
        <v>289</v>
      </c>
      <c r="C35" s="42" t="s">
        <v>290</v>
      </c>
      <c r="D35" s="68"/>
      <c r="E35" s="26"/>
      <c r="F35" s="26"/>
      <c r="G35" s="28"/>
      <c r="H35" s="29"/>
      <c r="I35" s="29"/>
      <c r="J35" s="61">
        <f t="shared" si="1"/>
        <v>0</v>
      </c>
      <c r="K35" s="62"/>
    </row>
    <row r="36" s="2" customFormat="1" ht="21.25" customHeight="1" spans="2:11">
      <c r="B36" s="30" t="s">
        <v>1303</v>
      </c>
      <c r="C36" s="44" t="s">
        <v>290</v>
      </c>
      <c r="D36" s="68" t="s">
        <v>41</v>
      </c>
      <c r="E36" s="27">
        <v>4136</v>
      </c>
      <c r="F36" s="26">
        <v>132.61</v>
      </c>
      <c r="G36" s="130">
        <v>548469.77</v>
      </c>
      <c r="H36" s="29">
        <v>4136.1</v>
      </c>
      <c r="I36" s="26">
        <v>132.61</v>
      </c>
      <c r="J36" s="61">
        <f t="shared" si="1"/>
        <v>548488.221</v>
      </c>
      <c r="K36" s="62"/>
    </row>
    <row r="37" customFormat="1" ht="21.25" customHeight="1" spans="1:11">
      <c r="A37" s="50"/>
      <c r="B37" s="98" t="s">
        <v>2922</v>
      </c>
      <c r="C37" s="30" t="s">
        <v>2923</v>
      </c>
      <c r="D37" s="81" t="s">
        <v>41</v>
      </c>
      <c r="E37" s="82">
        <v>200.8</v>
      </c>
      <c r="F37" s="83">
        <v>103.1</v>
      </c>
      <c r="G37" s="97">
        <v>20703.09</v>
      </c>
      <c r="H37" s="85">
        <v>200.8</v>
      </c>
      <c r="I37" s="94">
        <v>103.1</v>
      </c>
      <c r="J37" s="97">
        <f t="shared" si="1"/>
        <v>20702.48</v>
      </c>
      <c r="K37" s="84"/>
    </row>
    <row r="38" customFormat="1" ht="21.25" customHeight="1" spans="1:11">
      <c r="A38" s="50"/>
      <c r="B38" s="80" t="s">
        <v>2924</v>
      </c>
      <c r="C38" s="30" t="s">
        <v>2925</v>
      </c>
      <c r="D38" s="81" t="s">
        <v>41</v>
      </c>
      <c r="E38" s="82">
        <v>416.46</v>
      </c>
      <c r="F38" s="83">
        <v>102.52</v>
      </c>
      <c r="G38" s="97">
        <v>42697.29</v>
      </c>
      <c r="H38" s="85">
        <v>416.46</v>
      </c>
      <c r="I38" s="94">
        <v>102.52</v>
      </c>
      <c r="J38" s="97">
        <f t="shared" si="1"/>
        <v>42695.4792</v>
      </c>
      <c r="K38" s="84"/>
    </row>
    <row r="39" customFormat="1" ht="21.25" customHeight="1" spans="1:11">
      <c r="A39" s="50"/>
      <c r="B39" s="98" t="s">
        <v>2926</v>
      </c>
      <c r="C39" s="30" t="s">
        <v>296</v>
      </c>
      <c r="D39" s="81" t="s">
        <v>41</v>
      </c>
      <c r="E39" s="82">
        <v>10.8</v>
      </c>
      <c r="F39" s="83">
        <v>494.28</v>
      </c>
      <c r="G39" s="97">
        <v>5338.23</v>
      </c>
      <c r="H39" s="85">
        <v>10.8</v>
      </c>
      <c r="I39" s="94">
        <v>494.28</v>
      </c>
      <c r="J39" s="97">
        <f t="shared" si="1"/>
        <v>5338.224</v>
      </c>
      <c r="K39" s="84"/>
    </row>
    <row r="40" customFormat="1" ht="21.25" customHeight="1" spans="1:11">
      <c r="A40" s="50"/>
      <c r="B40" s="98" t="s">
        <v>2927</v>
      </c>
      <c r="C40" s="30" t="s">
        <v>298</v>
      </c>
      <c r="D40" s="81" t="s">
        <v>41</v>
      </c>
      <c r="E40" s="82">
        <v>16.66</v>
      </c>
      <c r="F40" s="83">
        <v>482.59</v>
      </c>
      <c r="G40" s="97">
        <v>8040.02</v>
      </c>
      <c r="H40" s="85">
        <v>16.66</v>
      </c>
      <c r="I40" s="94">
        <v>482.59</v>
      </c>
      <c r="J40" s="97">
        <f t="shared" si="1"/>
        <v>8039.9494</v>
      </c>
      <c r="K40" s="84"/>
    </row>
    <row r="41" s="2" customFormat="1" ht="21.25" customHeight="1" spans="2:11">
      <c r="B41" s="25">
        <v>205</v>
      </c>
      <c r="C41" s="25" t="s">
        <v>299</v>
      </c>
      <c r="D41" s="26"/>
      <c r="E41" s="26"/>
      <c r="F41" s="26"/>
      <c r="G41" s="28"/>
      <c r="H41" s="29"/>
      <c r="I41" s="29"/>
      <c r="J41" s="61">
        <f t="shared" si="1"/>
        <v>0</v>
      </c>
      <c r="K41" s="62"/>
    </row>
    <row r="42" s="2" customFormat="1" ht="21.25" customHeight="1" spans="2:11">
      <c r="B42" s="25" t="s">
        <v>300</v>
      </c>
      <c r="C42" s="25" t="s">
        <v>301</v>
      </c>
      <c r="D42" s="26"/>
      <c r="E42" s="26"/>
      <c r="F42" s="26"/>
      <c r="G42" s="28"/>
      <c r="H42" s="29"/>
      <c r="I42" s="29"/>
      <c r="J42" s="61">
        <f t="shared" si="1"/>
        <v>0</v>
      </c>
      <c r="K42" s="62"/>
    </row>
    <row r="43" s="2" customFormat="1" ht="21.25" customHeight="1" spans="2:11">
      <c r="B43" s="30" t="s">
        <v>305</v>
      </c>
      <c r="C43" s="37" t="s">
        <v>2928</v>
      </c>
      <c r="D43" s="26" t="s">
        <v>41</v>
      </c>
      <c r="E43" s="26">
        <v>3428</v>
      </c>
      <c r="F43" s="31">
        <v>73.043</v>
      </c>
      <c r="G43" s="130">
        <v>250391.74</v>
      </c>
      <c r="H43" s="29">
        <v>3428</v>
      </c>
      <c r="I43" s="29">
        <v>73.043</v>
      </c>
      <c r="J43" s="61">
        <f t="shared" si="1"/>
        <v>250391.404</v>
      </c>
      <c r="K43" s="62"/>
    </row>
    <row r="44" s="2" customFormat="1" ht="21.25" customHeight="1" spans="2:11">
      <c r="B44" s="25" t="s">
        <v>310</v>
      </c>
      <c r="C44" s="25" t="s">
        <v>311</v>
      </c>
      <c r="D44" s="34" t="s">
        <v>224</v>
      </c>
      <c r="E44" s="26"/>
      <c r="F44" s="26"/>
      <c r="G44" s="28"/>
      <c r="H44" s="29"/>
      <c r="I44" s="29"/>
      <c r="J44" s="61">
        <f t="shared" si="1"/>
        <v>0</v>
      </c>
      <c r="K44" s="62"/>
    </row>
    <row r="45" s="2" customFormat="1" ht="21.25" customHeight="1" spans="2:11">
      <c r="B45" s="30" t="s">
        <v>312</v>
      </c>
      <c r="C45" s="131" t="s">
        <v>1344</v>
      </c>
      <c r="D45" s="26" t="s">
        <v>41</v>
      </c>
      <c r="E45" s="26">
        <v>136</v>
      </c>
      <c r="F45" s="26">
        <v>238.14</v>
      </c>
      <c r="G45" s="130">
        <v>32387.71</v>
      </c>
      <c r="H45" s="29">
        <v>136</v>
      </c>
      <c r="I45" s="29">
        <v>238.14</v>
      </c>
      <c r="J45" s="61">
        <f t="shared" si="1"/>
        <v>32387.04</v>
      </c>
      <c r="K45" s="62"/>
    </row>
    <row r="46" s="2" customFormat="1" ht="21.25" customHeight="1" spans="2:11">
      <c r="B46" s="30" t="s">
        <v>314</v>
      </c>
      <c r="C46" s="30" t="s">
        <v>315</v>
      </c>
      <c r="D46" s="26" t="s">
        <v>41</v>
      </c>
      <c r="E46" s="26">
        <v>2579</v>
      </c>
      <c r="F46" s="26">
        <v>165.7</v>
      </c>
      <c r="G46" s="130">
        <v>427186.79</v>
      </c>
      <c r="H46" s="29">
        <v>2578</v>
      </c>
      <c r="I46" s="26">
        <v>165.7</v>
      </c>
      <c r="J46" s="61">
        <f t="shared" si="1"/>
        <v>427174.6</v>
      </c>
      <c r="K46" s="62"/>
    </row>
    <row r="47" s="2" customFormat="1" ht="21.25" customHeight="1" spans="2:11">
      <c r="B47" s="25" t="s">
        <v>320</v>
      </c>
      <c r="C47" s="25" t="s">
        <v>321</v>
      </c>
      <c r="D47" s="26"/>
      <c r="E47" s="26"/>
      <c r="F47" s="26"/>
      <c r="G47" s="28"/>
      <c r="H47" s="29"/>
      <c r="I47" s="29"/>
      <c r="J47" s="61">
        <f t="shared" si="1"/>
        <v>0</v>
      </c>
      <c r="K47" s="62"/>
    </row>
    <row r="48" s="2" customFormat="1" ht="21.25" customHeight="1" spans="2:11">
      <c r="B48" s="30" t="s">
        <v>322</v>
      </c>
      <c r="C48" s="41" t="s">
        <v>323</v>
      </c>
      <c r="D48" s="26"/>
      <c r="E48" s="26"/>
      <c r="F48" s="26"/>
      <c r="G48" s="28"/>
      <c r="H48" s="29"/>
      <c r="I48" s="29"/>
      <c r="J48" s="61"/>
      <c r="K48" s="62"/>
    </row>
    <row r="49" s="2" customFormat="1" ht="21.25" customHeight="1" spans="2:11">
      <c r="B49" s="30" t="s">
        <v>345</v>
      </c>
      <c r="C49" s="132" t="s">
        <v>346</v>
      </c>
      <c r="D49" s="34" t="s">
        <v>224</v>
      </c>
      <c r="E49" s="26">
        <v>2808</v>
      </c>
      <c r="F49" s="31">
        <v>18.9</v>
      </c>
      <c r="G49" s="130">
        <v>53078.47</v>
      </c>
      <c r="H49" s="29">
        <v>2808</v>
      </c>
      <c r="I49" s="29">
        <v>18.9</v>
      </c>
      <c r="J49" s="61">
        <f t="shared" ref="J49:J64" si="2">I49*H49</f>
        <v>53071.2</v>
      </c>
      <c r="K49" s="62"/>
    </row>
    <row r="50" s="2" customFormat="1" ht="21.25" customHeight="1" spans="2:11">
      <c r="B50" s="30" t="s">
        <v>329</v>
      </c>
      <c r="C50" s="39" t="s">
        <v>330</v>
      </c>
      <c r="D50" s="40" t="s">
        <v>224</v>
      </c>
      <c r="E50" s="26">
        <v>804</v>
      </c>
      <c r="F50" s="31">
        <v>13.74</v>
      </c>
      <c r="G50" s="130">
        <v>11044.99</v>
      </c>
      <c r="H50" s="29">
        <v>804</v>
      </c>
      <c r="I50" s="29">
        <v>13.74</v>
      </c>
      <c r="J50" s="61">
        <f t="shared" si="2"/>
        <v>11046.96</v>
      </c>
      <c r="K50" s="62"/>
    </row>
    <row r="51" s="2" customFormat="1" ht="21.25" customHeight="1" spans="2:11">
      <c r="B51" s="30" t="s">
        <v>331</v>
      </c>
      <c r="C51" s="39" t="s">
        <v>332</v>
      </c>
      <c r="D51" s="40" t="s">
        <v>41</v>
      </c>
      <c r="E51" s="26">
        <v>128.6</v>
      </c>
      <c r="F51" s="31">
        <v>143.55</v>
      </c>
      <c r="G51" s="130">
        <v>18461.12</v>
      </c>
      <c r="H51" s="29">
        <v>128.5</v>
      </c>
      <c r="I51" s="29">
        <v>143.55</v>
      </c>
      <c r="J51" s="61">
        <f t="shared" si="2"/>
        <v>18446.175</v>
      </c>
      <c r="K51" s="62"/>
    </row>
    <row r="52" s="2" customFormat="1" ht="21.25" customHeight="1" spans="2:11">
      <c r="B52" s="25" t="s">
        <v>335</v>
      </c>
      <c r="C52" s="25" t="s">
        <v>1253</v>
      </c>
      <c r="D52" s="26" t="s">
        <v>112</v>
      </c>
      <c r="E52" s="26"/>
      <c r="F52" s="26"/>
      <c r="G52" s="130"/>
      <c r="H52" s="29"/>
      <c r="I52" s="29"/>
      <c r="J52" s="61">
        <f t="shared" si="2"/>
        <v>0</v>
      </c>
      <c r="K52" s="62"/>
    </row>
    <row r="53" s="2" customFormat="1" ht="21.25" customHeight="1" spans="2:11">
      <c r="B53" s="30" t="s">
        <v>337</v>
      </c>
      <c r="C53" s="41" t="s">
        <v>334</v>
      </c>
      <c r="D53" s="34" t="s">
        <v>224</v>
      </c>
      <c r="E53" s="26">
        <v>1200</v>
      </c>
      <c r="F53" s="26">
        <v>11.19</v>
      </c>
      <c r="G53" s="130">
        <v>13429.09</v>
      </c>
      <c r="H53" s="29">
        <v>1200</v>
      </c>
      <c r="I53" s="29">
        <v>11.19</v>
      </c>
      <c r="J53" s="61">
        <f t="shared" si="2"/>
        <v>13428</v>
      </c>
      <c r="K53" s="62"/>
    </row>
    <row r="54" s="2" customFormat="1" ht="21.25" customHeight="1" spans="2:11">
      <c r="B54" s="25" t="s">
        <v>342</v>
      </c>
      <c r="C54" s="25" t="s">
        <v>343</v>
      </c>
      <c r="D54" s="26"/>
      <c r="E54" s="26"/>
      <c r="F54" s="26"/>
      <c r="G54" s="130"/>
      <c r="H54" s="29"/>
      <c r="I54" s="29"/>
      <c r="J54" s="61">
        <f t="shared" si="2"/>
        <v>0</v>
      </c>
      <c r="K54" s="62"/>
    </row>
    <row r="55" s="2" customFormat="1" ht="21.25" customHeight="1" spans="2:11">
      <c r="B55" s="30" t="s">
        <v>344</v>
      </c>
      <c r="C55" s="41" t="s">
        <v>323</v>
      </c>
      <c r="D55" s="34" t="s">
        <v>224</v>
      </c>
      <c r="E55" s="26">
        <v>17708</v>
      </c>
      <c r="F55" s="26">
        <v>13.83</v>
      </c>
      <c r="G55" s="130">
        <v>244860.73</v>
      </c>
      <c r="H55" s="29">
        <v>17708</v>
      </c>
      <c r="I55" s="29">
        <v>13.83</v>
      </c>
      <c r="J55" s="61">
        <f t="shared" si="2"/>
        <v>244901.64</v>
      </c>
      <c r="K55" s="62"/>
    </row>
    <row r="56" s="2" customFormat="1" ht="21.25" customHeight="1" spans="2:11">
      <c r="B56" s="30" t="s">
        <v>1421</v>
      </c>
      <c r="C56" s="41" t="s">
        <v>1422</v>
      </c>
      <c r="D56" s="34" t="s">
        <v>41</v>
      </c>
      <c r="E56" s="26">
        <v>1740.8</v>
      </c>
      <c r="F56" s="26">
        <v>161.809</v>
      </c>
      <c r="G56" s="130">
        <v>281677.27</v>
      </c>
      <c r="H56" s="29">
        <v>1742.2</v>
      </c>
      <c r="I56" s="26">
        <v>161.809</v>
      </c>
      <c r="J56" s="61">
        <f t="shared" si="2"/>
        <v>281903.6398</v>
      </c>
      <c r="K56" s="62"/>
    </row>
    <row r="57" s="2" customFormat="1" ht="21.25" customHeight="1" spans="2:11">
      <c r="B57" s="25" t="s">
        <v>348</v>
      </c>
      <c r="C57" s="25" t="s">
        <v>349</v>
      </c>
      <c r="D57" s="26"/>
      <c r="E57" s="26"/>
      <c r="F57" s="26"/>
      <c r="G57" s="28"/>
      <c r="H57" s="29"/>
      <c r="I57" s="29"/>
      <c r="J57" s="61">
        <f t="shared" si="2"/>
        <v>0</v>
      </c>
      <c r="K57" s="62"/>
    </row>
    <row r="58" s="2" customFormat="1" ht="21.25" customHeight="1" spans="2:11">
      <c r="B58" s="30" t="s">
        <v>1424</v>
      </c>
      <c r="C58" s="30" t="s">
        <v>1425</v>
      </c>
      <c r="D58" s="26" t="s">
        <v>41</v>
      </c>
      <c r="E58" s="27">
        <v>3614</v>
      </c>
      <c r="F58" s="26">
        <v>151.22</v>
      </c>
      <c r="G58" s="130">
        <v>546498.81</v>
      </c>
      <c r="H58" s="29">
        <v>3614</v>
      </c>
      <c r="I58" s="29">
        <v>151.22</v>
      </c>
      <c r="J58" s="61">
        <f t="shared" si="2"/>
        <v>546509.08</v>
      </c>
      <c r="K58" s="62"/>
    </row>
    <row r="59" s="2" customFormat="1" ht="21.25" customHeight="1" spans="2:11">
      <c r="B59" s="25">
        <v>207</v>
      </c>
      <c r="C59" s="25" t="s">
        <v>351</v>
      </c>
      <c r="D59" s="26"/>
      <c r="E59" s="26"/>
      <c r="F59" s="26"/>
      <c r="G59" s="28"/>
      <c r="H59" s="29"/>
      <c r="I59" s="29"/>
      <c r="J59" s="61">
        <f t="shared" si="2"/>
        <v>0</v>
      </c>
      <c r="K59" s="62"/>
    </row>
    <row r="60" s="2" customFormat="1" ht="21.25" customHeight="1" spans="2:11">
      <c r="B60" s="25" t="s">
        <v>352</v>
      </c>
      <c r="C60" s="25" t="s">
        <v>353</v>
      </c>
      <c r="D60" s="26"/>
      <c r="E60" s="26"/>
      <c r="F60" s="26"/>
      <c r="G60" s="28"/>
      <c r="H60" s="29"/>
      <c r="I60" s="29"/>
      <c r="J60" s="61">
        <f t="shared" si="2"/>
        <v>0</v>
      </c>
      <c r="K60" s="62"/>
    </row>
    <row r="61" s="2" customFormat="1" ht="21.25" customHeight="1" spans="2:11">
      <c r="B61" s="25" t="s">
        <v>354</v>
      </c>
      <c r="C61" s="25" t="s">
        <v>355</v>
      </c>
      <c r="D61" s="26" t="s">
        <v>41</v>
      </c>
      <c r="E61" s="27"/>
      <c r="F61" s="26"/>
      <c r="G61" s="130"/>
      <c r="H61" s="29"/>
      <c r="I61" s="29"/>
      <c r="J61" s="61">
        <f t="shared" si="2"/>
        <v>0</v>
      </c>
      <c r="K61" s="62"/>
    </row>
    <row r="62" s="2" customFormat="1" ht="21.25" customHeight="1" spans="2:11">
      <c r="B62" s="44" t="s">
        <v>356</v>
      </c>
      <c r="C62" s="44" t="s">
        <v>357</v>
      </c>
      <c r="D62" s="26" t="s">
        <v>41</v>
      </c>
      <c r="E62" s="27">
        <v>4492.7</v>
      </c>
      <c r="F62" s="26">
        <v>375.33</v>
      </c>
      <c r="G62" s="130">
        <v>1686237.64</v>
      </c>
      <c r="H62" s="29">
        <v>4492.85</v>
      </c>
      <c r="I62" s="29">
        <v>375.33</v>
      </c>
      <c r="J62" s="61">
        <f t="shared" si="2"/>
        <v>1686301.3905</v>
      </c>
      <c r="K62" s="62"/>
    </row>
    <row r="63" s="2" customFormat="1" ht="21.25" customHeight="1" spans="2:11">
      <c r="B63" s="44" t="s">
        <v>359</v>
      </c>
      <c r="C63" s="44" t="s">
        <v>360</v>
      </c>
      <c r="D63" s="26" t="s">
        <v>41</v>
      </c>
      <c r="E63" s="27">
        <v>287.4</v>
      </c>
      <c r="F63" s="26">
        <v>381.45</v>
      </c>
      <c r="G63" s="28">
        <v>109627.42</v>
      </c>
      <c r="H63" s="29">
        <v>287.6</v>
      </c>
      <c r="I63" s="29">
        <v>381.45</v>
      </c>
      <c r="J63" s="61">
        <f t="shared" si="2"/>
        <v>109705.02</v>
      </c>
      <c r="K63" s="62"/>
    </row>
    <row r="64" s="2" customFormat="1" ht="21.25" customHeight="1" spans="2:11">
      <c r="B64" s="44" t="s">
        <v>361</v>
      </c>
      <c r="C64" s="44" t="s">
        <v>362</v>
      </c>
      <c r="D64" s="26" t="s">
        <v>41</v>
      </c>
      <c r="E64" s="133">
        <v>629.18</v>
      </c>
      <c r="F64" s="26">
        <v>379.32</v>
      </c>
      <c r="G64" s="130">
        <v>238665.69</v>
      </c>
      <c r="H64" s="29">
        <v>629.18</v>
      </c>
      <c r="I64" s="29">
        <v>379.32</v>
      </c>
      <c r="J64" s="61">
        <f t="shared" si="2"/>
        <v>238660.5576</v>
      </c>
      <c r="K64" s="62"/>
    </row>
    <row r="65" s="2" customFormat="1" ht="21.25" customHeight="1" spans="2:11">
      <c r="B65" s="25" t="s">
        <v>363</v>
      </c>
      <c r="C65" s="25" t="s">
        <v>364</v>
      </c>
      <c r="D65" s="26"/>
      <c r="E65" s="133"/>
      <c r="F65" s="26"/>
      <c r="G65" s="130"/>
      <c r="H65" s="29"/>
      <c r="I65" s="29"/>
      <c r="J65" s="61"/>
      <c r="K65" s="62"/>
    </row>
    <row r="66" s="2" customFormat="1" ht="21.25" customHeight="1" spans="2:11">
      <c r="B66" s="35" t="s">
        <v>365</v>
      </c>
      <c r="C66" s="41" t="s">
        <v>366</v>
      </c>
      <c r="D66" s="134" t="s">
        <v>41</v>
      </c>
      <c r="E66" s="133">
        <v>1398.5</v>
      </c>
      <c r="F66" s="26">
        <v>629.81</v>
      </c>
      <c r="G66" s="130">
        <f t="shared" ref="G66:G72" si="3">F66*E66</f>
        <v>880789.285</v>
      </c>
      <c r="H66" s="29">
        <f>1375.26+23.3</f>
        <v>1398.56</v>
      </c>
      <c r="I66" s="26">
        <v>629.81</v>
      </c>
      <c r="J66" s="61">
        <f t="shared" ref="J66:J72" si="4">I66*H66</f>
        <v>880827.0736</v>
      </c>
      <c r="K66" s="62"/>
    </row>
    <row r="67" s="2" customFormat="1" ht="21.25" customHeight="1" spans="2:11">
      <c r="B67" s="35" t="s">
        <v>368</v>
      </c>
      <c r="C67" s="41" t="s">
        <v>369</v>
      </c>
      <c r="D67" s="134" t="s">
        <v>41</v>
      </c>
      <c r="E67" s="133">
        <v>5339.5</v>
      </c>
      <c r="F67" s="31">
        <v>587.6236</v>
      </c>
      <c r="G67" s="130">
        <f t="shared" si="3"/>
        <v>3137616.2122</v>
      </c>
      <c r="H67" s="29">
        <v>5339.02</v>
      </c>
      <c r="I67" s="31">
        <v>587.6236</v>
      </c>
      <c r="J67" s="61">
        <f t="shared" si="4"/>
        <v>3137334.152872</v>
      </c>
      <c r="K67" s="62"/>
    </row>
    <row r="68" s="2" customFormat="1" ht="21.25" customHeight="1" spans="2:11">
      <c r="B68" s="25" t="s">
        <v>372</v>
      </c>
      <c r="C68" s="25" t="s">
        <v>373</v>
      </c>
      <c r="D68" s="26" t="s">
        <v>41</v>
      </c>
      <c r="E68" s="27"/>
      <c r="F68" s="26"/>
      <c r="G68" s="28"/>
      <c r="H68" s="29"/>
      <c r="I68" s="29"/>
      <c r="J68" s="61"/>
      <c r="K68" s="62"/>
    </row>
    <row r="69" s="2" customFormat="1" ht="21.25" customHeight="1" spans="2:11">
      <c r="B69" s="30" t="s">
        <v>376</v>
      </c>
      <c r="C69" s="30" t="s">
        <v>377</v>
      </c>
      <c r="D69" s="26" t="s">
        <v>41</v>
      </c>
      <c r="E69" s="27">
        <v>1118.6</v>
      </c>
      <c r="F69" s="26">
        <v>2083.75</v>
      </c>
      <c r="G69" s="130">
        <f t="shared" si="3"/>
        <v>2330882.75</v>
      </c>
      <c r="H69" s="29">
        <v>1118.64</v>
      </c>
      <c r="I69" s="26">
        <v>2083.75</v>
      </c>
      <c r="J69" s="61">
        <f t="shared" si="4"/>
        <v>2330966.1</v>
      </c>
      <c r="K69" s="62"/>
    </row>
    <row r="70" s="2" customFormat="1" ht="21.25" customHeight="1" spans="2:11">
      <c r="B70" s="30" t="s">
        <v>378</v>
      </c>
      <c r="C70" s="30" t="s">
        <v>379</v>
      </c>
      <c r="D70" s="26" t="s">
        <v>41</v>
      </c>
      <c r="E70" s="27">
        <v>54.9</v>
      </c>
      <c r="F70" s="26">
        <v>2073.46</v>
      </c>
      <c r="G70" s="130">
        <f t="shared" si="3"/>
        <v>113832.954</v>
      </c>
      <c r="H70" s="29">
        <v>54.9</v>
      </c>
      <c r="I70" s="26">
        <v>2073.46</v>
      </c>
      <c r="J70" s="61">
        <f t="shared" si="4"/>
        <v>113832.954</v>
      </c>
      <c r="K70" s="62"/>
    </row>
    <row r="71" s="2" customFormat="1" ht="21.25" customHeight="1" spans="2:11">
      <c r="B71" s="30" t="s">
        <v>380</v>
      </c>
      <c r="C71" s="30" t="s">
        <v>381</v>
      </c>
      <c r="D71" s="26" t="s">
        <v>41</v>
      </c>
      <c r="E71" s="27">
        <v>46.8</v>
      </c>
      <c r="F71" s="26">
        <v>2091.07</v>
      </c>
      <c r="G71" s="130">
        <f t="shared" si="3"/>
        <v>97862.076</v>
      </c>
      <c r="H71" s="29">
        <v>46.83</v>
      </c>
      <c r="I71" s="26">
        <v>2091.07</v>
      </c>
      <c r="J71" s="61">
        <f t="shared" si="4"/>
        <v>97924.8081</v>
      </c>
      <c r="K71" s="62"/>
    </row>
    <row r="72" s="2" customFormat="1" ht="21.25" customHeight="1" spans="2:11">
      <c r="B72" s="30" t="s">
        <v>1632</v>
      </c>
      <c r="C72" s="30" t="s">
        <v>1633</v>
      </c>
      <c r="D72" s="26" t="s">
        <v>41</v>
      </c>
      <c r="E72" s="27">
        <v>3.8</v>
      </c>
      <c r="F72" s="26">
        <v>1915.62</v>
      </c>
      <c r="G72" s="130">
        <f t="shared" si="3"/>
        <v>7279.356</v>
      </c>
      <c r="H72" s="29">
        <v>3.8</v>
      </c>
      <c r="I72" s="26">
        <v>1915.62</v>
      </c>
      <c r="J72" s="61">
        <f t="shared" si="4"/>
        <v>7279.356</v>
      </c>
      <c r="K72" s="62"/>
    </row>
    <row r="73" s="2" customFormat="1" ht="21.25" customHeight="1" spans="2:11">
      <c r="B73" s="25" t="s">
        <v>384</v>
      </c>
      <c r="C73" s="25" t="s">
        <v>385</v>
      </c>
      <c r="D73" s="26"/>
      <c r="E73" s="27"/>
      <c r="F73" s="26"/>
      <c r="G73" s="28"/>
      <c r="H73" s="29"/>
      <c r="I73" s="29"/>
      <c r="J73" s="61">
        <f t="shared" ref="J68:J87" si="5">I73*H73</f>
        <v>0</v>
      </c>
      <c r="K73" s="62"/>
    </row>
    <row r="74" s="2" customFormat="1" ht="21.25" customHeight="1" spans="2:11">
      <c r="B74" s="25" t="s">
        <v>386</v>
      </c>
      <c r="C74" s="25" t="s">
        <v>355</v>
      </c>
      <c r="D74" s="26" t="s">
        <v>41</v>
      </c>
      <c r="E74" s="38"/>
      <c r="F74" s="38"/>
      <c r="G74" s="135"/>
      <c r="H74" s="62"/>
      <c r="I74" s="62"/>
      <c r="J74" s="61">
        <f t="shared" si="5"/>
        <v>0</v>
      </c>
      <c r="K74" s="62"/>
    </row>
    <row r="75" s="2" customFormat="1" ht="21.25" customHeight="1" spans="2:11">
      <c r="B75" s="30" t="s">
        <v>387</v>
      </c>
      <c r="C75" s="30" t="s">
        <v>388</v>
      </c>
      <c r="D75" s="26" t="s">
        <v>41</v>
      </c>
      <c r="E75" s="38">
        <v>663.5</v>
      </c>
      <c r="F75" s="38">
        <v>402.68</v>
      </c>
      <c r="G75" s="28">
        <v>267177.96</v>
      </c>
      <c r="H75" s="29">
        <v>663.5</v>
      </c>
      <c r="I75" s="29">
        <v>402.68</v>
      </c>
      <c r="J75" s="61">
        <f t="shared" si="5"/>
        <v>267178.18</v>
      </c>
      <c r="K75" s="62"/>
    </row>
    <row r="76" s="2" customFormat="1" ht="21.25" customHeight="1" spans="2:11">
      <c r="B76" s="25" t="s">
        <v>396</v>
      </c>
      <c r="C76" s="25" t="s">
        <v>397</v>
      </c>
      <c r="D76" s="26"/>
      <c r="E76" s="26"/>
      <c r="F76" s="26"/>
      <c r="G76" s="28"/>
      <c r="H76" s="29"/>
      <c r="I76" s="29"/>
      <c r="J76" s="61">
        <f t="shared" si="5"/>
        <v>0</v>
      </c>
      <c r="K76" s="62"/>
    </row>
    <row r="77" s="2" customFormat="1" ht="21.25" customHeight="1" spans="2:11">
      <c r="B77" s="30" t="s">
        <v>398</v>
      </c>
      <c r="C77" s="30" t="s">
        <v>399</v>
      </c>
      <c r="D77" s="26" t="s">
        <v>112</v>
      </c>
      <c r="E77" s="26">
        <v>379</v>
      </c>
      <c r="F77" s="26">
        <v>143.55</v>
      </c>
      <c r="G77" s="28">
        <v>54407.2</v>
      </c>
      <c r="H77" s="29">
        <v>379</v>
      </c>
      <c r="I77" s="29">
        <v>143.55</v>
      </c>
      <c r="J77" s="61">
        <f t="shared" si="5"/>
        <v>54405.45</v>
      </c>
      <c r="K77" s="62"/>
    </row>
    <row r="78" s="2" customFormat="1" ht="21.25" customHeight="1" spans="2:11">
      <c r="B78" s="25">
        <v>208</v>
      </c>
      <c r="C78" s="25" t="s">
        <v>401</v>
      </c>
      <c r="D78" s="26"/>
      <c r="E78" s="26"/>
      <c r="F78" s="26"/>
      <c r="G78" s="28"/>
      <c r="H78" s="29"/>
      <c r="I78" s="29"/>
      <c r="J78" s="61">
        <f t="shared" si="5"/>
        <v>0</v>
      </c>
      <c r="K78" s="62"/>
    </row>
    <row r="79" s="2" customFormat="1" ht="21.25" customHeight="1" spans="2:11">
      <c r="B79" s="25" t="s">
        <v>402</v>
      </c>
      <c r="C79" s="25" t="s">
        <v>403</v>
      </c>
      <c r="D79" s="26"/>
      <c r="E79" s="26"/>
      <c r="F79" s="26"/>
      <c r="G79" s="28"/>
      <c r="H79" s="29"/>
      <c r="I79" s="29"/>
      <c r="J79" s="61">
        <f t="shared" si="5"/>
        <v>0</v>
      </c>
      <c r="K79" s="62"/>
    </row>
    <row r="80" s="2" customFormat="1" ht="21.25" customHeight="1" spans="2:11">
      <c r="B80" s="42" t="s">
        <v>410</v>
      </c>
      <c r="C80" s="42" t="s">
        <v>411</v>
      </c>
      <c r="D80" s="68" t="s">
        <v>224</v>
      </c>
      <c r="E80" s="26"/>
      <c r="F80" s="26"/>
      <c r="G80" s="28"/>
      <c r="H80" s="29"/>
      <c r="I80" s="29"/>
      <c r="J80" s="61">
        <f t="shared" si="5"/>
        <v>0</v>
      </c>
      <c r="K80" s="62"/>
    </row>
    <row r="81" s="2" customFormat="1" ht="21.25" customHeight="1" spans="2:11">
      <c r="B81" s="44" t="s">
        <v>412</v>
      </c>
      <c r="C81" s="44" t="s">
        <v>413</v>
      </c>
      <c r="D81" s="68" t="s">
        <v>224</v>
      </c>
      <c r="E81" s="26">
        <v>1590</v>
      </c>
      <c r="F81" s="26">
        <v>11.85</v>
      </c>
      <c r="G81" s="28">
        <v>18835</v>
      </c>
      <c r="H81" s="29"/>
      <c r="I81" s="29"/>
      <c r="J81" s="61">
        <f t="shared" si="5"/>
        <v>0</v>
      </c>
      <c r="K81" s="62"/>
    </row>
    <row r="82" s="2" customFormat="1" ht="21.25" customHeight="1" spans="2:11">
      <c r="B82" s="44" t="s">
        <v>415</v>
      </c>
      <c r="C82" s="44" t="s">
        <v>416</v>
      </c>
      <c r="D82" s="68" t="s">
        <v>224</v>
      </c>
      <c r="E82" s="26">
        <v>2567</v>
      </c>
      <c r="F82" s="26">
        <v>26.45</v>
      </c>
      <c r="G82" s="28">
        <v>67898.49</v>
      </c>
      <c r="H82" s="29">
        <v>2567</v>
      </c>
      <c r="I82" s="29">
        <v>26.45</v>
      </c>
      <c r="J82" s="61">
        <f t="shared" si="5"/>
        <v>67897.15</v>
      </c>
      <c r="K82" s="62"/>
    </row>
    <row r="83" s="2" customFormat="1" ht="21.25" customHeight="1" spans="2:11">
      <c r="B83" s="25">
        <v>209</v>
      </c>
      <c r="C83" s="25" t="s">
        <v>417</v>
      </c>
      <c r="D83" s="26"/>
      <c r="E83" s="26"/>
      <c r="F83" s="26"/>
      <c r="G83" s="28"/>
      <c r="H83" s="29"/>
      <c r="I83" s="29"/>
      <c r="J83" s="61">
        <f t="shared" si="5"/>
        <v>0</v>
      </c>
      <c r="K83" s="62"/>
    </row>
    <row r="84" s="2" customFormat="1" ht="21.25" customHeight="1" spans="2:11">
      <c r="B84" s="25" t="s">
        <v>418</v>
      </c>
      <c r="C84" s="25" t="s">
        <v>419</v>
      </c>
      <c r="D84" s="26"/>
      <c r="E84" s="26"/>
      <c r="F84" s="26"/>
      <c r="G84" s="28"/>
      <c r="H84" s="29"/>
      <c r="I84" s="29"/>
      <c r="J84" s="61">
        <f t="shared" si="5"/>
        <v>0</v>
      </c>
      <c r="K84" s="62"/>
    </row>
    <row r="85" s="2" customFormat="1" ht="21.25" customHeight="1" spans="2:11">
      <c r="B85" s="30" t="s">
        <v>421</v>
      </c>
      <c r="C85" s="30" t="s">
        <v>422</v>
      </c>
      <c r="D85" s="26"/>
      <c r="E85" s="26"/>
      <c r="F85" s="26"/>
      <c r="G85" s="28"/>
      <c r="H85" s="29"/>
      <c r="I85" s="29"/>
      <c r="J85" s="61">
        <f t="shared" si="5"/>
        <v>0</v>
      </c>
      <c r="K85" s="62"/>
    </row>
    <row r="86" s="2" customFormat="1" ht="21.25" customHeight="1" spans="2:11">
      <c r="B86" s="30" t="s">
        <v>423</v>
      </c>
      <c r="C86" s="44" t="s">
        <v>1641</v>
      </c>
      <c r="D86" s="68" t="s">
        <v>41</v>
      </c>
      <c r="E86" s="26">
        <v>3298.2</v>
      </c>
      <c r="F86" s="26">
        <v>368.14</v>
      </c>
      <c r="G86" s="28">
        <v>1214196</v>
      </c>
      <c r="H86" s="29">
        <v>3297</v>
      </c>
      <c r="I86" s="29">
        <v>368.14</v>
      </c>
      <c r="J86" s="61">
        <f t="shared" si="5"/>
        <v>1213757.58</v>
      </c>
      <c r="K86" s="62"/>
    </row>
    <row r="87" s="2" customFormat="1" ht="21.25" customHeight="1" spans="2:11">
      <c r="B87" s="30" t="s">
        <v>427</v>
      </c>
      <c r="C87" s="30" t="s">
        <v>2929</v>
      </c>
      <c r="D87" s="26" t="s">
        <v>41</v>
      </c>
      <c r="E87" s="26">
        <v>888.9</v>
      </c>
      <c r="F87" s="26">
        <v>353.95</v>
      </c>
      <c r="G87" s="28">
        <v>314626.36</v>
      </c>
      <c r="H87" s="29">
        <v>889</v>
      </c>
      <c r="I87" s="26">
        <v>353.95</v>
      </c>
      <c r="J87" s="61">
        <f t="shared" si="5"/>
        <v>314661.55</v>
      </c>
      <c r="K87" s="62"/>
    </row>
    <row r="88" s="2" customFormat="1" ht="21.25" customHeight="1" spans="2:11">
      <c r="B88" s="25" t="s">
        <v>433</v>
      </c>
      <c r="C88" s="25" t="s">
        <v>434</v>
      </c>
      <c r="D88" s="26"/>
      <c r="E88" s="26"/>
      <c r="F88" s="26"/>
      <c r="G88" s="28"/>
      <c r="H88" s="29"/>
      <c r="I88" s="29"/>
      <c r="J88" s="61">
        <f t="shared" ref="J88:J100" si="6">I88*H88</f>
        <v>0</v>
      </c>
      <c r="K88" s="62"/>
    </row>
    <row r="89" s="2" customFormat="1" ht="21.25" customHeight="1" spans="2:11">
      <c r="B89" s="30" t="s">
        <v>435</v>
      </c>
      <c r="C89" s="30" t="s">
        <v>436</v>
      </c>
      <c r="D89" s="26" t="s">
        <v>41</v>
      </c>
      <c r="E89" s="26">
        <v>3118.4</v>
      </c>
      <c r="F89" s="26">
        <v>646.12</v>
      </c>
      <c r="G89" s="28">
        <v>2014848.84</v>
      </c>
      <c r="H89" s="29">
        <v>3118.4</v>
      </c>
      <c r="I89" s="29">
        <v>646.12</v>
      </c>
      <c r="J89" s="61">
        <f t="shared" si="6"/>
        <v>2014860.608</v>
      </c>
      <c r="K89" s="62"/>
    </row>
    <row r="90" s="2" customFormat="1" ht="21.25" customHeight="1" spans="2:11">
      <c r="B90" s="30" t="s">
        <v>440</v>
      </c>
      <c r="C90" s="30" t="s">
        <v>441</v>
      </c>
      <c r="D90" s="26" t="s">
        <v>41</v>
      </c>
      <c r="E90" s="26">
        <v>11040.99</v>
      </c>
      <c r="F90" s="26">
        <v>587.21</v>
      </c>
      <c r="G90" s="28">
        <v>6483191.89</v>
      </c>
      <c r="H90" s="29">
        <v>11040.6</v>
      </c>
      <c r="I90" s="26">
        <v>587.21</v>
      </c>
      <c r="J90" s="61">
        <f t="shared" si="6"/>
        <v>6483150.726</v>
      </c>
      <c r="K90" s="62"/>
    </row>
    <row r="91" s="2" customFormat="1" ht="21.25" customHeight="1" spans="2:11">
      <c r="B91" s="25">
        <v>212</v>
      </c>
      <c r="C91" s="25" t="s">
        <v>442</v>
      </c>
      <c r="D91" s="26"/>
      <c r="E91" s="26"/>
      <c r="F91" s="26"/>
      <c r="G91" s="28"/>
      <c r="H91" s="29"/>
      <c r="I91" s="29"/>
      <c r="J91" s="61">
        <f t="shared" si="6"/>
        <v>0</v>
      </c>
      <c r="K91" s="62"/>
    </row>
    <row r="92" s="2" customFormat="1" ht="21.25" customHeight="1" spans="2:11">
      <c r="B92" s="25" t="s">
        <v>1818</v>
      </c>
      <c r="C92" s="25" t="s">
        <v>1635</v>
      </c>
      <c r="D92" s="26"/>
      <c r="E92" s="26"/>
      <c r="F92" s="26"/>
      <c r="G92" s="28"/>
      <c r="H92" s="29"/>
      <c r="I92" s="29"/>
      <c r="J92" s="61">
        <f t="shared" si="6"/>
        <v>0</v>
      </c>
      <c r="K92" s="62"/>
    </row>
    <row r="93" s="2" customFormat="1" ht="21.25" customHeight="1" spans="2:11">
      <c r="B93" s="30" t="s">
        <v>1819</v>
      </c>
      <c r="C93" s="30" t="s">
        <v>1820</v>
      </c>
      <c r="D93" s="26" t="s">
        <v>224</v>
      </c>
      <c r="E93" s="26">
        <v>5454</v>
      </c>
      <c r="F93" s="26">
        <v>494.2167</v>
      </c>
      <c r="G93" s="28">
        <v>2695458.15</v>
      </c>
      <c r="H93" s="29">
        <v>5454</v>
      </c>
      <c r="I93" s="29">
        <v>494.2167</v>
      </c>
      <c r="J93" s="61">
        <f t="shared" si="6"/>
        <v>2695457.8818</v>
      </c>
      <c r="K93" s="62"/>
    </row>
    <row r="94" s="128" customFormat="1" ht="21.25" customHeight="1" spans="2:11">
      <c r="B94" s="25">
        <v>216</v>
      </c>
      <c r="C94" s="25" t="s">
        <v>471</v>
      </c>
      <c r="D94" s="26"/>
      <c r="E94" s="27"/>
      <c r="F94" s="26"/>
      <c r="G94" s="28"/>
      <c r="H94" s="136"/>
      <c r="I94" s="136"/>
      <c r="J94" s="61">
        <f t="shared" si="6"/>
        <v>0</v>
      </c>
      <c r="K94" s="62"/>
    </row>
    <row r="95" s="128" customFormat="1" ht="21.25" customHeight="1" spans="2:11">
      <c r="B95" s="25" t="s">
        <v>472</v>
      </c>
      <c r="C95" s="25" t="s">
        <v>471</v>
      </c>
      <c r="D95" s="26"/>
      <c r="E95" s="27"/>
      <c r="F95" s="26"/>
      <c r="G95" s="28"/>
      <c r="H95" s="136"/>
      <c r="I95" s="136"/>
      <c r="J95" s="61">
        <f t="shared" si="6"/>
        <v>0</v>
      </c>
      <c r="K95" s="62"/>
    </row>
    <row r="96" s="128" customFormat="1" ht="21.25" customHeight="1" spans="2:11">
      <c r="B96" s="42" t="s">
        <v>473</v>
      </c>
      <c r="C96" s="42" t="s">
        <v>471</v>
      </c>
      <c r="D96" s="26"/>
      <c r="E96" s="27"/>
      <c r="F96" s="26"/>
      <c r="G96" s="28"/>
      <c r="H96" s="136"/>
      <c r="I96" s="136"/>
      <c r="J96" s="61"/>
      <c r="K96" s="62"/>
    </row>
    <row r="97" s="128" customFormat="1" ht="21.25" customHeight="1" spans="2:11">
      <c r="B97" s="44" t="s">
        <v>474</v>
      </c>
      <c r="C97" s="39" t="s">
        <v>475</v>
      </c>
      <c r="D97" s="26" t="s">
        <v>476</v>
      </c>
      <c r="E97" s="27">
        <v>77</v>
      </c>
      <c r="F97" s="26">
        <v>977.67</v>
      </c>
      <c r="G97" s="28">
        <v>75280.94</v>
      </c>
      <c r="H97" s="29">
        <v>77</v>
      </c>
      <c r="I97" s="29">
        <v>977.67</v>
      </c>
      <c r="J97" s="61">
        <f>I97*H97</f>
        <v>75280.59</v>
      </c>
      <c r="K97" s="62"/>
    </row>
    <row r="98" s="128" customFormat="1" ht="21.25" customHeight="1" spans="2:11">
      <c r="B98" s="44" t="s">
        <v>477</v>
      </c>
      <c r="C98" s="39" t="s">
        <v>478</v>
      </c>
      <c r="D98" s="26" t="s">
        <v>476</v>
      </c>
      <c r="E98" s="27">
        <v>6</v>
      </c>
      <c r="F98" s="26">
        <v>658.21</v>
      </c>
      <c r="G98" s="28">
        <v>3949.25</v>
      </c>
      <c r="H98" s="29">
        <v>6</v>
      </c>
      <c r="I98" s="29">
        <v>658.21</v>
      </c>
      <c r="J98" s="61">
        <f>I98*H98</f>
        <v>3949.26</v>
      </c>
      <c r="K98" s="62"/>
    </row>
    <row r="99" s="128" customFormat="1" ht="21.25" customHeight="1" spans="2:11">
      <c r="B99" s="44" t="s">
        <v>479</v>
      </c>
      <c r="C99" s="39" t="s">
        <v>480</v>
      </c>
      <c r="D99" s="26" t="s">
        <v>476</v>
      </c>
      <c r="E99" s="27">
        <v>32</v>
      </c>
      <c r="F99" s="26">
        <v>99.04</v>
      </c>
      <c r="G99" s="28">
        <v>3169.13</v>
      </c>
      <c r="H99" s="29">
        <v>32</v>
      </c>
      <c r="I99" s="29">
        <v>99.04</v>
      </c>
      <c r="J99" s="61">
        <f>I99*H99</f>
        <v>3169.28</v>
      </c>
      <c r="K99" s="62"/>
    </row>
    <row r="100" s="4" customFormat="1" ht="21.25" customHeight="1" spans="2:11">
      <c r="B100" s="86" t="s">
        <v>138</v>
      </c>
      <c r="C100" s="86"/>
      <c r="D100" s="47"/>
      <c r="E100" s="48"/>
      <c r="F100" s="48"/>
      <c r="G100" s="20">
        <f>SUM(G8:G99)</f>
        <v>28065575.8262</v>
      </c>
      <c r="H100" s="49"/>
      <c r="I100" s="49"/>
      <c r="J100" s="20">
        <f>SUM(J8:J99)</f>
        <v>28046413.908872</v>
      </c>
      <c r="K100" s="63"/>
    </row>
    <row r="101" ht="21.25" customHeight="1" spans="1:11">
      <c r="A101" s="137" t="s">
        <v>1079</v>
      </c>
      <c r="B101" s="138" t="s">
        <v>2930</v>
      </c>
      <c r="C101" s="138"/>
      <c r="D101" s="138"/>
      <c r="E101" s="138"/>
      <c r="F101" s="138"/>
      <c r="G101" s="138"/>
      <c r="H101" s="138"/>
      <c r="I101" s="138"/>
      <c r="J101" s="139">
        <f>J100</f>
        <v>28046413.908872</v>
      </c>
      <c r="K101" s="34"/>
    </row>
    <row r="102" s="5" customFormat="1" ht="21" customHeight="1" spans="1:10">
      <c r="A102" s="52"/>
      <c r="B102" s="7" t="s">
        <v>2635</v>
      </c>
      <c r="C102" s="8"/>
      <c r="D102" s="55" t="s">
        <v>2636</v>
      </c>
      <c r="E102" s="56"/>
      <c r="F102" s="57"/>
      <c r="G102" s="54" t="s">
        <v>2637</v>
      </c>
      <c r="H102" s="54"/>
      <c r="I102" s="54"/>
      <c r="J102" s="54" t="s">
        <v>2638</v>
      </c>
    </row>
    <row r="103" ht="21" customHeight="1"/>
    <row r="104" ht="21" customHeight="1"/>
    <row r="105" ht="21" customHeight="1"/>
    <row r="106" ht="21" customHeight="1"/>
    <row r="107" ht="21" customHeight="1"/>
    <row r="108" ht="21" customHeight="1"/>
    <row r="109" ht="21" customHeight="1"/>
    <row r="110" ht="21" customHeight="1"/>
    <row r="111" ht="21" customHeight="1"/>
    <row r="112" ht="21" customHeight="1" spans="1:9">
      <c r="A112" s="58"/>
      <c r="I112" s="54"/>
    </row>
    <row r="113" ht="21" customHeight="1"/>
    <row r="114" ht="21" customHeight="1"/>
    <row r="115" ht="21" customHeight="1"/>
    <row r="116" ht="21" customHeight="1"/>
    <row r="117" ht="21" customHeight="1"/>
    <row r="118" ht="21" customHeight="1"/>
    <row r="119" ht="21" customHeight="1"/>
    <row r="120" ht="21" customHeight="1"/>
    <row r="121" ht="21" customHeight="1"/>
    <row r="122" ht="21" customHeight="1"/>
    <row r="123" ht="21" customHeight="1"/>
    <row r="124" ht="21" customHeight="1"/>
    <row r="125" ht="21" customHeight="1"/>
    <row r="126" ht="21" customHeight="1"/>
    <row r="127" ht="21" customHeight="1"/>
    <row r="128" ht="21" customHeight="1"/>
    <row r="129" ht="21" customHeight="1"/>
    <row r="130" ht="21" customHeight="1"/>
    <row r="131" ht="21" customHeight="1"/>
    <row r="132" ht="21" customHeight="1"/>
    <row r="133" ht="21" customHeight="1"/>
    <row r="134" ht="21" customHeight="1"/>
    <row r="135" ht="21" customHeight="1"/>
    <row r="136" ht="21" customHeight="1"/>
    <row r="137" ht="21" customHeight="1"/>
    <row r="138" ht="21" customHeight="1"/>
    <row r="139" ht="21" customHeight="1"/>
    <row r="140" ht="21" customHeight="1"/>
    <row r="141" ht="21" customHeight="1"/>
    <row r="142" ht="21" customHeight="1"/>
    <row r="143" ht="21" customHeight="1"/>
    <row r="144" ht="21" customHeight="1"/>
    <row r="145" ht="21" customHeight="1"/>
    <row r="146" ht="21" customHeight="1"/>
    <row r="147" ht="21" customHeight="1"/>
    <row r="148" ht="21" customHeight="1"/>
    <row r="149" ht="21" customHeight="1"/>
    <row r="150" ht="21" customHeight="1"/>
    <row r="151" ht="21" customHeight="1"/>
    <row r="152" ht="21" customHeight="1"/>
    <row r="153" ht="21" customHeight="1"/>
    <row r="154" ht="21" customHeight="1"/>
    <row r="155" ht="21" customHeight="1"/>
    <row r="156" ht="21" customHeight="1"/>
    <row r="157" ht="21" customHeight="1"/>
    <row r="158" ht="21" customHeight="1"/>
    <row r="159" ht="21" customHeight="1"/>
    <row r="160" ht="21" customHeight="1"/>
    <row r="161" ht="21" customHeight="1"/>
    <row r="162" ht="21" customHeight="1"/>
    <row r="163" ht="21" customHeight="1"/>
    <row r="164" ht="21" customHeight="1"/>
    <row r="165" ht="21" customHeight="1"/>
    <row r="166" ht="21" customHeight="1"/>
    <row r="167" ht="21" customHeight="1"/>
    <row r="168" ht="21" customHeight="1"/>
    <row r="169" ht="21" customHeight="1"/>
    <row r="170" ht="21" customHeight="1"/>
    <row r="171" ht="21" customHeight="1"/>
    <row r="172" ht="21" customHeight="1"/>
    <row r="173" ht="21" customHeight="1"/>
    <row r="174" ht="21" customHeight="1"/>
    <row r="175" ht="21" customHeight="1"/>
    <row r="176" ht="21" customHeight="1"/>
    <row r="177" ht="21" customHeight="1"/>
    <row r="178" ht="21" customHeight="1"/>
    <row r="179" ht="21" customHeight="1"/>
    <row r="180" ht="21" customHeight="1"/>
    <row r="181" ht="21" customHeight="1"/>
    <row r="182" ht="21" customHeight="1"/>
    <row r="183" ht="21" customHeight="1"/>
    <row r="184" ht="21" customHeight="1"/>
    <row r="185" ht="21" customHeight="1"/>
    <row r="186" ht="21" customHeight="1"/>
    <row r="187" ht="21" customHeight="1"/>
    <row r="188" ht="21" customHeight="1"/>
    <row r="189" ht="21" customHeight="1"/>
    <row r="190" ht="21" customHeight="1"/>
    <row r="191" ht="21" customHeight="1"/>
    <row r="192" ht="21" customHeight="1"/>
    <row r="193" ht="21" customHeight="1"/>
    <row r="194" ht="21" customHeight="1"/>
    <row r="195" ht="21" customHeight="1"/>
    <row r="196" ht="21" customHeight="1"/>
    <row r="197" ht="21" customHeight="1"/>
    <row r="198" ht="21" customHeight="1"/>
    <row r="199" ht="21" customHeight="1"/>
    <row r="200" ht="21" customHeight="1"/>
    <row r="201" ht="21" customHeight="1"/>
    <row r="202" ht="21" customHeight="1"/>
    <row r="203" ht="21" customHeight="1"/>
    <row r="204" ht="21" customHeight="1"/>
    <row r="205" ht="21" customHeight="1"/>
    <row r="206" ht="21" customHeight="1"/>
    <row r="207" ht="21" customHeight="1"/>
    <row r="208" ht="21" customHeight="1"/>
    <row r="209" ht="21" customHeight="1"/>
    <row r="210" ht="21" customHeight="1"/>
    <row r="211" ht="21" customHeight="1"/>
    <row r="212" ht="21" customHeight="1"/>
    <row r="213" ht="21" customHeight="1"/>
    <row r="214" ht="21" customHeight="1"/>
    <row r="215" ht="21" customHeight="1"/>
    <row r="216" ht="21" customHeight="1"/>
    <row r="217" ht="21" customHeight="1"/>
    <row r="218" ht="21" customHeight="1"/>
    <row r="219" ht="21" customHeight="1"/>
    <row r="220" ht="21" customHeight="1"/>
    <row r="221" ht="21" customHeight="1"/>
    <row r="222" ht="21" customHeight="1"/>
    <row r="223" ht="21" customHeight="1"/>
    <row r="224" ht="21" customHeight="1"/>
    <row r="225" ht="21" customHeight="1"/>
    <row r="226" ht="21" customHeight="1"/>
    <row r="227" ht="21" customHeight="1"/>
    <row r="228" ht="21" customHeight="1"/>
    <row r="229" ht="21" customHeight="1"/>
    <row r="230" ht="21" customHeight="1"/>
    <row r="231" ht="21" customHeight="1"/>
    <row r="232" ht="21" customHeight="1"/>
    <row r="233" ht="21" customHeight="1"/>
    <row r="234" ht="21" customHeight="1"/>
    <row r="235" ht="21" customHeight="1"/>
    <row r="236" ht="21" customHeight="1"/>
    <row r="237" ht="21" customHeight="1"/>
    <row r="238" ht="21" customHeight="1"/>
    <row r="239" ht="21" customHeight="1"/>
    <row r="240" ht="21" customHeight="1"/>
    <row r="241" ht="21" customHeight="1"/>
    <row r="242" ht="21" customHeight="1"/>
    <row r="243" ht="21" customHeight="1"/>
    <row r="244" ht="21" customHeight="1"/>
    <row r="245" ht="21" customHeight="1"/>
    <row r="246" ht="21" customHeight="1"/>
    <row r="247" ht="21" customHeight="1"/>
    <row r="248" ht="21" customHeight="1"/>
    <row r="249" ht="21" customHeight="1"/>
    <row r="250" ht="21" customHeight="1"/>
    <row r="251" ht="21" customHeight="1"/>
    <row r="252" ht="21" customHeight="1"/>
    <row r="253" ht="21" customHeight="1"/>
    <row r="254" ht="21" customHeight="1"/>
    <row r="255" ht="21" customHeight="1"/>
    <row r="256" ht="21" customHeight="1"/>
    <row r="257" ht="21" customHeight="1"/>
    <row r="258" ht="21" customHeight="1"/>
    <row r="259" ht="21" customHeight="1"/>
    <row r="260" ht="21" customHeight="1"/>
    <row r="261" ht="21" customHeight="1"/>
    <row r="262" ht="21" customHeight="1"/>
    <row r="263" ht="21" customHeight="1"/>
    <row r="264" ht="21" customHeight="1"/>
    <row r="265" ht="21" customHeight="1"/>
    <row r="266" ht="21" customHeight="1"/>
    <row r="267" ht="21" customHeight="1"/>
    <row r="268" ht="21" customHeight="1"/>
    <row r="269" ht="21" customHeight="1"/>
    <row r="270" ht="21" customHeight="1"/>
    <row r="271" ht="21" customHeight="1"/>
    <row r="272" ht="21" customHeight="1"/>
    <row r="273" ht="21" customHeight="1"/>
    <row r="274" ht="21" customHeight="1"/>
    <row r="275" ht="21" customHeight="1"/>
    <row r="276" ht="21" customHeight="1"/>
    <row r="277" ht="21" customHeight="1"/>
    <row r="278" ht="21" customHeight="1"/>
    <row r="279" ht="21" customHeight="1"/>
    <row r="280" ht="21" customHeight="1"/>
    <row r="281" ht="21" customHeight="1"/>
    <row r="282" ht="21" customHeight="1"/>
    <row r="283" ht="21" customHeight="1"/>
    <row r="284" ht="21" customHeight="1"/>
    <row r="285" ht="21" customHeight="1"/>
    <row r="286" ht="21" customHeight="1"/>
    <row r="287" ht="21" customHeight="1"/>
    <row r="288" ht="21" customHeight="1"/>
    <row r="289" ht="21" customHeight="1"/>
    <row r="290" ht="21" customHeight="1"/>
    <row r="291" ht="21" customHeight="1"/>
    <row r="292" ht="21" customHeight="1"/>
    <row r="293" ht="21" customHeight="1"/>
    <row r="294" ht="21" customHeight="1"/>
    <row r="295" ht="21" customHeight="1"/>
    <row r="296" ht="21" customHeight="1"/>
    <row r="297" ht="21" customHeight="1"/>
    <row r="298" ht="21" customHeight="1"/>
    <row r="299" ht="21" customHeight="1"/>
    <row r="300" ht="21" customHeight="1"/>
    <row r="301" ht="21" customHeight="1"/>
    <row r="302" ht="21" customHeight="1"/>
    <row r="303" ht="21" customHeight="1"/>
    <row r="304" ht="21" customHeight="1"/>
    <row r="305" ht="21" customHeight="1"/>
    <row r="306" ht="21" customHeight="1"/>
    <row r="307" ht="21" customHeight="1"/>
    <row r="308" ht="21" customHeight="1"/>
    <row r="309" ht="21" customHeight="1"/>
    <row r="310" ht="21" customHeight="1"/>
    <row r="311" ht="21" customHeight="1"/>
    <row r="312" ht="21" customHeight="1"/>
    <row r="313" ht="21" customHeight="1"/>
    <row r="314" ht="21" customHeight="1"/>
    <row r="315" ht="21" customHeight="1"/>
    <row r="316" ht="21" customHeight="1"/>
    <row r="317" ht="21" customHeight="1"/>
    <row r="318" ht="21" customHeight="1"/>
    <row r="319" ht="21" customHeight="1"/>
    <row r="320" ht="21" customHeight="1"/>
    <row r="321" ht="21" customHeight="1"/>
    <row r="322" ht="21" customHeight="1"/>
    <row r="323" ht="21" customHeight="1"/>
    <row r="324" ht="21" customHeight="1"/>
    <row r="325" ht="21" customHeight="1"/>
    <row r="326" ht="21" customHeight="1"/>
    <row r="327" ht="21" customHeight="1"/>
    <row r="328" ht="21" customHeight="1"/>
    <row r="329" ht="21" customHeight="1"/>
    <row r="330" ht="21" customHeight="1"/>
    <row r="331" ht="21" customHeight="1"/>
    <row r="332" ht="21" customHeight="1"/>
    <row r="333" ht="21" customHeight="1"/>
    <row r="334" ht="21" customHeight="1"/>
    <row r="335" ht="21" customHeight="1"/>
    <row r="336" ht="21" customHeight="1"/>
    <row r="337" ht="21" customHeight="1"/>
    <row r="338" ht="21" customHeight="1"/>
    <row r="339" ht="21" customHeight="1"/>
    <row r="340" ht="21" customHeight="1"/>
    <row r="341" ht="21" customHeight="1"/>
    <row r="342" ht="21" customHeight="1"/>
    <row r="343" ht="21" customHeight="1"/>
    <row r="344" ht="21" customHeight="1"/>
    <row r="345" ht="21" customHeight="1"/>
    <row r="346" ht="21" customHeight="1"/>
    <row r="347" ht="21" customHeight="1"/>
    <row r="348" ht="21" customHeight="1"/>
    <row r="349" ht="21" customHeight="1"/>
    <row r="350" ht="21" customHeight="1"/>
    <row r="351" ht="21" customHeight="1"/>
    <row r="352" ht="21" customHeight="1"/>
    <row r="353" ht="21" customHeight="1"/>
    <row r="354" ht="21" customHeight="1"/>
    <row r="355" ht="21" customHeight="1"/>
    <row r="356" ht="21" customHeight="1"/>
    <row r="357" ht="21" customHeight="1"/>
    <row r="358" ht="21" customHeight="1"/>
    <row r="359" ht="21" customHeight="1"/>
    <row r="360" ht="21" customHeight="1"/>
    <row r="361" ht="21" customHeight="1"/>
    <row r="362" ht="21" customHeight="1"/>
    <row r="363" ht="21" customHeight="1"/>
    <row r="364" ht="21" customHeight="1"/>
    <row r="365" ht="21" customHeight="1"/>
    <row r="366" ht="21" customHeight="1"/>
    <row r="367" ht="21" customHeight="1"/>
    <row r="368" ht="21" customHeight="1"/>
    <row r="369" ht="21" customHeight="1"/>
    <row r="370" ht="21" customHeight="1"/>
    <row r="371" ht="21" customHeight="1"/>
    <row r="372" ht="21" customHeight="1"/>
    <row r="373" ht="21" customHeight="1"/>
    <row r="374" ht="21" customHeight="1"/>
    <row r="375" ht="21" customHeight="1"/>
    <row r="376" ht="21" customHeight="1"/>
    <row r="377" ht="21" customHeight="1"/>
    <row r="378" ht="21" customHeight="1"/>
    <row r="379" ht="21" customHeight="1"/>
    <row r="380" ht="21" customHeight="1"/>
    <row r="381" ht="21" customHeight="1"/>
    <row r="382" ht="21" customHeight="1"/>
    <row r="383" ht="21" customHeight="1"/>
    <row r="384" ht="21" customHeight="1"/>
    <row r="385" ht="21" customHeight="1"/>
    <row r="386" ht="21" customHeight="1"/>
    <row r="387" ht="21" customHeight="1"/>
    <row r="388" ht="21" customHeight="1"/>
    <row r="389" ht="21" customHeight="1"/>
    <row r="390" ht="21" customHeight="1"/>
    <row r="391" ht="21" customHeight="1"/>
    <row r="392" ht="21" customHeight="1"/>
    <row r="393" ht="21" customHeight="1"/>
    <row r="394" ht="21" customHeight="1"/>
    <row r="395" ht="21" customHeight="1"/>
    <row r="396" ht="21" customHeight="1"/>
    <row r="397" ht="21" customHeight="1"/>
    <row r="398" ht="21" customHeight="1"/>
    <row r="399" ht="21" customHeight="1"/>
    <row r="400" ht="21" customHeight="1"/>
    <row r="401" ht="21" customHeight="1"/>
    <row r="402" ht="21" customHeight="1"/>
    <row r="403" ht="21" customHeight="1"/>
    <row r="404" ht="21" customHeight="1"/>
    <row r="405" ht="21" customHeight="1"/>
    <row r="406" ht="21" customHeight="1"/>
    <row r="407" ht="21" customHeight="1"/>
    <row r="408" ht="21" customHeight="1"/>
    <row r="409" ht="21" customHeight="1"/>
    <row r="410" ht="21" customHeight="1"/>
    <row r="411" ht="21" customHeight="1"/>
    <row r="412" ht="21" customHeight="1"/>
    <row r="413" ht="21" customHeight="1"/>
    <row r="414" ht="21" customHeight="1"/>
    <row r="415" ht="21" customHeight="1"/>
    <row r="416" ht="21" customHeight="1"/>
    <row r="417" ht="21" customHeight="1"/>
    <row r="418" ht="21" customHeight="1"/>
    <row r="419" ht="21" customHeight="1"/>
    <row r="420" ht="21" customHeight="1"/>
    <row r="421" ht="21" customHeight="1"/>
    <row r="422" ht="21" customHeight="1"/>
    <row r="423" ht="21" customHeight="1"/>
    <row r="424" ht="21" customHeight="1"/>
    <row r="425" ht="21" customHeight="1"/>
    <row r="426" ht="21" customHeight="1"/>
    <row r="427" ht="21" customHeight="1"/>
    <row r="428" ht="21" customHeight="1"/>
    <row r="429" ht="21" customHeight="1"/>
    <row r="430" ht="21" customHeight="1"/>
    <row r="431" ht="21" customHeight="1"/>
    <row r="432" ht="21" customHeight="1"/>
    <row r="433" ht="21" customHeight="1"/>
    <row r="434" ht="21" customHeight="1"/>
    <row r="435" ht="21" customHeight="1"/>
    <row r="436" ht="21" customHeight="1"/>
    <row r="437" ht="21" customHeight="1"/>
    <row r="438" ht="21" customHeight="1"/>
    <row r="439" ht="21" customHeight="1"/>
    <row r="440" ht="21" customHeight="1"/>
    <row r="441" ht="21" customHeight="1"/>
    <row r="442" ht="21" customHeight="1"/>
    <row r="443" ht="21" customHeight="1"/>
    <row r="444" ht="21" customHeight="1"/>
    <row r="445" ht="21" customHeight="1"/>
    <row r="446" ht="21" customHeight="1"/>
    <row r="447" ht="21" customHeight="1"/>
    <row r="448" ht="21" customHeight="1"/>
    <row r="449" ht="21" customHeight="1"/>
    <row r="450" ht="21" customHeight="1"/>
    <row r="451" ht="21" customHeight="1"/>
    <row r="452" ht="21" customHeight="1"/>
    <row r="453" ht="21" customHeight="1"/>
    <row r="454" ht="21" customHeight="1"/>
    <row r="455" ht="21" customHeight="1"/>
    <row r="456" ht="21" customHeight="1"/>
    <row r="457" ht="21" customHeight="1"/>
    <row r="458" ht="21" customHeight="1"/>
    <row r="459" ht="21" customHeight="1"/>
    <row r="460" ht="21" customHeight="1"/>
    <row r="461" ht="21" customHeight="1"/>
    <row r="462" ht="21" customHeight="1"/>
    <row r="463" ht="21" customHeight="1"/>
    <row r="464" ht="21" customHeight="1"/>
    <row r="465" ht="21" customHeight="1"/>
    <row r="466" ht="21" customHeight="1"/>
    <row r="467" ht="21" customHeight="1"/>
    <row r="468" ht="21" customHeight="1"/>
    <row r="469" ht="21" customHeight="1"/>
    <row r="470" ht="21" customHeight="1"/>
    <row r="471" ht="21" customHeight="1"/>
    <row r="472" ht="21" customHeight="1"/>
    <row r="473" ht="21" customHeight="1"/>
    <row r="474" ht="21" customHeight="1"/>
    <row r="475" ht="21" customHeight="1"/>
    <row r="476" ht="21" customHeight="1"/>
    <row r="477" ht="21" customHeight="1"/>
    <row r="478" ht="21" customHeight="1"/>
    <row r="479" ht="21" customHeight="1"/>
    <row r="480" ht="21" customHeight="1"/>
    <row r="481" ht="21" customHeight="1"/>
    <row r="482" ht="21" customHeight="1"/>
    <row r="483" ht="21" customHeight="1"/>
    <row r="484" ht="21" customHeight="1"/>
    <row r="485" ht="21" customHeight="1"/>
    <row r="486" ht="21" customHeight="1"/>
    <row r="487" ht="21" customHeight="1"/>
    <row r="488" ht="21" customHeight="1"/>
    <row r="489" ht="21" customHeight="1"/>
    <row r="490" ht="21" customHeight="1"/>
    <row r="491" ht="21" customHeight="1"/>
    <row r="492" ht="21" customHeight="1"/>
    <row r="493" ht="21" customHeight="1"/>
    <row r="494" ht="21" customHeight="1"/>
    <row r="495" ht="21" customHeight="1"/>
    <row r="496" ht="21" customHeight="1"/>
    <row r="497" ht="21" customHeight="1"/>
    <row r="498" ht="21" customHeight="1"/>
    <row r="499" ht="21" customHeight="1"/>
    <row r="500" ht="21" customHeight="1"/>
    <row r="501" ht="21" customHeight="1"/>
    <row r="502" ht="21" customHeight="1"/>
    <row r="503" ht="21" customHeight="1"/>
    <row r="504" ht="21" customHeight="1"/>
    <row r="505" ht="21" customHeight="1"/>
    <row r="506" ht="21" customHeight="1"/>
    <row r="507" ht="21" customHeight="1"/>
    <row r="508" ht="21" customHeight="1"/>
    <row r="509" ht="21" customHeight="1"/>
    <row r="510" ht="21" customHeight="1"/>
    <row r="511" ht="21" customHeight="1"/>
    <row r="512" ht="21" customHeight="1"/>
    <row r="513" ht="21" customHeight="1"/>
    <row r="514" ht="21" customHeight="1"/>
    <row r="515" ht="21" customHeight="1"/>
    <row r="516" ht="21" customHeight="1"/>
    <row r="517" ht="21" customHeight="1"/>
    <row r="518" ht="21" customHeight="1"/>
    <row r="519" ht="21" customHeight="1"/>
    <row r="520" ht="21" customHeight="1"/>
    <row r="521" ht="21" customHeight="1"/>
    <row r="522" ht="21" customHeight="1"/>
    <row r="523" ht="21" customHeight="1"/>
    <row r="524" ht="21" customHeight="1"/>
    <row r="525" ht="21" customHeight="1"/>
    <row r="526" ht="21" customHeight="1"/>
    <row r="527" ht="21" customHeight="1"/>
    <row r="528" ht="21" customHeight="1"/>
    <row r="529" ht="21" customHeight="1"/>
    <row r="530" ht="21" customHeight="1"/>
    <row r="531" ht="21" customHeight="1"/>
    <row r="532" ht="21" customHeight="1"/>
    <row r="533" ht="21" customHeight="1"/>
    <row r="534" ht="21" customHeight="1"/>
    <row r="535" ht="21" customHeight="1"/>
    <row r="536" ht="21" customHeight="1"/>
    <row r="537" ht="21" customHeight="1"/>
    <row r="538" ht="21" customHeight="1"/>
    <row r="539" ht="21" customHeight="1"/>
    <row r="540" ht="21" customHeight="1"/>
    <row r="541" ht="21" customHeight="1"/>
    <row r="542" ht="21" customHeight="1"/>
    <row r="543" ht="21" customHeight="1"/>
    <row r="544" ht="21" customHeight="1"/>
    <row r="545" ht="21" customHeight="1"/>
    <row r="546" ht="21" customHeight="1"/>
    <row r="547" ht="21" customHeight="1"/>
    <row r="548" ht="21" customHeight="1"/>
    <row r="549" ht="21" customHeight="1"/>
    <row r="550" ht="21" customHeight="1"/>
    <row r="551" ht="21" customHeight="1"/>
    <row r="552" ht="21" customHeight="1"/>
    <row r="553" ht="21" customHeight="1"/>
    <row r="554" ht="21" customHeight="1"/>
    <row r="555" ht="21" customHeight="1"/>
    <row r="556" ht="21" customHeight="1"/>
    <row r="557" ht="21" customHeight="1"/>
    <row r="558" ht="21" customHeight="1"/>
    <row r="559" ht="21" customHeight="1"/>
    <row r="560" ht="21" customHeight="1"/>
    <row r="561" ht="21" customHeight="1"/>
    <row r="562" ht="21" customHeight="1"/>
    <row r="563" ht="21" customHeight="1"/>
    <row r="564" ht="21" customHeight="1"/>
    <row r="565" ht="21" customHeight="1"/>
    <row r="566" ht="21" customHeight="1"/>
    <row r="567" ht="21" customHeight="1"/>
    <row r="568" ht="21" customHeight="1"/>
    <row r="569" ht="21" customHeight="1"/>
    <row r="570" ht="21" customHeight="1"/>
    <row r="571" ht="21" customHeight="1"/>
    <row r="572" ht="21" customHeight="1"/>
    <row r="573" ht="21" customHeight="1"/>
    <row r="574" ht="21" customHeight="1"/>
    <row r="575" ht="21" customHeight="1"/>
    <row r="576" ht="21" customHeight="1"/>
    <row r="577" ht="21" customHeight="1"/>
    <row r="578" ht="21" customHeight="1"/>
    <row r="579" ht="21" customHeight="1"/>
    <row r="580" ht="21" customHeight="1"/>
    <row r="581" ht="21" customHeight="1"/>
    <row r="582" ht="21" customHeight="1"/>
    <row r="583" ht="21" customHeight="1"/>
    <row r="584" ht="21" customHeight="1"/>
    <row r="585" ht="21" customHeight="1"/>
    <row r="586" ht="21" customHeight="1"/>
    <row r="587" ht="21" customHeight="1"/>
    <row r="588" ht="21" customHeight="1"/>
    <row r="589" ht="21" customHeight="1"/>
    <row r="590" ht="21" customHeight="1"/>
    <row r="591" ht="21" customHeight="1"/>
    <row r="592" ht="21" customHeight="1"/>
    <row r="593" ht="21" customHeight="1"/>
    <row r="594" ht="21" customHeight="1"/>
    <row r="595" ht="21" customHeight="1"/>
    <row r="596" ht="21" customHeight="1"/>
    <row r="597" ht="21" customHeight="1"/>
    <row r="598" ht="21" customHeight="1"/>
    <row r="599" ht="21" customHeight="1"/>
    <row r="600" ht="21" customHeight="1"/>
    <row r="601" ht="21" customHeight="1"/>
    <row r="602" ht="21" customHeight="1"/>
    <row r="603" ht="21" customHeight="1"/>
    <row r="604" ht="21" customHeight="1"/>
    <row r="605" ht="21" customHeight="1"/>
    <row r="606" ht="21" customHeight="1"/>
    <row r="607" ht="21" customHeight="1"/>
    <row r="608" ht="21" customHeight="1"/>
    <row r="609" ht="21" customHeight="1"/>
    <row r="610" ht="21" customHeight="1"/>
    <row r="611" ht="21" customHeight="1"/>
    <row r="612" ht="21" customHeight="1"/>
    <row r="613" ht="21" customHeight="1"/>
    <row r="614" ht="21" customHeight="1"/>
    <row r="615" ht="21" customHeight="1"/>
    <row r="616" ht="21" customHeight="1"/>
    <row r="617" ht="21" customHeight="1"/>
    <row r="618" ht="21" customHeight="1"/>
    <row r="619" ht="21" customHeight="1"/>
    <row r="620" ht="21" customHeight="1"/>
    <row r="621" ht="21" customHeight="1"/>
    <row r="622" ht="21" customHeight="1"/>
    <row r="623" ht="21" customHeight="1"/>
    <row r="624" ht="21" customHeight="1"/>
    <row r="625" ht="21" customHeight="1"/>
    <row r="626" ht="21" customHeight="1"/>
    <row r="627" ht="21" customHeight="1"/>
    <row r="628" ht="21" customHeight="1"/>
    <row r="629" ht="21" customHeight="1"/>
    <row r="630" ht="21" customHeight="1"/>
    <row r="631" ht="21" customHeight="1"/>
    <row r="632" ht="21" customHeight="1"/>
    <row r="633" ht="21" customHeight="1"/>
    <row r="634" ht="21" customHeight="1"/>
    <row r="635" ht="21" customHeight="1"/>
    <row r="636" ht="21" customHeight="1"/>
    <row r="637" ht="21" customHeight="1"/>
    <row r="638" ht="21" customHeight="1"/>
    <row r="639" ht="21" customHeight="1"/>
    <row r="640" ht="21" customHeight="1"/>
    <row r="641" ht="21" customHeight="1"/>
    <row r="642" ht="21" customHeight="1"/>
    <row r="643" ht="21" customHeight="1"/>
    <row r="644" ht="21" customHeight="1"/>
    <row r="645" ht="21" customHeight="1"/>
    <row r="646" ht="21" customHeight="1"/>
    <row r="647" ht="21" customHeight="1"/>
    <row r="648" ht="21" customHeight="1"/>
    <row r="649" ht="21" customHeight="1"/>
    <row r="650" ht="21" customHeight="1"/>
    <row r="651" ht="21" customHeight="1"/>
    <row r="652" ht="21" customHeight="1"/>
    <row r="653" ht="21" customHeight="1"/>
    <row r="654" ht="21" customHeight="1"/>
    <row r="655" ht="21" customHeight="1"/>
    <row r="656" ht="21" customHeight="1"/>
    <row r="657" ht="21" customHeight="1"/>
    <row r="658" ht="21" customHeight="1"/>
    <row r="659" ht="21" customHeight="1"/>
    <row r="660" ht="21" customHeight="1"/>
    <row r="661" ht="21" customHeight="1"/>
    <row r="662" ht="21" customHeight="1"/>
    <row r="663" ht="21" customHeight="1"/>
    <row r="664" ht="21" customHeight="1"/>
    <row r="665" ht="21" customHeight="1"/>
    <row r="666" ht="21" customHeight="1"/>
    <row r="667" ht="21" customHeight="1"/>
    <row r="668" ht="21" customHeight="1"/>
    <row r="669" ht="21" customHeight="1"/>
    <row r="670" ht="21" customHeight="1"/>
    <row r="671" ht="21" customHeight="1"/>
    <row r="672" ht="21" customHeight="1"/>
    <row r="673" ht="21" customHeight="1"/>
    <row r="674" ht="21" customHeight="1"/>
    <row r="675" ht="21" customHeight="1"/>
    <row r="676" ht="21" customHeight="1"/>
    <row r="677" ht="21" customHeight="1"/>
    <row r="678" ht="21" customHeight="1"/>
    <row r="679" ht="21" customHeight="1"/>
    <row r="680" ht="21" customHeight="1"/>
    <row r="681" ht="21" customHeight="1"/>
    <row r="682" ht="21" customHeight="1"/>
    <row r="683" ht="21" customHeight="1"/>
    <row r="684" ht="21" customHeight="1"/>
    <row r="685" ht="21" customHeight="1"/>
    <row r="686" ht="21" customHeight="1"/>
    <row r="687" ht="21" customHeight="1"/>
    <row r="688" ht="21" customHeight="1"/>
    <row r="689" ht="21" customHeight="1"/>
    <row r="690" ht="21" customHeight="1"/>
    <row r="691" ht="21" customHeight="1"/>
    <row r="692" ht="21" customHeight="1"/>
    <row r="693" ht="21" customHeight="1"/>
    <row r="694" ht="21" customHeight="1"/>
    <row r="695" ht="21" customHeight="1"/>
    <row r="696" ht="21" customHeight="1"/>
    <row r="697" ht="21" customHeight="1"/>
    <row r="698" ht="21" customHeight="1"/>
    <row r="699" ht="21" customHeight="1"/>
    <row r="700" ht="21" customHeight="1"/>
    <row r="701" ht="21" customHeight="1"/>
    <row r="702" ht="21" customHeight="1"/>
    <row r="703" ht="21" customHeight="1"/>
    <row r="704" ht="21" customHeight="1"/>
    <row r="705" ht="21" customHeight="1"/>
    <row r="706" ht="21" customHeight="1"/>
    <row r="707" ht="21" customHeight="1"/>
    <row r="708" ht="21" customHeight="1"/>
    <row r="709" ht="21" customHeight="1"/>
    <row r="710" ht="21" customHeight="1"/>
    <row r="711" ht="21" customHeight="1"/>
    <row r="712" ht="21" customHeight="1"/>
    <row r="713" ht="21" customHeight="1"/>
    <row r="714" ht="21" customHeight="1"/>
    <row r="715" ht="21" customHeight="1"/>
    <row r="716" ht="21" customHeight="1"/>
    <row r="717" ht="21" customHeight="1"/>
    <row r="718" ht="21" customHeight="1"/>
    <row r="719" ht="21" customHeight="1"/>
    <row r="720" ht="21" customHeight="1"/>
    <row r="721" ht="21" customHeight="1"/>
    <row r="722" ht="21" customHeight="1"/>
    <row r="723" ht="21" customHeight="1"/>
    <row r="724" ht="21" customHeight="1"/>
    <row r="725" ht="21" customHeight="1"/>
    <row r="726" ht="21" customHeight="1"/>
    <row r="727" ht="21" customHeight="1"/>
    <row r="728" ht="21" customHeight="1"/>
    <row r="729" ht="21" customHeight="1"/>
    <row r="730" ht="21" customHeight="1"/>
    <row r="731" ht="21" customHeight="1"/>
    <row r="732" ht="21" customHeight="1"/>
    <row r="733" ht="21" customHeight="1"/>
    <row r="734" ht="21" customHeight="1"/>
    <row r="735" ht="21" customHeight="1"/>
    <row r="736" ht="21" customHeight="1"/>
    <row r="737" ht="21" customHeight="1"/>
    <row r="738" ht="21" customHeight="1"/>
    <row r="739" ht="21" customHeight="1"/>
    <row r="740" ht="21" customHeight="1"/>
    <row r="741" ht="21" customHeight="1"/>
    <row r="742" ht="21" customHeight="1"/>
    <row r="743" ht="21" customHeight="1"/>
    <row r="744" ht="21" customHeight="1"/>
    <row r="745" ht="21" customHeight="1"/>
    <row r="746" ht="21" customHeight="1"/>
    <row r="747" ht="21" customHeight="1"/>
    <row r="748" ht="21" customHeight="1"/>
    <row r="749" ht="21" customHeight="1"/>
    <row r="750" ht="21" customHeight="1"/>
    <row r="751" ht="21" customHeight="1"/>
    <row r="752" ht="21" customHeight="1"/>
    <row r="753" ht="21" customHeight="1"/>
    <row r="754" ht="21" customHeight="1"/>
    <row r="755" ht="21" customHeight="1"/>
    <row r="756" ht="21" customHeight="1"/>
    <row r="757" ht="21" customHeight="1"/>
    <row r="758" ht="21" customHeight="1"/>
    <row r="759" ht="21" customHeight="1"/>
    <row r="760" ht="21" customHeight="1"/>
    <row r="761" ht="21" customHeight="1"/>
    <row r="762" ht="21" customHeight="1"/>
    <row r="763" ht="21" customHeight="1"/>
    <row r="764" ht="21" customHeight="1"/>
    <row r="765" ht="21" customHeight="1"/>
    <row r="766" ht="21" customHeight="1"/>
    <row r="767" ht="21" customHeight="1"/>
    <row r="768" ht="21" customHeight="1"/>
    <row r="769" ht="21" customHeight="1"/>
    <row r="770" ht="21" customHeight="1"/>
    <row r="771" ht="21" customHeight="1"/>
    <row r="772" ht="21" customHeight="1"/>
    <row r="773" ht="21" customHeight="1"/>
    <row r="774" ht="21" customHeight="1"/>
    <row r="775" ht="21" customHeight="1"/>
    <row r="776" ht="21" customHeight="1"/>
    <row r="777" ht="21" customHeight="1"/>
    <row r="778" ht="21" customHeight="1"/>
    <row r="779" ht="21" customHeight="1"/>
    <row r="780" ht="21" customHeight="1"/>
    <row r="781" ht="21" customHeight="1"/>
    <row r="782" ht="21" customHeight="1"/>
    <row r="783" ht="21" customHeight="1"/>
    <row r="784" ht="21" customHeight="1"/>
    <row r="785" ht="21" customHeight="1"/>
    <row r="786" ht="21" customHeight="1"/>
    <row r="787" ht="21" customHeight="1"/>
    <row r="788" ht="21" customHeight="1"/>
    <row r="789" ht="21" customHeight="1"/>
    <row r="790" ht="21" customHeight="1"/>
    <row r="791" ht="21" customHeight="1"/>
    <row r="792" ht="21" customHeight="1"/>
    <row r="793" ht="21" customHeight="1"/>
    <row r="794" ht="21" customHeight="1"/>
    <row r="795" ht="21" customHeight="1"/>
    <row r="796" ht="21" customHeight="1"/>
    <row r="797" ht="21" customHeight="1"/>
    <row r="798" ht="21" customHeight="1"/>
    <row r="799" ht="21" customHeight="1"/>
    <row r="800" ht="21" customHeight="1"/>
    <row r="801" ht="21" customHeight="1"/>
    <row r="802" ht="21" customHeight="1"/>
    <row r="803" ht="21" customHeight="1"/>
  </sheetData>
  <mergeCells count="9">
    <mergeCell ref="B1:K1"/>
    <mergeCell ref="B2:K2"/>
    <mergeCell ref="B3:K3"/>
    <mergeCell ref="D4:H4"/>
    <mergeCell ref="B5:K5"/>
    <mergeCell ref="B100:C100"/>
    <mergeCell ref="B101:I101"/>
    <mergeCell ref="A5:A6"/>
    <mergeCell ref="A112:A116"/>
  </mergeCells>
  <conditionalFormatting sqref="B4">
    <cfRule type="cellIs" dxfId="0" priority="1" operator="equal">
      <formula>0</formula>
    </cfRule>
  </conditionalFormatting>
  <conditionalFormatting sqref="L4:IV4">
    <cfRule type="cellIs" dxfId="0" priority="54" operator="equal">
      <formula>0</formula>
    </cfRule>
  </conditionalFormatting>
  <conditionalFormatting sqref="F10">
    <cfRule type="cellIs" dxfId="0" priority="234" operator="equal">
      <formula>0</formula>
    </cfRule>
  </conditionalFormatting>
  <conditionalFormatting sqref="G10">
    <cfRule type="cellIs" dxfId="0" priority="233" operator="equal">
      <formula>0</formula>
    </cfRule>
  </conditionalFormatting>
  <conditionalFormatting sqref="F11">
    <cfRule type="cellIs" dxfId="0" priority="232" operator="equal">
      <formula>0</formula>
    </cfRule>
  </conditionalFormatting>
  <conditionalFormatting sqref="G11">
    <cfRule type="cellIs" dxfId="0" priority="231" operator="equal">
      <formula>0</formula>
    </cfRule>
  </conditionalFormatting>
  <conditionalFormatting sqref="L15:DD15">
    <cfRule type="cellIs" dxfId="1" priority="263" stopIfTrue="1" operator="equal">
      <formula>0</formula>
    </cfRule>
  </conditionalFormatting>
  <conditionalFormatting sqref="G16">
    <cfRule type="cellIs" dxfId="0" priority="229" operator="equal">
      <formula>0</formula>
    </cfRule>
  </conditionalFormatting>
  <conditionalFormatting sqref="L16:DD16">
    <cfRule type="cellIs" dxfId="1" priority="262" stopIfTrue="1" operator="equal">
      <formula>0</formula>
    </cfRule>
  </conditionalFormatting>
  <conditionalFormatting sqref="G17">
    <cfRule type="cellIs" dxfId="0" priority="201" operator="equal">
      <formula>0</formula>
    </cfRule>
  </conditionalFormatting>
  <conditionalFormatting sqref="L17:DD17">
    <cfRule type="cellIs" dxfId="1" priority="261" stopIfTrue="1" operator="equal">
      <formula>0</formula>
    </cfRule>
  </conditionalFormatting>
  <conditionalFormatting sqref="J18">
    <cfRule type="cellIs" dxfId="1" priority="33" stopIfTrue="1" operator="equal">
      <formula>0</formula>
    </cfRule>
  </conditionalFormatting>
  <conditionalFormatting sqref="K18">
    <cfRule type="cellIs" dxfId="1" priority="39" stopIfTrue="1" operator="equal">
      <formula>0</formula>
    </cfRule>
  </conditionalFormatting>
  <conditionalFormatting sqref="L18">
    <cfRule type="cellIs" dxfId="1" priority="37" stopIfTrue="1" operator="equal">
      <formula>0</formula>
    </cfRule>
  </conditionalFormatting>
  <conditionalFormatting sqref="M18:DE18">
    <cfRule type="cellIs" dxfId="1" priority="35" stopIfTrue="1" operator="equal">
      <formula>0</formula>
    </cfRule>
  </conditionalFormatting>
  <conditionalFormatting sqref="L19:DD19">
    <cfRule type="cellIs" dxfId="1" priority="306" stopIfTrue="1" operator="equal">
      <formula>0</formula>
    </cfRule>
  </conditionalFormatting>
  <conditionalFormatting sqref="L20:DD20">
    <cfRule type="cellIs" dxfId="1" priority="305" stopIfTrue="1" operator="equal">
      <formula>0</formula>
    </cfRule>
  </conditionalFormatting>
  <conditionalFormatting sqref="F21">
    <cfRule type="cellIs" dxfId="0" priority="228" operator="equal">
      <formula>0</formula>
    </cfRule>
  </conditionalFormatting>
  <conditionalFormatting sqref="G21">
    <cfRule type="cellIs" dxfId="0" priority="227" operator="equal">
      <formula>0</formula>
    </cfRule>
  </conditionalFormatting>
  <conditionalFormatting sqref="L21:DD21">
    <cfRule type="cellIs" dxfId="1" priority="304" stopIfTrue="1" operator="equal">
      <formula>0</formula>
    </cfRule>
  </conditionalFormatting>
  <conditionalFormatting sqref="F23">
    <cfRule type="cellIs" dxfId="0" priority="226" operator="equal">
      <formula>0</formula>
    </cfRule>
  </conditionalFormatting>
  <conditionalFormatting sqref="G23">
    <cfRule type="cellIs" dxfId="0" priority="225" operator="equal">
      <formula>0</formula>
    </cfRule>
  </conditionalFormatting>
  <conditionalFormatting sqref="F25">
    <cfRule type="cellIs" dxfId="0" priority="224" operator="equal">
      <formula>0</formula>
    </cfRule>
  </conditionalFormatting>
  <conditionalFormatting sqref="G25">
    <cfRule type="cellIs" dxfId="0" priority="223" operator="equal">
      <formula>0</formula>
    </cfRule>
  </conditionalFormatting>
  <conditionalFormatting sqref="G26">
    <cfRule type="cellIs" dxfId="0" priority="222" operator="equal">
      <formula>0</formula>
    </cfRule>
  </conditionalFormatting>
  <conditionalFormatting sqref="G27">
    <cfRule type="cellIs" dxfId="0" priority="221" operator="equal">
      <formula>0</formula>
    </cfRule>
  </conditionalFormatting>
  <conditionalFormatting sqref="L28:DD28">
    <cfRule type="cellIs" dxfId="1" priority="301" stopIfTrue="1" operator="equal">
      <formula>0</formula>
    </cfRule>
  </conditionalFormatting>
  <conditionalFormatting sqref="L29:DD29">
    <cfRule type="cellIs" dxfId="1" priority="300" stopIfTrue="1" operator="equal">
      <formula>0</formula>
    </cfRule>
  </conditionalFormatting>
  <conditionalFormatting sqref="G30">
    <cfRule type="cellIs" dxfId="0" priority="220" operator="equal">
      <formula>0</formula>
    </cfRule>
  </conditionalFormatting>
  <conditionalFormatting sqref="L30:DD30">
    <cfRule type="cellIs" dxfId="1" priority="299" stopIfTrue="1" operator="equal">
      <formula>0</formula>
    </cfRule>
  </conditionalFormatting>
  <conditionalFormatting sqref="G31">
    <cfRule type="cellIs" dxfId="0" priority="219" operator="equal">
      <formula>0</formula>
    </cfRule>
  </conditionalFormatting>
  <conditionalFormatting sqref="L31:DD31">
    <cfRule type="cellIs" dxfId="1" priority="298" stopIfTrue="1" operator="equal">
      <formula>0</formula>
    </cfRule>
  </conditionalFormatting>
  <conditionalFormatting sqref="G33">
    <cfRule type="cellIs" dxfId="0" priority="218" operator="equal">
      <formula>0</formula>
    </cfRule>
  </conditionalFormatting>
  <conditionalFormatting sqref="G34">
    <cfRule type="cellIs" dxfId="0" priority="217" operator="equal">
      <formula>0</formula>
    </cfRule>
  </conditionalFormatting>
  <conditionalFormatting sqref="G36">
    <cfRule type="cellIs" dxfId="0" priority="198" operator="equal">
      <formula>0</formula>
    </cfRule>
  </conditionalFormatting>
  <conditionalFormatting sqref="L41:DD41">
    <cfRule type="cellIs" dxfId="1" priority="296" stopIfTrue="1" operator="equal">
      <formula>0</formula>
    </cfRule>
  </conditionalFormatting>
  <conditionalFormatting sqref="L42:DD42">
    <cfRule type="cellIs" dxfId="1" priority="295" stopIfTrue="1" operator="equal">
      <formula>0</formula>
    </cfRule>
  </conditionalFormatting>
  <conditionalFormatting sqref="G43">
    <cfRule type="cellIs" dxfId="0" priority="216" operator="equal">
      <formula>0</formula>
    </cfRule>
  </conditionalFormatting>
  <conditionalFormatting sqref="L43:DD43">
    <cfRule type="cellIs" dxfId="1" priority="294" stopIfTrue="1" operator="equal">
      <formula>0</formula>
    </cfRule>
  </conditionalFormatting>
  <conditionalFormatting sqref="G45">
    <cfRule type="cellIs" dxfId="0" priority="24" operator="equal">
      <formula>0</formula>
    </cfRule>
  </conditionalFormatting>
  <conditionalFormatting sqref="J45">
    <cfRule type="cellIs" dxfId="1" priority="22" stopIfTrue="1" operator="equal">
      <formula>0</formula>
    </cfRule>
  </conditionalFormatting>
  <conditionalFormatting sqref="K45">
    <cfRule type="cellIs" dxfId="1" priority="27" stopIfTrue="1" operator="equal">
      <formula>0</formula>
    </cfRule>
  </conditionalFormatting>
  <conditionalFormatting sqref="L45:DD45">
    <cfRule type="cellIs" dxfId="1" priority="25" stopIfTrue="1" operator="equal">
      <formula>0</formula>
    </cfRule>
  </conditionalFormatting>
  <conditionalFormatting sqref="G46">
    <cfRule type="cellIs" dxfId="0" priority="206" operator="equal">
      <formula>0</formula>
    </cfRule>
  </conditionalFormatting>
  <conditionalFormatting sqref="F49">
    <cfRule type="cellIs" dxfId="0" priority="212" operator="equal">
      <formula>0</formula>
    </cfRule>
  </conditionalFormatting>
  <conditionalFormatting sqref="G49">
    <cfRule type="cellIs" dxfId="0" priority="209" operator="equal">
      <formula>0</formula>
    </cfRule>
  </conditionalFormatting>
  <conditionalFormatting sqref="F50">
    <cfRule type="cellIs" dxfId="0" priority="211" operator="equal">
      <formula>0</formula>
    </cfRule>
  </conditionalFormatting>
  <conditionalFormatting sqref="G50">
    <cfRule type="cellIs" dxfId="0" priority="208" operator="equal">
      <formula>0</formula>
    </cfRule>
  </conditionalFormatting>
  <conditionalFormatting sqref="F51">
    <cfRule type="cellIs" dxfId="0" priority="210" operator="equal">
      <formula>0</formula>
    </cfRule>
  </conditionalFormatting>
  <conditionalFormatting sqref="G51">
    <cfRule type="cellIs" dxfId="0" priority="207" operator="equal">
      <formula>0</formula>
    </cfRule>
  </conditionalFormatting>
  <conditionalFormatting sqref="G58">
    <cfRule type="cellIs" dxfId="0" priority="214" operator="equal">
      <formula>0</formula>
    </cfRule>
  </conditionalFormatting>
  <conditionalFormatting sqref="L58:ER58">
    <cfRule type="cellIs" dxfId="1" priority="259" stopIfTrue="1" operator="equal">
      <formula>0</formula>
    </cfRule>
  </conditionalFormatting>
  <conditionalFormatting sqref="G61">
    <cfRule type="cellIs" dxfId="0" priority="213" operator="equal">
      <formula>0</formula>
    </cfRule>
  </conditionalFormatting>
  <conditionalFormatting sqref="G62">
    <cfRule type="cellIs" dxfId="0" priority="202" operator="equal">
      <formula>0</formula>
    </cfRule>
  </conditionalFormatting>
  <conditionalFormatting sqref="J66">
    <cfRule type="cellIs" dxfId="1" priority="5" stopIfTrue="1" operator="equal">
      <formula>0</formula>
    </cfRule>
  </conditionalFormatting>
  <conditionalFormatting sqref="J67">
    <cfRule type="cellIs" dxfId="1" priority="3" stopIfTrue="1" operator="equal">
      <formula>0</formula>
    </cfRule>
  </conditionalFormatting>
  <conditionalFormatting sqref="J68">
    <cfRule type="cellIs" dxfId="1" priority="15" stopIfTrue="1" operator="equal">
      <formula>0</formula>
    </cfRule>
  </conditionalFormatting>
  <conditionalFormatting sqref="G69">
    <cfRule type="cellIs" dxfId="0" priority="20" operator="equal">
      <formula>0</formula>
    </cfRule>
  </conditionalFormatting>
  <conditionalFormatting sqref="J69">
    <cfRule type="cellIs" dxfId="1" priority="13" stopIfTrue="1" operator="equal">
      <formula>0</formula>
    </cfRule>
  </conditionalFormatting>
  <conditionalFormatting sqref="G70">
    <cfRule type="cellIs" dxfId="0" priority="19" operator="equal">
      <formula>0</formula>
    </cfRule>
  </conditionalFormatting>
  <conditionalFormatting sqref="J70">
    <cfRule type="cellIs" dxfId="1" priority="11" stopIfTrue="1" operator="equal">
      <formula>0</formula>
    </cfRule>
  </conditionalFormatting>
  <conditionalFormatting sqref="G71">
    <cfRule type="cellIs" dxfId="0" priority="18" operator="equal">
      <formula>0</formula>
    </cfRule>
  </conditionalFormatting>
  <conditionalFormatting sqref="J71">
    <cfRule type="cellIs" dxfId="1" priority="9" stopIfTrue="1" operator="equal">
      <formula>0</formula>
    </cfRule>
  </conditionalFormatting>
  <conditionalFormatting sqref="G72">
    <cfRule type="cellIs" dxfId="0" priority="17" operator="equal">
      <formula>0</formula>
    </cfRule>
  </conditionalFormatting>
  <conditionalFormatting sqref="J72">
    <cfRule type="cellIs" dxfId="1" priority="7" stopIfTrue="1" operator="equal">
      <formula>0</formula>
    </cfRule>
  </conditionalFormatting>
  <conditionalFormatting sqref="J87">
    <cfRule type="cellIs" dxfId="1" priority="41" stopIfTrue="1" operator="equal">
      <formula>0</formula>
    </cfRule>
  </conditionalFormatting>
  <conditionalFormatting sqref="K87">
    <cfRule type="cellIs" dxfId="1" priority="45" stopIfTrue="1" operator="equal">
      <formula>0</formula>
    </cfRule>
  </conditionalFormatting>
  <conditionalFormatting sqref="L87:DD87">
    <cfRule type="cellIs" dxfId="1" priority="43" stopIfTrue="1" operator="equal">
      <formula>0</formula>
    </cfRule>
  </conditionalFormatting>
  <conditionalFormatting sqref="B100">
    <cfRule type="cellIs" dxfId="0" priority="57" operator="equal">
      <formula>0</formula>
    </cfRule>
  </conditionalFormatting>
  <conditionalFormatting sqref="A101">
    <cfRule type="cellIs" dxfId="0" priority="326" operator="equal">
      <formula>0</formula>
    </cfRule>
  </conditionalFormatting>
  <conditionalFormatting sqref="K101:IV101">
    <cfRule type="cellIs" dxfId="0" priority="361" operator="equal">
      <formula>0</formula>
    </cfRule>
  </conditionalFormatting>
  <conditionalFormatting sqref="A37:A40">
    <cfRule type="cellIs" dxfId="0" priority="29" operator="equal">
      <formula>0</formula>
    </cfRule>
  </conditionalFormatting>
  <conditionalFormatting sqref="B1:B3">
    <cfRule type="cellIs" dxfId="0" priority="2" operator="equal">
      <formula>0</formula>
    </cfRule>
  </conditionalFormatting>
  <conditionalFormatting sqref="G13:G14">
    <cfRule type="cellIs" dxfId="0" priority="230" operator="equal">
      <formula>0</formula>
    </cfRule>
  </conditionalFormatting>
  <conditionalFormatting sqref="G52:G53">
    <cfRule type="cellIs" dxfId="0" priority="204" operator="equal">
      <formula>0</formula>
    </cfRule>
  </conditionalFormatting>
  <conditionalFormatting sqref="G54:G56">
    <cfRule type="cellIs" dxfId="0" priority="215" operator="equal">
      <formula>0</formula>
    </cfRule>
  </conditionalFormatting>
  <conditionalFormatting sqref="G64:G65">
    <cfRule type="cellIs" dxfId="0" priority="49" operator="equal">
      <formula>0</formula>
    </cfRule>
  </conditionalFormatting>
  <conditionalFormatting sqref="G66:G67">
    <cfRule type="cellIs" dxfId="0" priority="21" operator="equal">
      <formula>0</formula>
    </cfRule>
  </conditionalFormatting>
  <conditionalFormatting sqref="H37:H40">
    <cfRule type="cellIs" dxfId="0" priority="32" operator="equal">
      <formula>0</formula>
    </cfRule>
  </conditionalFormatting>
  <conditionalFormatting sqref="J37:J40">
    <cfRule type="cellIs" dxfId="0" priority="30" operator="equal">
      <formula>0</formula>
    </cfRule>
  </conditionalFormatting>
  <conditionalFormatting sqref="J64:J65">
    <cfRule type="cellIs" dxfId="1" priority="47" stopIfTrue="1" operator="equal">
      <formula>0</formula>
    </cfRule>
  </conditionalFormatting>
  <conditionalFormatting sqref="J81:J82">
    <cfRule type="cellIs" dxfId="1" priority="55" stopIfTrue="1" operator="equal">
      <formula>0</formula>
    </cfRule>
  </conditionalFormatting>
  <conditionalFormatting sqref="K64:K67">
    <cfRule type="cellIs" dxfId="1" priority="52" stopIfTrue="1" operator="equal">
      <formula>0</formula>
    </cfRule>
  </conditionalFormatting>
  <conditionalFormatting sqref="A1:A3 L1:IV3 L5:IV5 B6:IV6 A5 A102:IV65536">
    <cfRule type="cellIs" dxfId="0" priority="375" operator="equal">
      <formula>0</formula>
    </cfRule>
  </conditionalFormatting>
  <conditionalFormatting sqref="J7:J9 L7:DD10">
    <cfRule type="cellIs" dxfId="1" priority="321" stopIfTrue="1" operator="equal">
      <formula>0</formula>
    </cfRule>
  </conditionalFormatting>
  <conditionalFormatting sqref="K7:K17 K19:K36 K41:K44 K46:K63 K88:K99 K68:K86">
    <cfRule type="cellIs" dxfId="1" priority="323" stopIfTrue="1" operator="equal">
      <formula>0</formula>
    </cfRule>
  </conditionalFormatting>
  <conditionalFormatting sqref="J10:J17 J19:J36 J41:J44 J46:J63 J88:J99 J73:J80 J83:J86">
    <cfRule type="cellIs" dxfId="1" priority="58" stopIfTrue="1" operator="equal">
      <formula>0</formula>
    </cfRule>
  </conditionalFormatting>
  <conditionalFormatting sqref="L11:DD14">
    <cfRule type="cellIs" dxfId="1" priority="267" stopIfTrue="1" operator="equal">
      <formula>0</formula>
    </cfRule>
  </conditionalFormatting>
  <conditionalFormatting sqref="L22:DD23">
    <cfRule type="cellIs" dxfId="1" priority="303" stopIfTrue="1" operator="equal">
      <formula>0</formula>
    </cfRule>
  </conditionalFormatting>
  <conditionalFormatting sqref="L24:DD27">
    <cfRule type="cellIs" dxfId="1" priority="302" stopIfTrue="1" operator="equal">
      <formula>0</formula>
    </cfRule>
  </conditionalFormatting>
  <conditionalFormatting sqref="L32:DD34">
    <cfRule type="cellIs" dxfId="1" priority="297" stopIfTrue="1" operator="equal">
      <formula>0</formula>
    </cfRule>
  </conditionalFormatting>
  <conditionalFormatting sqref="L35:DD36">
    <cfRule type="cellIs" dxfId="1" priority="241" stopIfTrue="1" operator="equal">
      <formula>0</formula>
    </cfRule>
  </conditionalFormatting>
  <conditionalFormatting sqref="E37:G40 I37:I40 K37:IV40">
    <cfRule type="cellIs" dxfId="0" priority="31" operator="equal">
      <formula>0</formula>
    </cfRule>
  </conditionalFormatting>
  <conditionalFormatting sqref="L44:DD44 L46:DD57 L59:DD60 L88:DD93 L76:DD86">
    <cfRule type="cellIs" dxfId="1" priority="293" stopIfTrue="1" operator="equal">
      <formula>0</formula>
    </cfRule>
  </conditionalFormatting>
  <conditionalFormatting sqref="L61:GC63 L68:GC75 B74:D75">
    <cfRule type="cellIs" dxfId="1" priority="243" stopIfTrue="1" operator="equal">
      <formula>0</formula>
    </cfRule>
  </conditionalFormatting>
  <conditionalFormatting sqref="L64:GC67">
    <cfRule type="cellIs" dxfId="1" priority="50" stopIfTrue="1" operator="equal">
      <formula>0</formula>
    </cfRule>
  </conditionalFormatting>
  <conditionalFormatting sqref="L94:EY99">
    <cfRule type="cellIs" dxfId="1" priority="257" stopIfTrue="1" operator="equal">
      <formula>0</formula>
    </cfRule>
  </conditionalFormatting>
  <conditionalFormatting sqref="K100:DD100 H100:I100">
    <cfRule type="cellIs" dxfId="1" priority="74" stopIfTrue="1" operator="equal">
      <formula>0</formula>
    </cfRule>
  </conditionalFormatting>
  <printOptions horizontalCentered="1"/>
  <pageMargins left="0.751388888888889" right="0.751388888888889" top="1" bottom="0.786805555555556" header="0.696527777777778" footer="0.472222222222222"/>
  <pageSetup paperSize="9" scale="95" orientation="landscape" horizontalDpi="600"/>
  <headerFooter>
    <oddHeader>&amp;R第&amp;P页共&amp;N页</oddHeader>
    <oddFooter>&amp;L&amp;10 承包人计量负责人：            驻地办计量负责人：             县代表：                市代表：              总监办计量工程师：</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2"/>
  <sheetViews>
    <sheetView workbookViewId="0">
      <pane ySplit="6" topLeftCell="A25" activePane="bottomLeft" state="frozen"/>
      <selection/>
      <selection pane="bottomLeft" activeCell="G63" sqref="G63"/>
    </sheetView>
  </sheetViews>
  <sheetFormatPr defaultColWidth="9" defaultRowHeight="14.25"/>
  <cols>
    <col min="1" max="1" width="17.5" style="74" hidden="1" customWidth="1"/>
    <col min="2" max="2" width="9.76666666666667" style="75" customWidth="1"/>
    <col min="3" max="3" width="28.75" style="76" customWidth="1"/>
    <col min="4" max="4" width="6.13333333333333" style="77" customWidth="1"/>
    <col min="5" max="5" width="10.2666666666667" style="78" customWidth="1"/>
    <col min="6" max="6" width="10.3333333333333" style="79" customWidth="1"/>
    <col min="7" max="7" width="10.5666666666667" style="76" customWidth="1"/>
    <col min="8" max="8" width="10.1083333333333" style="76" customWidth="1"/>
    <col min="9" max="9" width="11.5916666666667" style="76" customWidth="1"/>
    <col min="10" max="10" width="13.375" style="76" customWidth="1"/>
    <col min="11" max="11" width="20.7833333333333" customWidth="1"/>
    <col min="12" max="253" width="22.3833333333333" customWidth="1"/>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59" t="s">
        <v>2909</v>
      </c>
      <c r="D4" s="119" t="s">
        <v>2</v>
      </c>
      <c r="E4" s="119"/>
      <c r="F4" s="119"/>
      <c r="G4" s="119"/>
      <c r="H4" s="119"/>
      <c r="I4" s="1" t="s">
        <v>1069</v>
      </c>
      <c r="J4" s="59"/>
      <c r="K4" s="59"/>
    </row>
    <row r="5" s="1" customFormat="1" ht="20" customHeight="1" spans="1:11">
      <c r="A5" s="19" t="s">
        <v>1070</v>
      </c>
      <c r="B5" s="20" t="s">
        <v>2931</v>
      </c>
      <c r="C5" s="20"/>
      <c r="D5" s="20"/>
      <c r="E5" s="20"/>
      <c r="F5" s="20"/>
      <c r="G5" s="20"/>
      <c r="H5" s="20"/>
      <c r="I5" s="20"/>
      <c r="J5" s="20"/>
      <c r="K5" s="20"/>
    </row>
    <row r="6" s="1" customFormat="1" ht="25" customHeight="1" spans="1:11">
      <c r="A6" s="21"/>
      <c r="B6" s="20" t="s">
        <v>189</v>
      </c>
      <c r="C6" s="22" t="s">
        <v>190</v>
      </c>
      <c r="D6" s="22" t="s">
        <v>15</v>
      </c>
      <c r="E6" s="23" t="s">
        <v>1072</v>
      </c>
      <c r="F6" s="24" t="s">
        <v>2911</v>
      </c>
      <c r="G6" s="22" t="s">
        <v>2912</v>
      </c>
      <c r="H6" s="22" t="s">
        <v>2913</v>
      </c>
      <c r="I6" s="22" t="s">
        <v>2914</v>
      </c>
      <c r="J6" s="22" t="s">
        <v>2915</v>
      </c>
      <c r="K6" s="60" t="s">
        <v>195</v>
      </c>
    </row>
    <row r="7" ht="21.25" customHeight="1" spans="1:11">
      <c r="A7" s="50"/>
      <c r="B7" s="80">
        <v>304</v>
      </c>
      <c r="C7" s="25" t="s">
        <v>483</v>
      </c>
      <c r="D7" s="120"/>
      <c r="E7" s="82"/>
      <c r="F7" s="83"/>
      <c r="G7" s="97"/>
      <c r="H7" s="85"/>
      <c r="I7" s="94"/>
      <c r="J7" s="97"/>
      <c r="K7" s="84"/>
    </row>
    <row r="8" ht="21.25" customHeight="1" spans="1:11">
      <c r="A8" s="50"/>
      <c r="B8" s="32" t="s">
        <v>484</v>
      </c>
      <c r="C8" s="121" t="s">
        <v>485</v>
      </c>
      <c r="D8" s="120" t="s">
        <v>224</v>
      </c>
      <c r="E8" s="82"/>
      <c r="F8" s="83"/>
      <c r="G8" s="97"/>
      <c r="H8" s="85"/>
      <c r="I8" s="94"/>
      <c r="J8" s="97"/>
      <c r="K8" s="84"/>
    </row>
    <row r="9" ht="21.25" customHeight="1" spans="1:11">
      <c r="A9" s="50"/>
      <c r="B9" s="122" t="s">
        <v>1857</v>
      </c>
      <c r="C9" s="123" t="s">
        <v>2932</v>
      </c>
      <c r="D9" s="34" t="s">
        <v>224</v>
      </c>
      <c r="E9" s="82">
        <v>84310</v>
      </c>
      <c r="F9" s="83">
        <v>83.9</v>
      </c>
      <c r="G9" s="97">
        <v>7073946.87</v>
      </c>
      <c r="H9" s="85">
        <v>84311</v>
      </c>
      <c r="I9" s="94">
        <v>83.9</v>
      </c>
      <c r="J9" s="97">
        <f>I9*H9</f>
        <v>7073692.9</v>
      </c>
      <c r="K9" s="84"/>
    </row>
    <row r="10" ht="21.25" customHeight="1" spans="1:11">
      <c r="A10" s="50"/>
      <c r="B10" s="122" t="s">
        <v>1870</v>
      </c>
      <c r="C10" s="123" t="s">
        <v>2933</v>
      </c>
      <c r="D10" s="34" t="s">
        <v>224</v>
      </c>
      <c r="E10" s="82">
        <v>9211</v>
      </c>
      <c r="F10" s="83">
        <v>83.9</v>
      </c>
      <c r="G10" s="97">
        <v>772839.81</v>
      </c>
      <c r="H10" s="85">
        <v>9211</v>
      </c>
      <c r="I10" s="94">
        <v>83.9</v>
      </c>
      <c r="J10" s="97">
        <f t="shared" ref="J10:J33" si="0">I10*H10</f>
        <v>772802.9</v>
      </c>
      <c r="K10" s="84"/>
    </row>
    <row r="11" ht="21.25" customHeight="1" spans="1:11">
      <c r="A11" s="50"/>
      <c r="B11" s="124">
        <v>306</v>
      </c>
      <c r="C11" s="121" t="s">
        <v>493</v>
      </c>
      <c r="D11" s="34"/>
      <c r="E11" s="82"/>
      <c r="F11" s="83"/>
      <c r="G11" s="97"/>
      <c r="H11" s="85"/>
      <c r="I11" s="94"/>
      <c r="J11" s="97">
        <f t="shared" si="0"/>
        <v>0</v>
      </c>
      <c r="K11" s="84"/>
    </row>
    <row r="12" ht="21.25" customHeight="1" spans="1:11">
      <c r="A12" s="50"/>
      <c r="B12" s="124" t="s">
        <v>494</v>
      </c>
      <c r="C12" s="121" t="s">
        <v>495</v>
      </c>
      <c r="D12" s="34"/>
      <c r="E12" s="82"/>
      <c r="F12" s="83"/>
      <c r="G12" s="97"/>
      <c r="H12" s="85"/>
      <c r="I12" s="94"/>
      <c r="J12" s="97">
        <f t="shared" si="0"/>
        <v>0</v>
      </c>
      <c r="K12" s="84"/>
    </row>
    <row r="13" ht="21.25" customHeight="1" spans="1:11">
      <c r="A13" s="50"/>
      <c r="B13" s="122" t="s">
        <v>496</v>
      </c>
      <c r="C13" s="123" t="s">
        <v>497</v>
      </c>
      <c r="D13" s="34" t="s">
        <v>224</v>
      </c>
      <c r="E13" s="82">
        <v>3818</v>
      </c>
      <c r="F13" s="83">
        <v>38.31</v>
      </c>
      <c r="G13" s="97">
        <v>146272.77</v>
      </c>
      <c r="H13" s="85">
        <v>3818</v>
      </c>
      <c r="I13" s="94">
        <v>38.31</v>
      </c>
      <c r="J13" s="97">
        <f t="shared" si="0"/>
        <v>146267.58</v>
      </c>
      <c r="K13" s="84"/>
    </row>
    <row r="14" ht="21.25" customHeight="1" spans="1:11">
      <c r="A14" s="50"/>
      <c r="B14" s="122" t="s">
        <v>498</v>
      </c>
      <c r="C14" s="123" t="s">
        <v>499</v>
      </c>
      <c r="D14" s="34" t="s">
        <v>224</v>
      </c>
      <c r="E14" s="82">
        <v>7687</v>
      </c>
      <c r="F14" s="83">
        <v>38.31</v>
      </c>
      <c r="G14" s="97">
        <v>294499.41</v>
      </c>
      <c r="H14" s="85">
        <v>7687</v>
      </c>
      <c r="I14" s="94">
        <v>38.31</v>
      </c>
      <c r="J14" s="97">
        <f t="shared" si="0"/>
        <v>294488.97</v>
      </c>
      <c r="K14" s="84"/>
    </row>
    <row r="15" ht="21.25" customHeight="1" spans="1:11">
      <c r="A15" s="50"/>
      <c r="B15" s="124">
        <v>308</v>
      </c>
      <c r="C15" s="121" t="s">
        <v>500</v>
      </c>
      <c r="D15" s="34"/>
      <c r="E15" s="82"/>
      <c r="F15" s="83"/>
      <c r="G15" s="97"/>
      <c r="H15" s="85"/>
      <c r="I15" s="94"/>
      <c r="J15" s="97">
        <f t="shared" si="0"/>
        <v>0</v>
      </c>
      <c r="K15" s="84"/>
    </row>
    <row r="16" ht="21.25" customHeight="1" spans="1:11">
      <c r="A16" s="50"/>
      <c r="B16" s="124" t="s">
        <v>501</v>
      </c>
      <c r="C16" s="121" t="s">
        <v>502</v>
      </c>
      <c r="D16" s="34"/>
      <c r="E16" s="82"/>
      <c r="F16" s="83"/>
      <c r="G16" s="97"/>
      <c r="H16" s="85"/>
      <c r="I16" s="94"/>
      <c r="J16" s="97">
        <f t="shared" si="0"/>
        <v>0</v>
      </c>
      <c r="K16" s="84"/>
    </row>
    <row r="17" ht="21.25" customHeight="1" spans="1:11">
      <c r="A17" s="50"/>
      <c r="B17" s="122" t="s">
        <v>503</v>
      </c>
      <c r="C17" s="123" t="s">
        <v>502</v>
      </c>
      <c r="D17" s="34" t="s">
        <v>224</v>
      </c>
      <c r="E17" s="82">
        <v>84310</v>
      </c>
      <c r="F17" s="83">
        <v>5.9</v>
      </c>
      <c r="G17" s="97">
        <v>497062.38</v>
      </c>
      <c r="H17" s="85">
        <v>84311</v>
      </c>
      <c r="I17" s="94">
        <v>5.9</v>
      </c>
      <c r="J17" s="97">
        <f t="shared" si="0"/>
        <v>497434.9</v>
      </c>
      <c r="K17" s="84"/>
    </row>
    <row r="18" ht="21.25" customHeight="1" spans="1:11">
      <c r="A18" s="50"/>
      <c r="B18" s="124" t="s">
        <v>504</v>
      </c>
      <c r="C18" s="121" t="s">
        <v>505</v>
      </c>
      <c r="D18" s="34" t="s">
        <v>224</v>
      </c>
      <c r="E18" s="82">
        <v>9211</v>
      </c>
      <c r="F18" s="83">
        <v>5.9</v>
      </c>
      <c r="G18" s="97">
        <v>54304.85</v>
      </c>
      <c r="H18" s="85">
        <v>9211</v>
      </c>
      <c r="I18" s="94">
        <v>5.9</v>
      </c>
      <c r="J18" s="97">
        <f t="shared" si="0"/>
        <v>54344.9</v>
      </c>
      <c r="K18" s="84"/>
    </row>
    <row r="19" ht="21.25" customHeight="1" spans="1:11">
      <c r="A19" s="50"/>
      <c r="B19" s="124" t="s">
        <v>506</v>
      </c>
      <c r="C19" s="121" t="s">
        <v>507</v>
      </c>
      <c r="D19" s="34"/>
      <c r="E19" s="82"/>
      <c r="F19" s="83"/>
      <c r="G19" s="97"/>
      <c r="H19" s="85"/>
      <c r="I19" s="94"/>
      <c r="J19" s="97">
        <f t="shared" si="0"/>
        <v>0</v>
      </c>
      <c r="K19" s="84"/>
    </row>
    <row r="20" ht="21.25" customHeight="1" spans="1:11">
      <c r="A20" s="50"/>
      <c r="B20" s="122" t="s">
        <v>508</v>
      </c>
      <c r="C20" s="123" t="s">
        <v>507</v>
      </c>
      <c r="D20" s="34" t="s">
        <v>224</v>
      </c>
      <c r="E20" s="82">
        <v>13970</v>
      </c>
      <c r="F20" s="83">
        <v>2.73</v>
      </c>
      <c r="G20" s="97">
        <v>38102.25</v>
      </c>
      <c r="H20" s="85">
        <v>13969</v>
      </c>
      <c r="I20" s="94">
        <v>2.73</v>
      </c>
      <c r="J20" s="97">
        <f t="shared" si="0"/>
        <v>38135.37</v>
      </c>
      <c r="K20" s="84"/>
    </row>
    <row r="21" ht="21.25" customHeight="1" spans="1:11">
      <c r="A21" s="50"/>
      <c r="B21" s="122" t="s">
        <v>509</v>
      </c>
      <c r="C21" s="123" t="s">
        <v>510</v>
      </c>
      <c r="D21" s="34" t="s">
        <v>224</v>
      </c>
      <c r="E21" s="82">
        <v>2948</v>
      </c>
      <c r="F21" s="83">
        <v>2.73</v>
      </c>
      <c r="G21" s="97">
        <v>8040.47</v>
      </c>
      <c r="H21" s="85">
        <v>2948</v>
      </c>
      <c r="I21" s="94">
        <v>2.73</v>
      </c>
      <c r="J21" s="97">
        <f t="shared" si="0"/>
        <v>8048.04</v>
      </c>
      <c r="K21" s="84"/>
    </row>
    <row r="22" ht="21.25" customHeight="1" spans="1:11">
      <c r="A22" s="50"/>
      <c r="B22" s="124">
        <v>309</v>
      </c>
      <c r="C22" s="121" t="s">
        <v>511</v>
      </c>
      <c r="D22" s="34"/>
      <c r="E22" s="82"/>
      <c r="F22" s="83"/>
      <c r="G22" s="97"/>
      <c r="H22" s="85"/>
      <c r="I22" s="94"/>
      <c r="J22" s="97">
        <f t="shared" si="0"/>
        <v>0</v>
      </c>
      <c r="K22" s="84"/>
    </row>
    <row r="23" ht="21.25" customHeight="1" spans="1:11">
      <c r="A23" s="50"/>
      <c r="B23" s="124" t="s">
        <v>512</v>
      </c>
      <c r="C23" s="121" t="s">
        <v>513</v>
      </c>
      <c r="D23" s="34"/>
      <c r="E23" s="82"/>
      <c r="F23" s="83"/>
      <c r="G23" s="97"/>
      <c r="H23" s="85"/>
      <c r="I23" s="94"/>
      <c r="J23" s="97">
        <f t="shared" si="0"/>
        <v>0</v>
      </c>
      <c r="K23" s="84"/>
    </row>
    <row r="24" ht="21.25" customHeight="1" spans="1:11">
      <c r="A24" s="50"/>
      <c r="B24" s="122" t="s">
        <v>514</v>
      </c>
      <c r="C24" s="123" t="s">
        <v>515</v>
      </c>
      <c r="D24" s="34" t="s">
        <v>224</v>
      </c>
      <c r="E24" s="82">
        <v>12159</v>
      </c>
      <c r="F24" s="83">
        <v>68.84</v>
      </c>
      <c r="G24" s="97">
        <v>837059.64</v>
      </c>
      <c r="H24" s="85">
        <v>12159</v>
      </c>
      <c r="I24" s="94">
        <v>68.84</v>
      </c>
      <c r="J24" s="97">
        <f t="shared" si="0"/>
        <v>837025.56</v>
      </c>
      <c r="K24" s="84"/>
    </row>
    <row r="25" ht="21.25" customHeight="1" spans="1:11">
      <c r="A25" s="50"/>
      <c r="B25" s="122" t="s">
        <v>516</v>
      </c>
      <c r="C25" s="123" t="s">
        <v>517</v>
      </c>
      <c r="D25" s="34" t="s">
        <v>224</v>
      </c>
      <c r="E25" s="82">
        <v>96768</v>
      </c>
      <c r="F25" s="83">
        <v>68.84</v>
      </c>
      <c r="G25" s="97">
        <v>6661255.44</v>
      </c>
      <c r="H25" s="85">
        <v>96768</v>
      </c>
      <c r="I25" s="94">
        <v>68.84</v>
      </c>
      <c r="J25" s="97">
        <f t="shared" si="0"/>
        <v>6661509.12</v>
      </c>
      <c r="K25" s="84"/>
    </row>
    <row r="26" ht="21.25" customHeight="1" spans="1:11">
      <c r="A26" s="50"/>
      <c r="B26" s="124">
        <v>313</v>
      </c>
      <c r="C26" s="105" t="s">
        <v>518</v>
      </c>
      <c r="D26" s="34"/>
      <c r="E26" s="82"/>
      <c r="F26" s="83"/>
      <c r="G26" s="97"/>
      <c r="H26" s="85"/>
      <c r="I26" s="94"/>
      <c r="J26" s="97">
        <f t="shared" si="0"/>
        <v>0</v>
      </c>
      <c r="K26" s="84"/>
    </row>
    <row r="27" ht="21.25" customHeight="1" spans="1:11">
      <c r="A27" s="50"/>
      <c r="B27" s="124" t="s">
        <v>519</v>
      </c>
      <c r="C27" s="121" t="s">
        <v>520</v>
      </c>
      <c r="D27" s="34"/>
      <c r="E27" s="82"/>
      <c r="F27" s="83"/>
      <c r="G27" s="97"/>
      <c r="H27" s="85"/>
      <c r="I27" s="94"/>
      <c r="J27" s="97">
        <f t="shared" si="0"/>
        <v>0</v>
      </c>
      <c r="K27" s="84"/>
    </row>
    <row r="28" ht="21.25" customHeight="1" spans="1:11">
      <c r="A28" s="50"/>
      <c r="B28" s="122" t="s">
        <v>521</v>
      </c>
      <c r="C28" s="123" t="s">
        <v>522</v>
      </c>
      <c r="D28" s="34" t="s">
        <v>41</v>
      </c>
      <c r="E28" s="82">
        <v>3066.5</v>
      </c>
      <c r="F28" s="83">
        <v>587.86</v>
      </c>
      <c r="G28" s="97">
        <v>1802682.25</v>
      </c>
      <c r="H28" s="85">
        <v>3066.7</v>
      </c>
      <c r="I28" s="94">
        <v>587.86</v>
      </c>
      <c r="J28" s="97">
        <f t="shared" si="0"/>
        <v>1802790.262</v>
      </c>
      <c r="K28" s="84"/>
    </row>
    <row r="29" ht="21.25" customHeight="1" spans="1:11">
      <c r="A29" s="50"/>
      <c r="B29" s="122" t="s">
        <v>523</v>
      </c>
      <c r="C29" s="123" t="s">
        <v>524</v>
      </c>
      <c r="D29" s="34" t="s">
        <v>41</v>
      </c>
      <c r="E29" s="82">
        <v>220.9</v>
      </c>
      <c r="F29" s="83">
        <v>579.82</v>
      </c>
      <c r="G29" s="97">
        <v>128081.81</v>
      </c>
      <c r="H29" s="85">
        <v>221.2</v>
      </c>
      <c r="I29" s="94">
        <v>579.82</v>
      </c>
      <c r="J29" s="97">
        <f t="shared" si="0"/>
        <v>128256.184</v>
      </c>
      <c r="K29" s="84"/>
    </row>
    <row r="30" ht="21.25" customHeight="1" spans="1:11">
      <c r="A30" s="50"/>
      <c r="B30" s="122" t="s">
        <v>525</v>
      </c>
      <c r="C30" s="123" t="s">
        <v>526</v>
      </c>
      <c r="D30" s="34" t="s">
        <v>41</v>
      </c>
      <c r="E30" s="82">
        <v>6.8</v>
      </c>
      <c r="F30" s="83">
        <v>801.05</v>
      </c>
      <c r="G30" s="97">
        <v>5447.15</v>
      </c>
      <c r="H30" s="85">
        <v>6.7</v>
      </c>
      <c r="I30" s="94">
        <v>801.05</v>
      </c>
      <c r="J30" s="97">
        <f t="shared" si="0"/>
        <v>5367.035</v>
      </c>
      <c r="K30" s="84"/>
    </row>
    <row r="31" ht="21.25" customHeight="1" spans="1:11">
      <c r="A31" s="125"/>
      <c r="B31" s="124" t="s">
        <v>530</v>
      </c>
      <c r="C31" s="121" t="s">
        <v>531</v>
      </c>
      <c r="D31" s="34"/>
      <c r="E31" s="82"/>
      <c r="F31" s="83"/>
      <c r="G31" s="97"/>
      <c r="H31" s="85"/>
      <c r="I31" s="94"/>
      <c r="J31" s="97"/>
      <c r="K31" s="84"/>
    </row>
    <row r="32" s="2" customFormat="1" ht="21.25" customHeight="1" spans="2:11">
      <c r="B32" s="30" t="s">
        <v>533</v>
      </c>
      <c r="C32" s="30" t="s">
        <v>2934</v>
      </c>
      <c r="D32" s="26" t="s">
        <v>41</v>
      </c>
      <c r="E32" s="26">
        <v>1245</v>
      </c>
      <c r="F32" s="26">
        <v>455.03</v>
      </c>
      <c r="G32" s="28">
        <v>566517.55</v>
      </c>
      <c r="H32" s="29">
        <v>1245.6</v>
      </c>
      <c r="I32" s="26">
        <v>455.03</v>
      </c>
      <c r="J32" s="61">
        <f>I32*H32</f>
        <v>566785.368</v>
      </c>
      <c r="K32" s="62"/>
    </row>
    <row r="33" ht="21.25" customHeight="1" spans="1:11">
      <c r="A33" s="50"/>
      <c r="B33" s="25">
        <v>316</v>
      </c>
      <c r="C33" s="42" t="s">
        <v>535</v>
      </c>
      <c r="D33" s="34"/>
      <c r="E33" s="82"/>
      <c r="F33" s="83"/>
      <c r="G33" s="97"/>
      <c r="H33" s="85"/>
      <c r="I33" s="94"/>
      <c r="J33" s="97">
        <f>I33*H33</f>
        <v>0</v>
      </c>
      <c r="K33" s="84"/>
    </row>
    <row r="34" ht="21.25" customHeight="1" spans="1:11">
      <c r="A34" s="50"/>
      <c r="B34" s="25" t="s">
        <v>536</v>
      </c>
      <c r="C34" s="25" t="s">
        <v>537</v>
      </c>
      <c r="D34" s="34"/>
      <c r="E34" s="82"/>
      <c r="F34" s="83"/>
      <c r="G34" s="97"/>
      <c r="H34" s="85"/>
      <c r="I34" s="94"/>
      <c r="J34" s="97"/>
      <c r="K34" s="84"/>
    </row>
    <row r="35" ht="21.25" customHeight="1" spans="1:11">
      <c r="A35" s="50"/>
      <c r="B35" s="30" t="s">
        <v>538</v>
      </c>
      <c r="C35" s="30" t="s">
        <v>539</v>
      </c>
      <c r="D35" s="34" t="s">
        <v>224</v>
      </c>
      <c r="E35" s="82">
        <v>58</v>
      </c>
      <c r="F35" s="83">
        <v>157.34</v>
      </c>
      <c r="G35" s="97">
        <v>9125.48</v>
      </c>
      <c r="H35" s="85">
        <v>58</v>
      </c>
      <c r="I35" s="94">
        <v>157.34</v>
      </c>
      <c r="J35" s="97">
        <f>I35*H35</f>
        <v>9125.72</v>
      </c>
      <c r="K35" s="84"/>
    </row>
    <row r="36" s="73" customFormat="1" ht="21.25" customHeight="1" spans="1:11">
      <c r="A36" s="105"/>
      <c r="B36" s="106" t="s">
        <v>138</v>
      </c>
      <c r="C36" s="107"/>
      <c r="D36" s="60"/>
      <c r="E36" s="109"/>
      <c r="F36" s="110"/>
      <c r="G36" s="111">
        <f>SUM(G8:G35)</f>
        <v>18895238.13</v>
      </c>
      <c r="H36" s="112"/>
      <c r="I36" s="115"/>
      <c r="J36" s="111">
        <f>SUM(J8:J35)</f>
        <v>18896074.809</v>
      </c>
      <c r="K36" s="116"/>
    </row>
    <row r="37" ht="21.25" customHeight="1" spans="1:11">
      <c r="A37" s="50" t="s">
        <v>1079</v>
      </c>
      <c r="B37" s="126" t="s">
        <v>2935</v>
      </c>
      <c r="C37" s="127"/>
      <c r="D37" s="127"/>
      <c r="E37" s="127"/>
      <c r="F37" s="127"/>
      <c r="G37" s="127"/>
      <c r="H37" s="127"/>
      <c r="I37" s="127"/>
      <c r="J37" s="71">
        <f>J36</f>
        <v>18896074.809</v>
      </c>
      <c r="K37" s="72"/>
    </row>
    <row r="38" s="73" customFormat="1" ht="18" customHeight="1" spans="1:10">
      <c r="A38" s="87"/>
      <c r="B38" s="88" t="s">
        <v>2635</v>
      </c>
      <c r="C38" s="89"/>
      <c r="D38" s="90" t="s">
        <v>2636</v>
      </c>
      <c r="E38" s="91"/>
      <c r="F38" s="92"/>
      <c r="G38" s="89" t="s">
        <v>2637</v>
      </c>
      <c r="H38" s="89"/>
      <c r="I38" s="89"/>
      <c r="J38" s="89" t="s">
        <v>2638</v>
      </c>
    </row>
    <row r="39" ht="18" customHeight="1"/>
    <row r="48" spans="1:9">
      <c r="A48" s="93"/>
      <c r="I48" s="89"/>
    </row>
  </sheetData>
  <autoFilter xmlns:etc="http://www.wps.cn/officeDocument/2017/etCustomData" ref="A6:L38" etc:filterBottomFollowUsedRange="0">
    <extLst/>
  </autoFilter>
  <mergeCells count="9">
    <mergeCell ref="B1:K1"/>
    <mergeCell ref="B2:K2"/>
    <mergeCell ref="B3:K3"/>
    <mergeCell ref="D4:H4"/>
    <mergeCell ref="B5:K5"/>
    <mergeCell ref="B36:C36"/>
    <mergeCell ref="B37:I37"/>
    <mergeCell ref="A5:A6"/>
    <mergeCell ref="A48:A52"/>
  </mergeCells>
  <conditionalFormatting sqref="H25">
    <cfRule type="cellIs" dxfId="0" priority="10" operator="equal">
      <formula>0</formula>
    </cfRule>
  </conditionalFormatting>
  <conditionalFormatting sqref="I25">
    <cfRule type="cellIs" dxfId="0" priority="9" operator="equal">
      <formula>0</formula>
    </cfRule>
  </conditionalFormatting>
  <conditionalFormatting sqref="J25">
    <cfRule type="cellIs" dxfId="0" priority="8" operator="equal">
      <formula>0</formula>
    </cfRule>
  </conditionalFormatting>
  <conditionalFormatting sqref="J32">
    <cfRule type="cellIs" dxfId="1" priority="2" stopIfTrue="1" operator="equal">
      <formula>0</formula>
    </cfRule>
  </conditionalFormatting>
  <conditionalFormatting sqref="K32">
    <cfRule type="cellIs" dxfId="1" priority="6" stopIfTrue="1" operator="equal">
      <formula>0</formula>
    </cfRule>
  </conditionalFormatting>
  <conditionalFormatting sqref="L32:DD32">
    <cfRule type="cellIs" dxfId="1" priority="4" stopIfTrue="1" operator="equal">
      <formula>0</formula>
    </cfRule>
  </conditionalFormatting>
  <conditionalFormatting sqref="B36">
    <cfRule type="cellIs" dxfId="0" priority="12" operator="equal">
      <formula>0</formula>
    </cfRule>
  </conditionalFormatting>
  <conditionalFormatting sqref="G36">
    <cfRule type="cellIs" dxfId="0" priority="11" operator="equal">
      <formula>0</formula>
    </cfRule>
  </conditionalFormatting>
  <conditionalFormatting sqref="B1:B3">
    <cfRule type="cellIs" dxfId="0" priority="1" operator="equal">
      <formula>0</formula>
    </cfRule>
  </conditionalFormatting>
  <conditionalFormatting sqref="A1:A3 L1:IV5 B4 A5 B6:IV6 H7:H24 H26:H31 H33:H36 A38:IV65536">
    <cfRule type="cellIs" dxfId="0" priority="63" operator="equal">
      <formula>0</formula>
    </cfRule>
  </conditionalFormatting>
  <conditionalFormatting sqref="A7:A31 A33:A37">
    <cfRule type="cellIs" dxfId="0" priority="14" operator="equal">
      <formula>0</formula>
    </cfRule>
  </conditionalFormatting>
  <conditionalFormatting sqref="E7:G31 I7:I24 I26:I31 K7:IV31 E33:G35 K33:IV36 I33:I36 L37:IV37 E36:F36">
    <cfRule type="cellIs" dxfId="0" priority="49" operator="equal">
      <formula>0</formula>
    </cfRule>
  </conditionalFormatting>
  <conditionalFormatting sqref="J7:J24 J26:J31 J33:J36">
    <cfRule type="cellIs" dxfId="0" priority="46" operator="equal">
      <formula>0</formula>
    </cfRule>
  </conditionalFormatting>
  <printOptions horizontalCentered="1"/>
  <pageMargins left="0.751388888888889" right="0.751388888888889" top="1" bottom="0.786805555555556" header="0.696527777777778" footer="0.472222222222222"/>
  <pageSetup paperSize="9" scale="95" orientation="landscape" horizontalDpi="600"/>
  <headerFooter>
    <oddHeader>&amp;R第&amp;P页共&amp;N页</oddHeader>
    <oddFooter>&amp;L&amp;10 承包人计量负责人：            驻地办计量负责人：             县代表：                市代表：              总监办计量工程师：</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9"/>
  <sheetViews>
    <sheetView zoomScale="110" zoomScaleNormal="110" workbookViewId="0">
      <pane ySplit="6" topLeftCell="A100" activePane="bottomLeft" state="frozen"/>
      <selection/>
      <selection pane="bottomLeft" activeCell="G63" sqref="G63"/>
    </sheetView>
  </sheetViews>
  <sheetFormatPr defaultColWidth="9" defaultRowHeight="14.25"/>
  <cols>
    <col min="1" max="1" width="17.5" style="74" hidden="1" customWidth="1"/>
    <col min="2" max="2" width="11.0166666666667" style="75" customWidth="1"/>
    <col min="3" max="3" width="28.75" style="76" customWidth="1"/>
    <col min="4" max="4" width="6.13333333333333" style="77" customWidth="1"/>
    <col min="5" max="5" width="10.0833333333333" style="78" customWidth="1"/>
    <col min="6" max="6" width="10.3333333333333" style="79" customWidth="1"/>
    <col min="7" max="7" width="10.5666666666667" style="76" customWidth="1"/>
    <col min="8" max="8" width="10.1083333333333" style="76" customWidth="1"/>
    <col min="9" max="9" width="11.5916666666667" style="76" customWidth="1"/>
    <col min="10" max="10" width="13.375" style="76" customWidth="1"/>
    <col min="11" max="11" width="20.7833333333333" customWidth="1"/>
    <col min="12" max="253" width="22.3833333333333" customWidth="1"/>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1" customFormat="1" ht="20" customHeight="1" spans="1:11">
      <c r="A5" s="19" t="s">
        <v>1070</v>
      </c>
      <c r="B5" s="20" t="s">
        <v>2936</v>
      </c>
      <c r="C5" s="20"/>
      <c r="D5" s="20"/>
      <c r="E5" s="20"/>
      <c r="F5" s="20"/>
      <c r="G5" s="20"/>
      <c r="H5" s="20"/>
      <c r="I5" s="20"/>
      <c r="J5" s="20"/>
      <c r="K5" s="20"/>
    </row>
    <row r="6" s="1" customFormat="1" ht="25" customHeight="1" spans="1:11">
      <c r="A6" s="21"/>
      <c r="B6" s="20" t="s">
        <v>189</v>
      </c>
      <c r="C6" s="22" t="s">
        <v>190</v>
      </c>
      <c r="D6" s="22" t="s">
        <v>15</v>
      </c>
      <c r="E6" s="23" t="s">
        <v>1072</v>
      </c>
      <c r="F6" s="24" t="s">
        <v>2911</v>
      </c>
      <c r="G6" s="22" t="s">
        <v>2912</v>
      </c>
      <c r="H6" s="22" t="s">
        <v>2913</v>
      </c>
      <c r="I6" s="22" t="s">
        <v>2914</v>
      </c>
      <c r="J6" s="22" t="s">
        <v>2915</v>
      </c>
      <c r="K6" s="60" t="s">
        <v>195</v>
      </c>
    </row>
    <row r="7" ht="21.25" customHeight="1" spans="1:11">
      <c r="A7" s="50"/>
      <c r="B7" s="80">
        <v>403</v>
      </c>
      <c r="C7" s="25" t="s">
        <v>469</v>
      </c>
      <c r="D7" s="81"/>
      <c r="E7" s="82"/>
      <c r="F7" s="83"/>
      <c r="G7" s="97"/>
      <c r="H7" s="85"/>
      <c r="I7" s="94"/>
      <c r="J7" s="97"/>
      <c r="K7" s="84"/>
    </row>
    <row r="8" ht="21.25" customHeight="1" spans="1:11">
      <c r="A8" s="50"/>
      <c r="B8" s="80" t="s">
        <v>542</v>
      </c>
      <c r="C8" s="25" t="s">
        <v>543</v>
      </c>
      <c r="D8" s="81" t="s">
        <v>452</v>
      </c>
      <c r="E8" s="82"/>
      <c r="F8" s="83"/>
      <c r="G8" s="97"/>
      <c r="H8" s="85"/>
      <c r="I8" s="94"/>
      <c r="J8" s="97"/>
      <c r="K8" s="84"/>
    </row>
    <row r="9" ht="21.25" customHeight="1" spans="1:11">
      <c r="A9" s="50"/>
      <c r="B9" s="98" t="s">
        <v>544</v>
      </c>
      <c r="C9" s="30" t="s">
        <v>2937</v>
      </c>
      <c r="D9" s="81" t="s">
        <v>452</v>
      </c>
      <c r="E9" s="82">
        <v>311</v>
      </c>
      <c r="F9" s="83">
        <v>7.084</v>
      </c>
      <c r="G9" s="97">
        <v>2203.13</v>
      </c>
      <c r="H9" s="85">
        <v>311</v>
      </c>
      <c r="I9" s="94">
        <v>7.084</v>
      </c>
      <c r="J9" s="97">
        <f>I9*H9</f>
        <v>2203.124</v>
      </c>
      <c r="K9" s="84"/>
    </row>
    <row r="10" ht="21.25" customHeight="1" spans="1:11">
      <c r="A10" s="50"/>
      <c r="B10" s="98" t="s">
        <v>2773</v>
      </c>
      <c r="C10" s="30" t="s">
        <v>2938</v>
      </c>
      <c r="D10" s="81" t="s">
        <v>452</v>
      </c>
      <c r="E10" s="82">
        <v>710</v>
      </c>
      <c r="F10" s="83">
        <v>7.074</v>
      </c>
      <c r="G10" s="97">
        <v>5022.42</v>
      </c>
      <c r="H10" s="85">
        <v>710</v>
      </c>
      <c r="I10" s="94">
        <v>7.074</v>
      </c>
      <c r="J10" s="97">
        <f>I10*H10</f>
        <v>5022.54</v>
      </c>
      <c r="K10" s="84"/>
    </row>
    <row r="11" ht="21.25" customHeight="1" spans="1:11">
      <c r="A11" s="50"/>
      <c r="B11" s="80">
        <v>404</v>
      </c>
      <c r="C11" s="25" t="s">
        <v>1923</v>
      </c>
      <c r="D11" s="81"/>
      <c r="E11" s="82"/>
      <c r="F11" s="83"/>
      <c r="G11" s="97"/>
      <c r="H11" s="85"/>
      <c r="I11" s="94"/>
      <c r="J11" s="97">
        <f>I11*H11</f>
        <v>0</v>
      </c>
      <c r="K11" s="84"/>
    </row>
    <row r="12" ht="21.25" customHeight="1" spans="1:11">
      <c r="A12" s="50"/>
      <c r="B12" s="98" t="s">
        <v>1924</v>
      </c>
      <c r="C12" s="30" t="s">
        <v>2939</v>
      </c>
      <c r="D12" s="81" t="s">
        <v>41</v>
      </c>
      <c r="E12" s="82">
        <v>748</v>
      </c>
      <c r="F12" s="83">
        <v>32.87</v>
      </c>
      <c r="G12" s="97">
        <v>24587.2</v>
      </c>
      <c r="H12" s="85">
        <v>748</v>
      </c>
      <c r="I12" s="94">
        <v>32.87</v>
      </c>
      <c r="J12" s="97">
        <f>I12*H12</f>
        <v>24586.76</v>
      </c>
      <c r="K12" s="84"/>
    </row>
    <row r="13" ht="21.25" customHeight="1" spans="1:11">
      <c r="A13" s="50"/>
      <c r="B13" s="80">
        <v>405</v>
      </c>
      <c r="C13" s="25" t="s">
        <v>550</v>
      </c>
      <c r="D13" s="81"/>
      <c r="E13" s="82"/>
      <c r="F13" s="83"/>
      <c r="G13" s="97"/>
      <c r="H13" s="85"/>
      <c r="I13" s="94"/>
      <c r="J13" s="97">
        <f t="shared" ref="J13:J36" si="0">I13*H13</f>
        <v>0</v>
      </c>
      <c r="K13" s="84"/>
    </row>
    <row r="14" ht="21.25" customHeight="1" spans="1:11">
      <c r="A14" s="50"/>
      <c r="B14" s="80" t="s">
        <v>551</v>
      </c>
      <c r="C14" s="25" t="s">
        <v>550</v>
      </c>
      <c r="D14" s="81"/>
      <c r="E14" s="82"/>
      <c r="F14" s="83"/>
      <c r="G14" s="97"/>
      <c r="H14" s="85"/>
      <c r="I14" s="94"/>
      <c r="J14" s="97">
        <f t="shared" si="0"/>
        <v>0</v>
      </c>
      <c r="K14" s="84"/>
    </row>
    <row r="15" ht="21.25" customHeight="1" spans="1:11">
      <c r="A15" s="50"/>
      <c r="B15" s="98" t="s">
        <v>552</v>
      </c>
      <c r="C15" s="30" t="s">
        <v>553</v>
      </c>
      <c r="D15" s="81"/>
      <c r="E15" s="82"/>
      <c r="F15" s="83"/>
      <c r="G15" s="97"/>
      <c r="H15" s="85"/>
      <c r="I15" s="94"/>
      <c r="J15" s="97">
        <f t="shared" si="0"/>
        <v>0</v>
      </c>
      <c r="K15" s="84"/>
    </row>
    <row r="16" ht="21.25" customHeight="1" spans="1:11">
      <c r="A16" s="50"/>
      <c r="B16" s="98" t="s">
        <v>554</v>
      </c>
      <c r="C16" s="30" t="s">
        <v>2940</v>
      </c>
      <c r="D16" s="81" t="s">
        <v>112</v>
      </c>
      <c r="E16" s="82">
        <v>116</v>
      </c>
      <c r="F16" s="83">
        <v>4865.31</v>
      </c>
      <c r="G16" s="97">
        <v>564375.67</v>
      </c>
      <c r="H16" s="85">
        <v>116</v>
      </c>
      <c r="I16" s="94">
        <v>4865.31</v>
      </c>
      <c r="J16" s="97">
        <f t="shared" si="0"/>
        <v>564375.96</v>
      </c>
      <c r="K16" s="84"/>
    </row>
    <row r="17" ht="21.25" customHeight="1" spans="1:11">
      <c r="A17" s="50"/>
      <c r="B17" s="98" t="s">
        <v>556</v>
      </c>
      <c r="C17" s="30" t="s">
        <v>2941</v>
      </c>
      <c r="D17" s="81" t="s">
        <v>112</v>
      </c>
      <c r="E17" s="82">
        <v>156</v>
      </c>
      <c r="F17" s="83">
        <v>4725</v>
      </c>
      <c r="G17" s="97">
        <v>737100.68</v>
      </c>
      <c r="H17" s="85">
        <v>156</v>
      </c>
      <c r="I17" s="94">
        <v>4725</v>
      </c>
      <c r="J17" s="97">
        <f t="shared" si="0"/>
        <v>737100</v>
      </c>
      <c r="K17" s="84"/>
    </row>
    <row r="18" ht="21.25" customHeight="1" spans="1:11">
      <c r="A18" s="50"/>
      <c r="B18" s="80" t="s">
        <v>558</v>
      </c>
      <c r="C18" s="25" t="s">
        <v>559</v>
      </c>
      <c r="D18" s="81"/>
      <c r="E18" s="82"/>
      <c r="F18" s="83"/>
      <c r="G18" s="97"/>
      <c r="H18" s="85"/>
      <c r="I18" s="94"/>
      <c r="J18" s="97">
        <f t="shared" si="0"/>
        <v>0</v>
      </c>
      <c r="K18" s="84"/>
    </row>
    <row r="19" ht="21.25" customHeight="1" spans="1:11">
      <c r="A19" s="50"/>
      <c r="B19" s="98" t="s">
        <v>562</v>
      </c>
      <c r="C19" s="30" t="s">
        <v>2942</v>
      </c>
      <c r="D19" s="81" t="s">
        <v>112</v>
      </c>
      <c r="E19" s="82">
        <v>32</v>
      </c>
      <c r="F19" s="83">
        <v>8288.32</v>
      </c>
      <c r="G19" s="97">
        <v>265226.36</v>
      </c>
      <c r="H19" s="85">
        <v>32</v>
      </c>
      <c r="I19" s="94">
        <v>8288.32</v>
      </c>
      <c r="J19" s="97">
        <f t="shared" si="0"/>
        <v>265226.24</v>
      </c>
      <c r="K19" s="84"/>
    </row>
    <row r="20" ht="21.25" customHeight="1" spans="1:11">
      <c r="A20" s="50"/>
      <c r="B20" s="98" t="s">
        <v>1948</v>
      </c>
      <c r="C20" s="30" t="s">
        <v>2943</v>
      </c>
      <c r="D20" s="81" t="s">
        <v>112</v>
      </c>
      <c r="E20" s="82">
        <v>96</v>
      </c>
      <c r="F20" s="83">
        <v>8712.72</v>
      </c>
      <c r="G20" s="97">
        <v>836421.17</v>
      </c>
      <c r="H20" s="85">
        <v>96</v>
      </c>
      <c r="I20" s="94">
        <v>8712.72</v>
      </c>
      <c r="J20" s="97">
        <f t="shared" si="0"/>
        <v>836421.12</v>
      </c>
      <c r="K20" s="84"/>
    </row>
    <row r="21" ht="21.25" customHeight="1" spans="1:11">
      <c r="A21" s="50"/>
      <c r="B21" s="98">
        <v>410</v>
      </c>
      <c r="C21" s="30" t="s">
        <v>564</v>
      </c>
      <c r="D21" s="81"/>
      <c r="E21" s="82"/>
      <c r="F21" s="83"/>
      <c r="G21" s="97"/>
      <c r="H21" s="85"/>
      <c r="I21" s="94"/>
      <c r="J21" s="97">
        <f t="shared" si="0"/>
        <v>0</v>
      </c>
      <c r="K21" s="84"/>
    </row>
    <row r="22" ht="21.25" customHeight="1" spans="1:11">
      <c r="A22" s="50"/>
      <c r="B22" s="80" t="s">
        <v>565</v>
      </c>
      <c r="C22" s="25" t="s">
        <v>566</v>
      </c>
      <c r="D22" s="81"/>
      <c r="E22" s="82"/>
      <c r="F22" s="83"/>
      <c r="G22" s="97"/>
      <c r="H22" s="85"/>
      <c r="I22" s="94"/>
      <c r="J22" s="97">
        <f t="shared" si="0"/>
        <v>0</v>
      </c>
      <c r="K22" s="84"/>
    </row>
    <row r="23" ht="21.25" customHeight="1" spans="1:11">
      <c r="A23" s="50"/>
      <c r="B23" s="80" t="s">
        <v>567</v>
      </c>
      <c r="C23" s="25" t="s">
        <v>568</v>
      </c>
      <c r="D23" s="81"/>
      <c r="E23" s="82"/>
      <c r="F23" s="83"/>
      <c r="G23" s="97"/>
      <c r="H23" s="85"/>
      <c r="I23" s="94"/>
      <c r="J23" s="97">
        <f t="shared" si="0"/>
        <v>0</v>
      </c>
      <c r="K23" s="84"/>
    </row>
    <row r="24" ht="21.25" customHeight="1" spans="1:11">
      <c r="A24" s="50"/>
      <c r="B24" s="98" t="s">
        <v>569</v>
      </c>
      <c r="C24" s="30" t="s">
        <v>570</v>
      </c>
      <c r="D24" s="81" t="s">
        <v>41</v>
      </c>
      <c r="E24" s="82">
        <v>27.8</v>
      </c>
      <c r="F24" s="83">
        <v>1463.39</v>
      </c>
      <c r="G24" s="97">
        <v>40682.24</v>
      </c>
      <c r="H24" s="85">
        <v>27.8</v>
      </c>
      <c r="I24" s="94">
        <v>1463.39</v>
      </c>
      <c r="J24" s="97">
        <f t="shared" si="0"/>
        <v>40682.242</v>
      </c>
      <c r="K24" s="84"/>
    </row>
    <row r="25" ht="21.25" customHeight="1" spans="1:11">
      <c r="A25" s="50"/>
      <c r="B25" s="98" t="s">
        <v>571</v>
      </c>
      <c r="C25" s="30" t="s">
        <v>572</v>
      </c>
      <c r="D25" s="81" t="s">
        <v>41</v>
      </c>
      <c r="E25" s="82">
        <v>37.58</v>
      </c>
      <c r="F25" s="83">
        <v>1159.87</v>
      </c>
      <c r="G25" s="97">
        <v>43587.91</v>
      </c>
      <c r="H25" s="85">
        <v>37.58</v>
      </c>
      <c r="I25" s="94">
        <v>1159.87</v>
      </c>
      <c r="J25" s="97">
        <f t="shared" si="0"/>
        <v>43587.9146</v>
      </c>
      <c r="K25" s="84"/>
    </row>
    <row r="26" ht="21.25" customHeight="1" spans="1:11">
      <c r="A26" s="50"/>
      <c r="B26" s="98" t="s">
        <v>573</v>
      </c>
      <c r="C26" s="30" t="s">
        <v>574</v>
      </c>
      <c r="D26" s="81" t="s">
        <v>41</v>
      </c>
      <c r="E26" s="82">
        <v>292.4</v>
      </c>
      <c r="F26" s="83">
        <v>1463.39</v>
      </c>
      <c r="G26" s="97">
        <v>427896.3</v>
      </c>
      <c r="H26" s="85">
        <v>292.4</v>
      </c>
      <c r="I26" s="94">
        <v>1463.39</v>
      </c>
      <c r="J26" s="97">
        <f t="shared" si="0"/>
        <v>427895.236</v>
      </c>
      <c r="K26" s="84"/>
    </row>
    <row r="27" ht="21.25" customHeight="1" spans="1:11">
      <c r="A27" s="50"/>
      <c r="B27" s="98" t="s">
        <v>575</v>
      </c>
      <c r="C27" s="30" t="s">
        <v>576</v>
      </c>
      <c r="D27" s="81" t="s">
        <v>41</v>
      </c>
      <c r="E27" s="82">
        <v>394.64</v>
      </c>
      <c r="F27" s="83">
        <v>1159.87</v>
      </c>
      <c r="G27" s="97">
        <v>457732.75</v>
      </c>
      <c r="H27" s="85">
        <v>394.64</v>
      </c>
      <c r="I27" s="94">
        <v>1159.87</v>
      </c>
      <c r="J27" s="97">
        <f t="shared" si="0"/>
        <v>457731.0968</v>
      </c>
      <c r="K27" s="84"/>
    </row>
    <row r="28" ht="21.25" customHeight="1" spans="1:11">
      <c r="A28" s="50"/>
      <c r="B28" s="80" t="s">
        <v>577</v>
      </c>
      <c r="C28" s="25" t="s">
        <v>578</v>
      </c>
      <c r="D28" s="81"/>
      <c r="E28" s="82"/>
      <c r="F28" s="83"/>
      <c r="G28" s="97"/>
      <c r="H28" s="85"/>
      <c r="I28" s="94"/>
      <c r="J28" s="97">
        <f t="shared" si="0"/>
        <v>0</v>
      </c>
      <c r="K28" s="84"/>
    </row>
    <row r="29" ht="21.25" customHeight="1" spans="1:11">
      <c r="A29" s="50"/>
      <c r="B29" s="98" t="s">
        <v>579</v>
      </c>
      <c r="C29" s="30" t="s">
        <v>580</v>
      </c>
      <c r="D29" s="81" t="s">
        <v>41</v>
      </c>
      <c r="E29" s="82">
        <v>4.8</v>
      </c>
      <c r="F29" s="83">
        <v>2071.37</v>
      </c>
      <c r="G29" s="97">
        <v>9942.57</v>
      </c>
      <c r="H29" s="85">
        <v>4.8</v>
      </c>
      <c r="I29" s="94">
        <v>2071.37</v>
      </c>
      <c r="J29" s="97">
        <f t="shared" si="0"/>
        <v>9942.576</v>
      </c>
      <c r="K29" s="84"/>
    </row>
    <row r="30" ht="21.25" customHeight="1" spans="1:11">
      <c r="A30" s="50"/>
      <c r="B30" s="98" t="s">
        <v>581</v>
      </c>
      <c r="C30" s="30" t="s">
        <v>582</v>
      </c>
      <c r="D30" s="81" t="s">
        <v>41</v>
      </c>
      <c r="E30" s="82">
        <v>19.68</v>
      </c>
      <c r="F30" s="83">
        <v>1841.04</v>
      </c>
      <c r="G30" s="97">
        <v>36231.59</v>
      </c>
      <c r="H30" s="85">
        <v>19.68</v>
      </c>
      <c r="I30" s="94">
        <v>1841.04</v>
      </c>
      <c r="J30" s="97">
        <f t="shared" si="0"/>
        <v>36231.6672</v>
      </c>
      <c r="K30" s="84"/>
    </row>
    <row r="31" ht="21.25" customHeight="1" spans="1:11">
      <c r="A31" s="50"/>
      <c r="B31" s="80" t="s">
        <v>583</v>
      </c>
      <c r="C31" s="25" t="s">
        <v>584</v>
      </c>
      <c r="D31" s="81"/>
      <c r="E31" s="82"/>
      <c r="F31" s="83"/>
      <c r="G31" s="97"/>
      <c r="H31" s="85"/>
      <c r="I31" s="94"/>
      <c r="J31" s="97">
        <f t="shared" si="0"/>
        <v>0</v>
      </c>
      <c r="K31" s="84"/>
    </row>
    <row r="32" ht="21.25" customHeight="1" spans="1:11">
      <c r="A32" s="50"/>
      <c r="B32" s="80" t="s">
        <v>585</v>
      </c>
      <c r="C32" s="25" t="s">
        <v>586</v>
      </c>
      <c r="D32" s="81"/>
      <c r="E32" s="82"/>
      <c r="F32" s="83"/>
      <c r="G32" s="97"/>
      <c r="H32" s="85"/>
      <c r="I32" s="94"/>
      <c r="J32" s="97">
        <f t="shared" si="0"/>
        <v>0</v>
      </c>
      <c r="K32" s="84"/>
    </row>
    <row r="33" ht="21.25" customHeight="1" spans="1:11">
      <c r="A33" s="50"/>
      <c r="B33" s="98" t="s">
        <v>587</v>
      </c>
      <c r="C33" s="30" t="s">
        <v>2944</v>
      </c>
      <c r="D33" s="81" t="s">
        <v>41</v>
      </c>
      <c r="E33" s="82">
        <v>209.3</v>
      </c>
      <c r="F33" s="83">
        <v>745.59</v>
      </c>
      <c r="G33" s="97">
        <v>156051.99</v>
      </c>
      <c r="H33" s="85">
        <v>209.7</v>
      </c>
      <c r="I33" s="94">
        <v>745.59</v>
      </c>
      <c r="J33" s="97">
        <f t="shared" si="0"/>
        <v>156350.223</v>
      </c>
      <c r="K33" s="84"/>
    </row>
    <row r="34" ht="21.25" customHeight="1" spans="1:11">
      <c r="A34" s="50"/>
      <c r="B34" s="98" t="s">
        <v>589</v>
      </c>
      <c r="C34" s="30" t="s">
        <v>2945</v>
      </c>
      <c r="D34" s="81" t="s">
        <v>41</v>
      </c>
      <c r="E34" s="82">
        <v>432.41</v>
      </c>
      <c r="F34" s="83">
        <v>729.52</v>
      </c>
      <c r="G34" s="97">
        <v>315451.74</v>
      </c>
      <c r="H34" s="85">
        <v>432.41</v>
      </c>
      <c r="I34" s="94">
        <v>729.52</v>
      </c>
      <c r="J34" s="97">
        <f t="shared" si="0"/>
        <v>315451.7432</v>
      </c>
      <c r="K34" s="84"/>
    </row>
    <row r="35" ht="21.25" customHeight="1" spans="1:11">
      <c r="A35" s="50"/>
      <c r="B35" s="98" t="s">
        <v>591</v>
      </c>
      <c r="C35" s="30" t="s">
        <v>2946</v>
      </c>
      <c r="D35" s="81" t="s">
        <v>41</v>
      </c>
      <c r="E35" s="82">
        <v>106.7</v>
      </c>
      <c r="F35" s="83">
        <v>745.59</v>
      </c>
      <c r="G35" s="97">
        <v>79555.53</v>
      </c>
      <c r="H35" s="85">
        <v>106.7</v>
      </c>
      <c r="I35" s="94">
        <v>745.59</v>
      </c>
      <c r="J35" s="97">
        <f t="shared" si="0"/>
        <v>79554.453</v>
      </c>
      <c r="K35" s="84"/>
    </row>
    <row r="36" ht="21.25" customHeight="1" spans="1:11">
      <c r="A36" s="50"/>
      <c r="B36" s="98" t="s">
        <v>593</v>
      </c>
      <c r="C36" s="30" t="s">
        <v>2947</v>
      </c>
      <c r="D36" s="81" t="s">
        <v>41</v>
      </c>
      <c r="E36" s="82">
        <v>137.9</v>
      </c>
      <c r="F36" s="83">
        <v>729.52</v>
      </c>
      <c r="G36" s="97">
        <v>100603.48</v>
      </c>
      <c r="H36" s="85">
        <v>137.9</v>
      </c>
      <c r="I36" s="94">
        <v>729.52</v>
      </c>
      <c r="J36" s="97">
        <f t="shared" si="0"/>
        <v>100600.808</v>
      </c>
      <c r="K36" s="84"/>
    </row>
    <row r="37" ht="21.25" customHeight="1" spans="1:11">
      <c r="A37" s="50"/>
      <c r="B37" s="80" t="s">
        <v>595</v>
      </c>
      <c r="C37" s="25" t="s">
        <v>596</v>
      </c>
      <c r="D37" s="81"/>
      <c r="E37" s="82"/>
      <c r="F37" s="83"/>
      <c r="G37" s="97"/>
      <c r="H37" s="85"/>
      <c r="I37" s="94"/>
      <c r="J37" s="97">
        <f t="shared" ref="J37:J68" si="1">I37*H37</f>
        <v>0</v>
      </c>
      <c r="K37" s="84"/>
    </row>
    <row r="38" ht="21.25" customHeight="1" spans="1:11">
      <c r="A38" s="50"/>
      <c r="B38" s="98" t="s">
        <v>597</v>
      </c>
      <c r="C38" s="30" t="s">
        <v>2948</v>
      </c>
      <c r="D38" s="81" t="s">
        <v>41</v>
      </c>
      <c r="E38" s="82">
        <v>30.8</v>
      </c>
      <c r="F38" s="83">
        <v>1622.35</v>
      </c>
      <c r="G38" s="97">
        <v>49968.38</v>
      </c>
      <c r="H38" s="85">
        <v>30.8</v>
      </c>
      <c r="I38" s="94">
        <v>1622.35</v>
      </c>
      <c r="J38" s="97">
        <f t="shared" si="1"/>
        <v>49968.38</v>
      </c>
      <c r="K38" s="84"/>
    </row>
    <row r="39" ht="21.25" customHeight="1" spans="1:11">
      <c r="A39" s="50"/>
      <c r="B39" s="98" t="s">
        <v>599</v>
      </c>
      <c r="C39" s="30" t="s">
        <v>2949</v>
      </c>
      <c r="D39" s="81" t="s">
        <v>41</v>
      </c>
      <c r="E39" s="82">
        <v>49.28</v>
      </c>
      <c r="F39" s="83">
        <v>1653.69</v>
      </c>
      <c r="G39" s="97">
        <v>81493.9</v>
      </c>
      <c r="H39" s="85">
        <v>49.28</v>
      </c>
      <c r="I39" s="94">
        <v>1653.69</v>
      </c>
      <c r="J39" s="97">
        <f t="shared" si="1"/>
        <v>81493.8432</v>
      </c>
      <c r="K39" s="84"/>
    </row>
    <row r="40" ht="21.25" customHeight="1" spans="1:11">
      <c r="A40" s="50"/>
      <c r="B40" s="80" t="s">
        <v>601</v>
      </c>
      <c r="C40" s="25" t="s">
        <v>602</v>
      </c>
      <c r="D40" s="81"/>
      <c r="E40" s="82"/>
      <c r="F40" s="83"/>
      <c r="G40" s="97"/>
      <c r="H40" s="85"/>
      <c r="I40" s="94"/>
      <c r="J40" s="97">
        <f t="shared" si="1"/>
        <v>0</v>
      </c>
      <c r="K40" s="84"/>
    </row>
    <row r="41" ht="21.25" customHeight="1" spans="1:11">
      <c r="A41" s="50"/>
      <c r="B41" s="98" t="s">
        <v>603</v>
      </c>
      <c r="C41" s="30" t="s">
        <v>2950</v>
      </c>
      <c r="D41" s="81" t="s">
        <v>41</v>
      </c>
      <c r="E41" s="82">
        <v>20.5</v>
      </c>
      <c r="F41" s="83">
        <v>2414.88</v>
      </c>
      <c r="G41" s="97">
        <v>49504.98</v>
      </c>
      <c r="H41" s="85">
        <v>20.5</v>
      </c>
      <c r="I41" s="94">
        <v>2414.88</v>
      </c>
      <c r="J41" s="97">
        <f t="shared" si="1"/>
        <v>49505.04</v>
      </c>
      <c r="K41" s="84"/>
    </row>
    <row r="42" ht="21.25" customHeight="1" spans="1:11">
      <c r="A42" s="50"/>
      <c r="B42" s="98" t="s">
        <v>605</v>
      </c>
      <c r="C42" s="30" t="s">
        <v>2951</v>
      </c>
      <c r="D42" s="81" t="s">
        <v>41</v>
      </c>
      <c r="E42" s="82">
        <v>61.46</v>
      </c>
      <c r="F42" s="83">
        <v>2408.78</v>
      </c>
      <c r="G42" s="97">
        <v>148043.71</v>
      </c>
      <c r="H42" s="85">
        <v>61.46</v>
      </c>
      <c r="I42" s="94">
        <v>2408.78</v>
      </c>
      <c r="J42" s="97">
        <f t="shared" si="1"/>
        <v>148043.6188</v>
      </c>
      <c r="K42" s="84"/>
    </row>
    <row r="43" ht="21.25" customHeight="1" spans="1:11">
      <c r="A43" s="50"/>
      <c r="B43" s="80" t="s">
        <v>607</v>
      </c>
      <c r="C43" s="25" t="s">
        <v>608</v>
      </c>
      <c r="D43" s="81"/>
      <c r="E43" s="82"/>
      <c r="F43" s="83"/>
      <c r="G43" s="97"/>
      <c r="H43" s="85"/>
      <c r="I43" s="94"/>
      <c r="J43" s="97">
        <f t="shared" si="1"/>
        <v>0</v>
      </c>
      <c r="K43" s="84"/>
    </row>
    <row r="44" ht="21.25" customHeight="1" spans="1:11">
      <c r="A44" s="50"/>
      <c r="B44" s="98" t="s">
        <v>609</v>
      </c>
      <c r="C44" s="30" t="s">
        <v>2952</v>
      </c>
      <c r="D44" s="81" t="s">
        <v>41</v>
      </c>
      <c r="E44" s="82">
        <v>12</v>
      </c>
      <c r="F44" s="83">
        <v>1637.27</v>
      </c>
      <c r="G44" s="97">
        <v>19647.27</v>
      </c>
      <c r="H44" s="85">
        <v>12</v>
      </c>
      <c r="I44" s="94">
        <v>1637.27</v>
      </c>
      <c r="J44" s="97">
        <f t="shared" si="1"/>
        <v>19647.24</v>
      </c>
      <c r="K44" s="84"/>
    </row>
    <row r="45" ht="21.25" customHeight="1" spans="1:11">
      <c r="A45" s="50"/>
      <c r="B45" s="98" t="s">
        <v>611</v>
      </c>
      <c r="C45" s="30" t="s">
        <v>2953</v>
      </c>
      <c r="D45" s="81" t="s">
        <v>41</v>
      </c>
      <c r="E45" s="82">
        <v>16.06</v>
      </c>
      <c r="F45" s="83">
        <v>1466.83</v>
      </c>
      <c r="G45" s="97">
        <v>23557.37</v>
      </c>
      <c r="H45" s="85">
        <v>16.06</v>
      </c>
      <c r="I45" s="94">
        <v>1466.83</v>
      </c>
      <c r="J45" s="97">
        <f t="shared" si="1"/>
        <v>23557.2898</v>
      </c>
      <c r="K45" s="84"/>
    </row>
    <row r="46" ht="21.25" customHeight="1" spans="1:11">
      <c r="A46" s="50"/>
      <c r="B46" s="80" t="s">
        <v>613</v>
      </c>
      <c r="C46" s="25" t="s">
        <v>614</v>
      </c>
      <c r="D46" s="81"/>
      <c r="E46" s="82"/>
      <c r="F46" s="83"/>
      <c r="G46" s="97"/>
      <c r="H46" s="85"/>
      <c r="I46" s="94"/>
      <c r="J46" s="97">
        <f t="shared" si="1"/>
        <v>0</v>
      </c>
      <c r="K46" s="84"/>
    </row>
    <row r="47" ht="21.25" customHeight="1" spans="1:11">
      <c r="A47" s="50"/>
      <c r="B47" s="98" t="s">
        <v>615</v>
      </c>
      <c r="C47" s="30" t="s">
        <v>2954</v>
      </c>
      <c r="D47" s="81" t="s">
        <v>41</v>
      </c>
      <c r="E47" s="82">
        <v>0.84</v>
      </c>
      <c r="F47" s="83">
        <v>5763</v>
      </c>
      <c r="G47" s="97">
        <v>4840.93</v>
      </c>
      <c r="H47" s="85">
        <v>0.848</v>
      </c>
      <c r="I47" s="94">
        <v>5763</v>
      </c>
      <c r="J47" s="97">
        <f t="shared" si="1"/>
        <v>4887.024</v>
      </c>
      <c r="K47" s="84"/>
    </row>
    <row r="48" ht="21.25" customHeight="1" spans="1:11">
      <c r="A48" s="50"/>
      <c r="B48" s="98" t="s">
        <v>617</v>
      </c>
      <c r="C48" s="30" t="s">
        <v>2955</v>
      </c>
      <c r="D48" s="81" t="s">
        <v>41</v>
      </c>
      <c r="E48" s="82">
        <v>2.026</v>
      </c>
      <c r="F48" s="83">
        <v>5927.29</v>
      </c>
      <c r="G48" s="97">
        <v>12008.69</v>
      </c>
      <c r="H48" s="85">
        <v>2.026</v>
      </c>
      <c r="I48" s="94">
        <v>5927.29</v>
      </c>
      <c r="J48" s="97">
        <f t="shared" si="1"/>
        <v>12008.68954</v>
      </c>
      <c r="K48" s="84"/>
    </row>
    <row r="49" ht="21.25" customHeight="1" spans="1:11">
      <c r="A49" s="50"/>
      <c r="B49" s="80" t="s">
        <v>623</v>
      </c>
      <c r="C49" s="25" t="s">
        <v>624</v>
      </c>
      <c r="D49" s="81"/>
      <c r="E49" s="82"/>
      <c r="F49" s="83"/>
      <c r="G49" s="97"/>
      <c r="H49" s="85"/>
      <c r="I49" s="94"/>
      <c r="J49" s="97">
        <f t="shared" si="1"/>
        <v>0</v>
      </c>
      <c r="K49" s="84"/>
    </row>
    <row r="50" ht="21.25" customHeight="1" spans="1:11">
      <c r="A50" s="50"/>
      <c r="B50" s="80" t="s">
        <v>625</v>
      </c>
      <c r="C50" s="25" t="s">
        <v>626</v>
      </c>
      <c r="D50" s="81"/>
      <c r="E50" s="82"/>
      <c r="F50" s="83"/>
      <c r="G50" s="97"/>
      <c r="H50" s="85"/>
      <c r="I50" s="94"/>
      <c r="J50" s="97">
        <f t="shared" si="1"/>
        <v>0</v>
      </c>
      <c r="K50" s="84"/>
    </row>
    <row r="51" ht="21.25" customHeight="1" spans="1:11">
      <c r="A51" s="50"/>
      <c r="B51" s="98" t="s">
        <v>627</v>
      </c>
      <c r="C51" s="30" t="s">
        <v>628</v>
      </c>
      <c r="D51" s="81" t="s">
        <v>41</v>
      </c>
      <c r="E51" s="82">
        <v>39.65</v>
      </c>
      <c r="F51" s="83">
        <v>2576.15</v>
      </c>
      <c r="G51" s="97">
        <v>102144.56</v>
      </c>
      <c r="H51" s="85">
        <v>39.65</v>
      </c>
      <c r="I51" s="94">
        <v>2576.15</v>
      </c>
      <c r="J51" s="97">
        <f t="shared" si="1"/>
        <v>102144.3475</v>
      </c>
      <c r="K51" s="84"/>
    </row>
    <row r="52" ht="21.25" customHeight="1" spans="1:11">
      <c r="A52" s="50"/>
      <c r="B52" s="98" t="s">
        <v>629</v>
      </c>
      <c r="C52" s="30" t="s">
        <v>630</v>
      </c>
      <c r="D52" s="81" t="s">
        <v>41</v>
      </c>
      <c r="E52" s="82">
        <v>94.424</v>
      </c>
      <c r="F52" s="83">
        <v>2052.85</v>
      </c>
      <c r="G52" s="97">
        <v>193838.6</v>
      </c>
      <c r="H52" s="85">
        <v>94.424</v>
      </c>
      <c r="I52" s="94">
        <v>2052.85</v>
      </c>
      <c r="J52" s="97">
        <f t="shared" si="1"/>
        <v>193838.3084</v>
      </c>
      <c r="K52" s="84"/>
    </row>
    <row r="53" ht="21.25" customHeight="1" spans="1:11">
      <c r="A53" s="50"/>
      <c r="B53" s="80" t="s">
        <v>631</v>
      </c>
      <c r="C53" s="25" t="s">
        <v>632</v>
      </c>
      <c r="D53" s="81" t="s">
        <v>41</v>
      </c>
      <c r="E53" s="82"/>
      <c r="F53" s="83"/>
      <c r="G53" s="97"/>
      <c r="H53" s="85"/>
      <c r="I53" s="94"/>
      <c r="J53" s="97">
        <f t="shared" si="1"/>
        <v>0</v>
      </c>
      <c r="K53" s="84"/>
    </row>
    <row r="54" ht="21.25" customHeight="1" spans="1:11">
      <c r="A54" s="50"/>
      <c r="B54" s="98" t="s">
        <v>633</v>
      </c>
      <c r="C54" s="30" t="s">
        <v>2956</v>
      </c>
      <c r="D54" s="81" t="s">
        <v>41</v>
      </c>
      <c r="E54" s="82">
        <v>43.4</v>
      </c>
      <c r="F54" s="83">
        <v>1922.41</v>
      </c>
      <c r="G54" s="97">
        <v>83432.73</v>
      </c>
      <c r="H54" s="85">
        <v>43.4</v>
      </c>
      <c r="I54" s="94">
        <v>1922.41</v>
      </c>
      <c r="J54" s="97">
        <f t="shared" si="1"/>
        <v>83432.594</v>
      </c>
      <c r="K54" s="84"/>
    </row>
    <row r="55" ht="21.25" customHeight="1" spans="1:11">
      <c r="A55" s="50"/>
      <c r="B55" s="98" t="s">
        <v>635</v>
      </c>
      <c r="C55" s="30" t="s">
        <v>2957</v>
      </c>
      <c r="D55" s="81" t="s">
        <v>41</v>
      </c>
      <c r="E55" s="82">
        <v>46.76</v>
      </c>
      <c r="F55" s="83">
        <v>1866.84</v>
      </c>
      <c r="G55" s="97">
        <v>87293.66</v>
      </c>
      <c r="H55" s="85">
        <v>46.76</v>
      </c>
      <c r="I55" s="94">
        <v>1866.84</v>
      </c>
      <c r="J55" s="97">
        <f t="shared" si="1"/>
        <v>87293.4384</v>
      </c>
      <c r="K55" s="84"/>
    </row>
    <row r="56" ht="21.25" customHeight="1" spans="1:11">
      <c r="A56" s="50"/>
      <c r="B56" s="99" t="s">
        <v>637</v>
      </c>
      <c r="C56" s="25" t="s">
        <v>638</v>
      </c>
      <c r="D56" s="81"/>
      <c r="E56" s="82"/>
      <c r="F56" s="83"/>
      <c r="G56" s="97"/>
      <c r="H56" s="85"/>
      <c r="I56" s="94"/>
      <c r="J56" s="97"/>
      <c r="K56" s="84"/>
    </row>
    <row r="57" ht="21.25" customHeight="1" spans="1:11">
      <c r="A57" s="50"/>
      <c r="B57" s="98" t="s">
        <v>639</v>
      </c>
      <c r="C57" s="30" t="s">
        <v>2958</v>
      </c>
      <c r="D57" s="81" t="s">
        <v>224</v>
      </c>
      <c r="E57" s="82">
        <v>594</v>
      </c>
      <c r="F57" s="83">
        <v>94.5</v>
      </c>
      <c r="G57" s="97">
        <v>56133.74</v>
      </c>
      <c r="H57" s="85">
        <v>594</v>
      </c>
      <c r="I57" s="94">
        <v>94.5</v>
      </c>
      <c r="J57" s="97">
        <f>I57*H57</f>
        <v>56133</v>
      </c>
      <c r="K57" s="84"/>
    </row>
    <row r="58" ht="21.25" customHeight="1" spans="1:11">
      <c r="A58" s="50"/>
      <c r="B58" s="98" t="s">
        <v>641</v>
      </c>
      <c r="C58" s="30" t="s">
        <v>2959</v>
      </c>
      <c r="D58" s="81" t="s">
        <v>41</v>
      </c>
      <c r="E58" s="82">
        <v>323.9</v>
      </c>
      <c r="F58" s="83">
        <v>857.79</v>
      </c>
      <c r="G58" s="97">
        <v>277841.84</v>
      </c>
      <c r="H58" s="85">
        <v>323.9</v>
      </c>
      <c r="I58" s="94">
        <v>857.79</v>
      </c>
      <c r="J58" s="97">
        <f>I58*H58</f>
        <v>277838.181</v>
      </c>
      <c r="K58" s="84"/>
    </row>
    <row r="59" ht="21.25" customHeight="1" spans="1:11">
      <c r="A59" s="50"/>
      <c r="B59" s="98" t="s">
        <v>647</v>
      </c>
      <c r="C59" s="30" t="s">
        <v>648</v>
      </c>
      <c r="D59" s="81" t="s">
        <v>112</v>
      </c>
      <c r="E59" s="82">
        <v>172</v>
      </c>
      <c r="F59" s="83">
        <v>787.29</v>
      </c>
      <c r="G59" s="97">
        <v>135413.55</v>
      </c>
      <c r="H59" s="85">
        <v>172</v>
      </c>
      <c r="I59" s="94">
        <v>787.29</v>
      </c>
      <c r="J59" s="97">
        <f>I59*H59</f>
        <v>135413.88</v>
      </c>
      <c r="K59" s="84"/>
    </row>
    <row r="60" ht="21.25" customHeight="1" spans="1:11">
      <c r="A60" s="50"/>
      <c r="B60" s="98" t="s">
        <v>1978</v>
      </c>
      <c r="C60" s="30" t="s">
        <v>1979</v>
      </c>
      <c r="D60" s="81" t="s">
        <v>224</v>
      </c>
      <c r="E60" s="82">
        <v>949</v>
      </c>
      <c r="F60" s="83">
        <v>22.58</v>
      </c>
      <c r="G60" s="97">
        <v>21425.41</v>
      </c>
      <c r="H60" s="85">
        <v>949</v>
      </c>
      <c r="I60" s="94">
        <v>22.58</v>
      </c>
      <c r="J60" s="97">
        <f>I60*H60</f>
        <v>21428.42</v>
      </c>
      <c r="K60" s="84"/>
    </row>
    <row r="61" ht="21.25" customHeight="1" spans="1:11">
      <c r="A61" s="50"/>
      <c r="B61" s="100" t="s">
        <v>651</v>
      </c>
      <c r="C61" s="101" t="s">
        <v>652</v>
      </c>
      <c r="D61" s="81"/>
      <c r="E61" s="82"/>
      <c r="F61" s="83"/>
      <c r="G61" s="97"/>
      <c r="H61" s="85"/>
      <c r="I61" s="94"/>
      <c r="J61" s="97"/>
      <c r="K61" s="84"/>
    </row>
    <row r="62" ht="21.25" customHeight="1" spans="1:11">
      <c r="A62" s="50"/>
      <c r="B62" s="102" t="s">
        <v>653</v>
      </c>
      <c r="C62" s="66" t="s">
        <v>1980</v>
      </c>
      <c r="D62" s="81" t="s">
        <v>112</v>
      </c>
      <c r="E62" s="82">
        <v>936</v>
      </c>
      <c r="F62" s="83">
        <v>1151.73</v>
      </c>
      <c r="G62" s="97">
        <v>1078018.38</v>
      </c>
      <c r="H62" s="85">
        <v>936</v>
      </c>
      <c r="I62" s="94">
        <v>1151.73</v>
      </c>
      <c r="J62" s="97">
        <f t="shared" ref="J62:J67" si="2">I62*H62</f>
        <v>1078019.28</v>
      </c>
      <c r="K62" s="84"/>
    </row>
    <row r="63" ht="21.25" customHeight="1" spans="1:11">
      <c r="A63" s="50"/>
      <c r="B63" s="102" t="s">
        <v>655</v>
      </c>
      <c r="C63" s="66" t="s">
        <v>1982</v>
      </c>
      <c r="D63" s="81" t="s">
        <v>112</v>
      </c>
      <c r="E63" s="82">
        <v>1344</v>
      </c>
      <c r="F63" s="83">
        <v>375.66</v>
      </c>
      <c r="G63" s="97">
        <v>504889.57</v>
      </c>
      <c r="H63" s="85">
        <v>1344</v>
      </c>
      <c r="I63" s="94">
        <v>375.66</v>
      </c>
      <c r="J63" s="97">
        <f t="shared" si="2"/>
        <v>504887.04</v>
      </c>
      <c r="K63" s="84"/>
    </row>
    <row r="64" ht="21.25" customHeight="1" spans="1:11">
      <c r="A64" s="50"/>
      <c r="B64" s="98" t="s">
        <v>1983</v>
      </c>
      <c r="C64" s="30" t="s">
        <v>842</v>
      </c>
      <c r="D64" s="81" t="s">
        <v>224</v>
      </c>
      <c r="E64" s="82">
        <v>0.3</v>
      </c>
      <c r="F64" s="83">
        <v>183.12</v>
      </c>
      <c r="G64" s="97">
        <v>54.93</v>
      </c>
      <c r="H64" s="85">
        <v>0.3</v>
      </c>
      <c r="I64" s="94">
        <v>183.12</v>
      </c>
      <c r="J64" s="97">
        <f t="shared" si="2"/>
        <v>54.936</v>
      </c>
      <c r="K64" s="84"/>
    </row>
    <row r="65" ht="21.25" customHeight="1" spans="1:11">
      <c r="A65" s="50"/>
      <c r="B65" s="98" t="s">
        <v>1986</v>
      </c>
      <c r="C65" s="30" t="s">
        <v>838</v>
      </c>
      <c r="D65" s="81" t="s">
        <v>112</v>
      </c>
      <c r="E65" s="82">
        <v>9</v>
      </c>
      <c r="F65" s="83">
        <v>3342.86</v>
      </c>
      <c r="G65" s="97">
        <v>30085.7</v>
      </c>
      <c r="H65" s="85">
        <v>9</v>
      </c>
      <c r="I65" s="94">
        <v>3342.86</v>
      </c>
      <c r="J65" s="97">
        <f t="shared" si="2"/>
        <v>30085.74</v>
      </c>
      <c r="K65" s="84"/>
    </row>
    <row r="66" ht="21.25" customHeight="1" spans="1:11">
      <c r="A66" s="50"/>
      <c r="B66" s="80">
        <v>411</v>
      </c>
      <c r="C66" s="25" t="s">
        <v>665</v>
      </c>
      <c r="D66" s="81"/>
      <c r="E66" s="82"/>
      <c r="F66" s="83"/>
      <c r="G66" s="97"/>
      <c r="H66" s="85"/>
      <c r="I66" s="94"/>
      <c r="J66" s="97">
        <f t="shared" si="2"/>
        <v>0</v>
      </c>
      <c r="K66" s="84"/>
    </row>
    <row r="67" ht="21.25" customHeight="1" spans="1:11">
      <c r="A67" s="50"/>
      <c r="B67" s="80" t="s">
        <v>666</v>
      </c>
      <c r="C67" s="25" t="s">
        <v>1990</v>
      </c>
      <c r="D67" s="81"/>
      <c r="E67" s="82"/>
      <c r="F67" s="83"/>
      <c r="G67" s="97"/>
      <c r="H67" s="85"/>
      <c r="I67" s="94"/>
      <c r="J67" s="97">
        <f t="shared" si="2"/>
        <v>0</v>
      </c>
      <c r="K67" s="84"/>
    </row>
    <row r="68" ht="21.25" customHeight="1" spans="1:11">
      <c r="A68" s="50"/>
      <c r="B68" s="103" t="s">
        <v>668</v>
      </c>
      <c r="C68" s="101" t="s">
        <v>669</v>
      </c>
      <c r="D68" s="81"/>
      <c r="E68" s="82"/>
      <c r="F68" s="83"/>
      <c r="G68" s="97"/>
      <c r="H68" s="85"/>
      <c r="I68" s="94"/>
      <c r="J68" s="97"/>
      <c r="K68" s="84"/>
    </row>
    <row r="69" ht="21.25" customHeight="1" spans="1:11">
      <c r="A69" s="50"/>
      <c r="B69" s="104" t="s">
        <v>670</v>
      </c>
      <c r="C69" s="30" t="s">
        <v>671</v>
      </c>
      <c r="D69" s="81" t="s">
        <v>41</v>
      </c>
      <c r="E69" s="82">
        <v>214.3</v>
      </c>
      <c r="F69" s="83">
        <v>5860.47</v>
      </c>
      <c r="G69" s="97">
        <v>1255898.37</v>
      </c>
      <c r="H69" s="85">
        <v>213.96</v>
      </c>
      <c r="I69" s="94">
        <v>5860.47</v>
      </c>
      <c r="J69" s="97">
        <f>I69*H69</f>
        <v>1253906.1612</v>
      </c>
      <c r="K69" s="84"/>
    </row>
    <row r="70" ht="21.25" customHeight="1" spans="1:11">
      <c r="A70" s="50"/>
      <c r="B70" s="104" t="s">
        <v>672</v>
      </c>
      <c r="C70" s="30" t="s">
        <v>673</v>
      </c>
      <c r="D70" s="81" t="s">
        <v>41</v>
      </c>
      <c r="E70" s="82">
        <v>420.48</v>
      </c>
      <c r="F70" s="83">
        <v>5086.09</v>
      </c>
      <c r="G70" s="97">
        <v>2138599.04</v>
      </c>
      <c r="H70" s="85">
        <v>420</v>
      </c>
      <c r="I70" s="94">
        <v>5086.09</v>
      </c>
      <c r="J70" s="97">
        <f>I70*H70</f>
        <v>2136157.8</v>
      </c>
      <c r="K70" s="84"/>
    </row>
    <row r="71" ht="21.25" customHeight="1" spans="1:11">
      <c r="A71" s="50"/>
      <c r="B71" s="80">
        <v>415</v>
      </c>
      <c r="C71" s="25" t="s">
        <v>674</v>
      </c>
      <c r="D71" s="81"/>
      <c r="E71" s="82"/>
      <c r="F71" s="83"/>
      <c r="G71" s="97"/>
      <c r="H71" s="85"/>
      <c r="I71" s="94"/>
      <c r="J71" s="97">
        <f t="shared" ref="J71:J108" si="3">I71*H71</f>
        <v>0</v>
      </c>
      <c r="K71" s="84"/>
    </row>
    <row r="72" ht="21.25" customHeight="1" spans="1:11">
      <c r="A72" s="50"/>
      <c r="B72" s="80" t="s">
        <v>675</v>
      </c>
      <c r="C72" s="25" t="s">
        <v>676</v>
      </c>
      <c r="D72" s="81" t="s">
        <v>41</v>
      </c>
      <c r="E72" s="82"/>
      <c r="F72" s="83"/>
      <c r="G72" s="97"/>
      <c r="H72" s="85"/>
      <c r="I72" s="94"/>
      <c r="J72" s="97">
        <f t="shared" si="3"/>
        <v>0</v>
      </c>
      <c r="K72" s="84"/>
    </row>
    <row r="73" ht="21.25" customHeight="1" spans="1:11">
      <c r="A73" s="50"/>
      <c r="B73" s="98" t="s">
        <v>2010</v>
      </c>
      <c r="C73" s="30" t="s">
        <v>2960</v>
      </c>
      <c r="D73" s="81" t="s">
        <v>41</v>
      </c>
      <c r="E73" s="82">
        <v>34.2</v>
      </c>
      <c r="F73" s="83">
        <v>1127.07</v>
      </c>
      <c r="G73" s="97">
        <v>38545.67</v>
      </c>
      <c r="H73" s="85">
        <v>34.2</v>
      </c>
      <c r="I73" s="94">
        <v>1127.07</v>
      </c>
      <c r="J73" s="97">
        <f t="shared" si="3"/>
        <v>38545.794</v>
      </c>
      <c r="K73" s="84"/>
    </row>
    <row r="74" ht="21.25" customHeight="1" spans="1:11">
      <c r="A74" s="50"/>
      <c r="B74" s="98" t="s">
        <v>2012</v>
      </c>
      <c r="C74" s="30" t="s">
        <v>2961</v>
      </c>
      <c r="D74" s="81" t="s">
        <v>41</v>
      </c>
      <c r="E74" s="82">
        <v>48.08</v>
      </c>
      <c r="F74" s="83">
        <v>1131.22</v>
      </c>
      <c r="G74" s="97">
        <v>54389.01</v>
      </c>
      <c r="H74" s="85">
        <v>48.08</v>
      </c>
      <c r="I74" s="94">
        <v>1131.22</v>
      </c>
      <c r="J74" s="97">
        <f t="shared" si="3"/>
        <v>54389.0576</v>
      </c>
      <c r="K74" s="84"/>
    </row>
    <row r="75" ht="21.25" customHeight="1" spans="1:11">
      <c r="A75" s="50"/>
      <c r="B75" s="98" t="s">
        <v>2013</v>
      </c>
      <c r="C75" s="30" t="s">
        <v>2962</v>
      </c>
      <c r="D75" s="81" t="s">
        <v>41</v>
      </c>
      <c r="E75" s="82">
        <v>520.8</v>
      </c>
      <c r="F75" s="83">
        <v>1203.36</v>
      </c>
      <c r="G75" s="97">
        <v>626712.02</v>
      </c>
      <c r="H75" s="85">
        <v>520.8</v>
      </c>
      <c r="I75" s="94">
        <v>1203.36</v>
      </c>
      <c r="J75" s="97">
        <f t="shared" si="3"/>
        <v>626709.888</v>
      </c>
      <c r="K75" s="84"/>
    </row>
    <row r="76" ht="21.25" customHeight="1" spans="1:11">
      <c r="A76" s="50"/>
      <c r="B76" s="80" t="s">
        <v>701</v>
      </c>
      <c r="C76" s="25" t="s">
        <v>702</v>
      </c>
      <c r="D76" s="81"/>
      <c r="E76" s="82"/>
      <c r="F76" s="83"/>
      <c r="G76" s="97"/>
      <c r="H76" s="85"/>
      <c r="I76" s="94"/>
      <c r="J76" s="97">
        <f t="shared" si="3"/>
        <v>0</v>
      </c>
      <c r="K76" s="84"/>
    </row>
    <row r="77" ht="21.25" customHeight="1" spans="1:11">
      <c r="A77" s="50"/>
      <c r="B77" s="98" t="s">
        <v>2015</v>
      </c>
      <c r="C77" s="30" t="s">
        <v>706</v>
      </c>
      <c r="D77" s="81" t="s">
        <v>41</v>
      </c>
      <c r="E77" s="82">
        <v>36</v>
      </c>
      <c r="F77" s="83">
        <v>1506.4</v>
      </c>
      <c r="G77" s="97">
        <v>54230.4</v>
      </c>
      <c r="H77" s="85">
        <v>36</v>
      </c>
      <c r="I77" s="94">
        <v>1506.4</v>
      </c>
      <c r="J77" s="97">
        <f t="shared" si="3"/>
        <v>54230.4</v>
      </c>
      <c r="K77" s="84"/>
    </row>
    <row r="78" ht="21.25" customHeight="1" spans="1:11">
      <c r="A78" s="50"/>
      <c r="B78" s="98" t="s">
        <v>2017</v>
      </c>
      <c r="C78" s="30" t="s">
        <v>708</v>
      </c>
      <c r="D78" s="81" t="s">
        <v>41</v>
      </c>
      <c r="E78" s="82">
        <v>76.08</v>
      </c>
      <c r="F78" s="83">
        <v>1302.15</v>
      </c>
      <c r="G78" s="97">
        <v>99067.57</v>
      </c>
      <c r="H78" s="85">
        <v>76.08</v>
      </c>
      <c r="I78" s="94">
        <v>1302.15</v>
      </c>
      <c r="J78" s="97">
        <f t="shared" si="3"/>
        <v>99067.572</v>
      </c>
      <c r="K78" s="84"/>
    </row>
    <row r="79" ht="21.25" customHeight="1" spans="1:11">
      <c r="A79" s="50"/>
      <c r="B79" s="98" t="s">
        <v>2018</v>
      </c>
      <c r="C79" s="30" t="s">
        <v>710</v>
      </c>
      <c r="D79" s="81" t="s">
        <v>41</v>
      </c>
      <c r="E79" s="82">
        <v>10.3</v>
      </c>
      <c r="F79" s="83">
        <v>1506.4</v>
      </c>
      <c r="G79" s="97">
        <v>15515.73</v>
      </c>
      <c r="H79" s="85">
        <v>10.3</v>
      </c>
      <c r="I79" s="94">
        <v>1506.4</v>
      </c>
      <c r="J79" s="97">
        <f t="shared" si="3"/>
        <v>15515.92</v>
      </c>
      <c r="K79" s="84"/>
    </row>
    <row r="80" ht="21.25" customHeight="1" spans="1:11">
      <c r="A80" s="50"/>
      <c r="B80" s="98" t="s">
        <v>2020</v>
      </c>
      <c r="C80" s="30" t="s">
        <v>712</v>
      </c>
      <c r="D80" s="81" t="s">
        <v>41</v>
      </c>
      <c r="E80" s="82">
        <v>47.69</v>
      </c>
      <c r="F80" s="83">
        <v>1302.15</v>
      </c>
      <c r="G80" s="97">
        <v>62099.01</v>
      </c>
      <c r="H80" s="85">
        <v>47.69</v>
      </c>
      <c r="I80" s="94">
        <v>1302.15</v>
      </c>
      <c r="J80" s="97">
        <f t="shared" si="3"/>
        <v>62099.5335</v>
      </c>
      <c r="K80" s="84"/>
    </row>
    <row r="81" ht="21.25" customHeight="1" spans="1:11">
      <c r="A81" s="50"/>
      <c r="B81" s="80" t="s">
        <v>713</v>
      </c>
      <c r="C81" s="25" t="s">
        <v>714</v>
      </c>
      <c r="D81" s="81"/>
      <c r="E81" s="82"/>
      <c r="F81" s="83"/>
      <c r="G81" s="97"/>
      <c r="H81" s="85"/>
      <c r="I81" s="94"/>
      <c r="J81" s="97">
        <f t="shared" si="3"/>
        <v>0</v>
      </c>
      <c r="K81" s="84"/>
    </row>
    <row r="82" ht="21.25" customHeight="1" spans="1:11">
      <c r="A82" s="50"/>
      <c r="B82" s="98" t="s">
        <v>715</v>
      </c>
      <c r="C82" s="30" t="s">
        <v>716</v>
      </c>
      <c r="D82" s="81" t="s">
        <v>224</v>
      </c>
      <c r="E82" s="82">
        <v>11841</v>
      </c>
      <c r="F82" s="83">
        <v>19.37</v>
      </c>
      <c r="G82" s="97">
        <v>229385.7</v>
      </c>
      <c r="H82" s="85">
        <v>11841</v>
      </c>
      <c r="I82" s="94">
        <v>19.37</v>
      </c>
      <c r="J82" s="97">
        <f t="shared" si="3"/>
        <v>229360.17</v>
      </c>
      <c r="K82" s="84"/>
    </row>
    <row r="83" ht="21.25" customHeight="1" spans="1:11">
      <c r="A83" s="50"/>
      <c r="B83" s="80" t="s">
        <v>739</v>
      </c>
      <c r="C83" s="25" t="s">
        <v>740</v>
      </c>
      <c r="D83" s="81"/>
      <c r="E83" s="82"/>
      <c r="F83" s="83"/>
      <c r="G83" s="97"/>
      <c r="H83" s="85"/>
      <c r="I83" s="94"/>
      <c r="J83" s="97">
        <f t="shared" si="3"/>
        <v>0</v>
      </c>
      <c r="K83" s="84"/>
    </row>
    <row r="84" ht="21.25" customHeight="1" spans="1:11">
      <c r="A84" s="50"/>
      <c r="B84" s="80" t="s">
        <v>741</v>
      </c>
      <c r="C84" s="25" t="s">
        <v>742</v>
      </c>
      <c r="D84" s="81" t="s">
        <v>2963</v>
      </c>
      <c r="E84" s="82"/>
      <c r="F84" s="83"/>
      <c r="G84" s="97"/>
      <c r="H84" s="85"/>
      <c r="I84" s="94"/>
      <c r="J84" s="97">
        <f t="shared" si="3"/>
        <v>0</v>
      </c>
      <c r="K84" s="84"/>
    </row>
    <row r="85" ht="21.25" customHeight="1" spans="1:11">
      <c r="A85" s="50"/>
      <c r="B85" s="98" t="s">
        <v>743</v>
      </c>
      <c r="C85" s="30" t="s">
        <v>744</v>
      </c>
      <c r="D85" s="81" t="s">
        <v>112</v>
      </c>
      <c r="E85" s="82">
        <v>30</v>
      </c>
      <c r="F85" s="83">
        <v>47.37</v>
      </c>
      <c r="G85" s="97">
        <v>1421</v>
      </c>
      <c r="H85" s="85">
        <v>30</v>
      </c>
      <c r="I85" s="94">
        <v>47.37</v>
      </c>
      <c r="J85" s="97">
        <f t="shared" si="3"/>
        <v>1421.1</v>
      </c>
      <c r="K85" s="84"/>
    </row>
    <row r="86" ht="21.25" customHeight="1" spans="1:11">
      <c r="A86" s="50"/>
      <c r="B86" s="98" t="s">
        <v>745</v>
      </c>
      <c r="C86" s="30" t="s">
        <v>746</v>
      </c>
      <c r="D86" s="81" t="s">
        <v>112</v>
      </c>
      <c r="E86" s="82">
        <v>84.6</v>
      </c>
      <c r="F86" s="83">
        <v>78.94</v>
      </c>
      <c r="G86" s="97">
        <v>6678.68</v>
      </c>
      <c r="H86" s="85">
        <v>84.6</v>
      </c>
      <c r="I86" s="94">
        <v>78.94</v>
      </c>
      <c r="J86" s="97">
        <f t="shared" si="3"/>
        <v>6678.324</v>
      </c>
      <c r="K86" s="84"/>
    </row>
    <row r="87" ht="21.25" customHeight="1" spans="1:11">
      <c r="A87" s="50"/>
      <c r="B87" s="98" t="s">
        <v>748</v>
      </c>
      <c r="C87" s="30" t="s">
        <v>2964</v>
      </c>
      <c r="D87" s="81" t="s">
        <v>112</v>
      </c>
      <c r="E87" s="82">
        <v>211.2</v>
      </c>
      <c r="F87" s="83">
        <v>97.76</v>
      </c>
      <c r="G87" s="97">
        <v>20646.25</v>
      </c>
      <c r="H87" s="85">
        <v>211.2</v>
      </c>
      <c r="I87" s="94">
        <v>97.76</v>
      </c>
      <c r="J87" s="97">
        <f t="shared" si="3"/>
        <v>20646.912</v>
      </c>
      <c r="K87" s="84"/>
    </row>
    <row r="88" ht="21.25" customHeight="1" spans="1:11">
      <c r="A88" s="50"/>
      <c r="B88" s="80" t="s">
        <v>754</v>
      </c>
      <c r="C88" s="25" t="s">
        <v>755</v>
      </c>
      <c r="D88" s="81"/>
      <c r="E88" s="82"/>
      <c r="F88" s="83"/>
      <c r="G88" s="97"/>
      <c r="H88" s="85"/>
      <c r="I88" s="94"/>
      <c r="J88" s="97">
        <f t="shared" si="3"/>
        <v>0</v>
      </c>
      <c r="K88" s="84"/>
    </row>
    <row r="89" ht="21.25" customHeight="1" spans="1:11">
      <c r="A89" s="50"/>
      <c r="B89" s="98" t="s">
        <v>756</v>
      </c>
      <c r="C89" s="30" t="s">
        <v>759</v>
      </c>
      <c r="D89" s="81" t="s">
        <v>112</v>
      </c>
      <c r="E89" s="82">
        <v>61</v>
      </c>
      <c r="F89" s="83">
        <v>292.08</v>
      </c>
      <c r="G89" s="97">
        <v>17816.86</v>
      </c>
      <c r="H89" s="85">
        <v>61</v>
      </c>
      <c r="I89" s="94">
        <v>292.08</v>
      </c>
      <c r="J89" s="97">
        <f t="shared" si="3"/>
        <v>17816.88</v>
      </c>
      <c r="K89" s="84"/>
    </row>
    <row r="90" ht="21.25" customHeight="1" spans="1:11">
      <c r="A90" s="50"/>
      <c r="B90" s="98" t="s">
        <v>2025</v>
      </c>
      <c r="C90" s="30" t="s">
        <v>761</v>
      </c>
      <c r="D90" s="81" t="s">
        <v>112</v>
      </c>
      <c r="E90" s="82">
        <v>86</v>
      </c>
      <c r="F90" s="83">
        <v>226.11</v>
      </c>
      <c r="G90" s="97">
        <v>19445.13</v>
      </c>
      <c r="H90" s="85">
        <v>86</v>
      </c>
      <c r="I90" s="94">
        <v>226.11</v>
      </c>
      <c r="J90" s="97">
        <f t="shared" si="3"/>
        <v>19445.46</v>
      </c>
      <c r="K90" s="84"/>
    </row>
    <row r="91" ht="21.25" customHeight="1" spans="1:11">
      <c r="A91" s="50"/>
      <c r="B91" s="80">
        <v>416</v>
      </c>
      <c r="C91" s="25" t="s">
        <v>762</v>
      </c>
      <c r="D91" s="81"/>
      <c r="E91" s="82"/>
      <c r="F91" s="83"/>
      <c r="G91" s="97"/>
      <c r="H91" s="85"/>
      <c r="I91" s="94"/>
      <c r="J91" s="97">
        <f t="shared" si="3"/>
        <v>0</v>
      </c>
      <c r="K91" s="84"/>
    </row>
    <row r="92" ht="21.25" customHeight="1" spans="1:11">
      <c r="A92" s="50"/>
      <c r="B92" s="98" t="s">
        <v>763</v>
      </c>
      <c r="C92" s="30" t="s">
        <v>764</v>
      </c>
      <c r="D92" s="81" t="s">
        <v>768</v>
      </c>
      <c r="E92" s="82">
        <v>527.85</v>
      </c>
      <c r="F92" s="83">
        <v>79.21</v>
      </c>
      <c r="G92" s="97">
        <v>41810.18</v>
      </c>
      <c r="H92" s="85">
        <v>527.85</v>
      </c>
      <c r="I92" s="94">
        <v>79.21</v>
      </c>
      <c r="J92" s="97">
        <f t="shared" si="3"/>
        <v>41810.9985</v>
      </c>
      <c r="K92" s="84"/>
    </row>
    <row r="93" ht="21.25" customHeight="1" spans="1:11">
      <c r="A93" s="50"/>
      <c r="B93" s="80" t="s">
        <v>771</v>
      </c>
      <c r="C93" s="25" t="s">
        <v>772</v>
      </c>
      <c r="D93" s="81"/>
      <c r="E93" s="82"/>
      <c r="F93" s="83"/>
      <c r="G93" s="97"/>
      <c r="H93" s="85"/>
      <c r="I93" s="94"/>
      <c r="J93" s="97">
        <f t="shared" si="3"/>
        <v>0</v>
      </c>
      <c r="K93" s="84"/>
    </row>
    <row r="94" s="96" customFormat="1" ht="21.25" customHeight="1" spans="1:11">
      <c r="A94" s="50"/>
      <c r="B94" s="98" t="s">
        <v>773</v>
      </c>
      <c r="C94" s="30" t="s">
        <v>774</v>
      </c>
      <c r="D94" s="81" t="s">
        <v>834</v>
      </c>
      <c r="E94" s="82">
        <v>20</v>
      </c>
      <c r="F94" s="83">
        <v>58.23</v>
      </c>
      <c r="G94" s="97">
        <v>1164.55</v>
      </c>
      <c r="H94" s="85">
        <v>20</v>
      </c>
      <c r="I94" s="94">
        <v>58.23</v>
      </c>
      <c r="J94" s="97">
        <f t="shared" si="3"/>
        <v>1164.6</v>
      </c>
      <c r="K94" s="84"/>
    </row>
    <row r="95" s="96" customFormat="1" ht="21.25" customHeight="1" spans="1:11">
      <c r="A95" s="50"/>
      <c r="B95" s="98" t="s">
        <v>2027</v>
      </c>
      <c r="C95" s="30" t="s">
        <v>856</v>
      </c>
      <c r="D95" s="81" t="s">
        <v>859</v>
      </c>
      <c r="E95" s="82">
        <v>1</v>
      </c>
      <c r="F95" s="83">
        <v>77.58</v>
      </c>
      <c r="G95" s="97">
        <v>77.58</v>
      </c>
      <c r="H95" s="85">
        <v>1</v>
      </c>
      <c r="I95" s="94">
        <v>77.58</v>
      </c>
      <c r="J95" s="97">
        <f t="shared" si="3"/>
        <v>77.58</v>
      </c>
      <c r="K95" s="84"/>
    </row>
    <row r="96" ht="21.25" customHeight="1" spans="1:11">
      <c r="A96" s="50"/>
      <c r="B96" s="80">
        <v>417</v>
      </c>
      <c r="C96" s="25" t="s">
        <v>779</v>
      </c>
      <c r="D96" s="81"/>
      <c r="E96" s="82"/>
      <c r="F96" s="83"/>
      <c r="G96" s="97"/>
      <c r="H96" s="85"/>
      <c r="I96" s="94"/>
      <c r="J96" s="97">
        <f t="shared" si="3"/>
        <v>0</v>
      </c>
      <c r="K96" s="84"/>
    </row>
    <row r="97" ht="21.25" customHeight="1" spans="1:11">
      <c r="A97" s="50"/>
      <c r="B97" s="80" t="s">
        <v>780</v>
      </c>
      <c r="C97" s="25" t="s">
        <v>781</v>
      </c>
      <c r="D97" s="81"/>
      <c r="E97" s="82"/>
      <c r="F97" s="83"/>
      <c r="G97" s="97"/>
      <c r="H97" s="85"/>
      <c r="I97" s="94"/>
      <c r="J97" s="97">
        <f t="shared" si="3"/>
        <v>0</v>
      </c>
      <c r="K97" s="84"/>
    </row>
    <row r="98" ht="21.25" customHeight="1" spans="1:11">
      <c r="A98" s="50"/>
      <c r="B98" s="98" t="s">
        <v>2028</v>
      </c>
      <c r="C98" s="30" t="s">
        <v>2965</v>
      </c>
      <c r="D98" s="81" t="s">
        <v>112</v>
      </c>
      <c r="E98" s="82">
        <v>16</v>
      </c>
      <c r="F98" s="83">
        <v>877.43</v>
      </c>
      <c r="G98" s="97">
        <v>14038.87</v>
      </c>
      <c r="H98" s="85">
        <v>16</v>
      </c>
      <c r="I98" s="94">
        <v>877.43</v>
      </c>
      <c r="J98" s="97">
        <f t="shared" si="3"/>
        <v>14038.88</v>
      </c>
      <c r="K98" s="84"/>
    </row>
    <row r="99" ht="21.25" customHeight="1" spans="1:11">
      <c r="A99" s="50"/>
      <c r="B99" s="98" t="s">
        <v>2031</v>
      </c>
      <c r="C99" s="30" t="s">
        <v>2966</v>
      </c>
      <c r="D99" s="81" t="s">
        <v>112</v>
      </c>
      <c r="E99" s="82">
        <v>16</v>
      </c>
      <c r="F99" s="83">
        <v>876.19</v>
      </c>
      <c r="G99" s="97">
        <v>14019.09</v>
      </c>
      <c r="H99" s="85">
        <v>16</v>
      </c>
      <c r="I99" s="94">
        <v>876.19</v>
      </c>
      <c r="J99" s="97">
        <f t="shared" si="3"/>
        <v>14019.04</v>
      </c>
      <c r="K99" s="84"/>
    </row>
    <row r="100" ht="21.25" customHeight="1" spans="1:11">
      <c r="A100" s="50"/>
      <c r="B100" s="98" t="s">
        <v>2032</v>
      </c>
      <c r="C100" s="30" t="s">
        <v>2967</v>
      </c>
      <c r="D100" s="81" t="s">
        <v>112</v>
      </c>
      <c r="E100" s="82">
        <v>154</v>
      </c>
      <c r="F100" s="83">
        <v>2426.93</v>
      </c>
      <c r="G100" s="97">
        <v>373747.63</v>
      </c>
      <c r="H100" s="85">
        <v>154</v>
      </c>
      <c r="I100" s="94">
        <v>2426.93</v>
      </c>
      <c r="J100" s="97">
        <f t="shared" si="3"/>
        <v>373747.22</v>
      </c>
      <c r="K100" s="84"/>
    </row>
    <row r="101" ht="21.25" customHeight="1" spans="1:11">
      <c r="A101" s="50"/>
      <c r="B101" s="98" t="s">
        <v>2034</v>
      </c>
      <c r="C101" s="30" t="s">
        <v>2968</v>
      </c>
      <c r="D101" s="81" t="s">
        <v>112</v>
      </c>
      <c r="E101" s="82">
        <v>14</v>
      </c>
      <c r="F101" s="83">
        <v>4204.51</v>
      </c>
      <c r="G101" s="97">
        <v>58863.15</v>
      </c>
      <c r="H101" s="85">
        <v>14</v>
      </c>
      <c r="I101" s="94">
        <v>4204.51</v>
      </c>
      <c r="J101" s="97">
        <f t="shared" si="3"/>
        <v>58863.14</v>
      </c>
      <c r="K101" s="84"/>
    </row>
    <row r="102" ht="21.25" customHeight="1" spans="1:11">
      <c r="A102" s="50"/>
      <c r="B102" s="80">
        <v>420</v>
      </c>
      <c r="C102" s="25" t="s">
        <v>810</v>
      </c>
      <c r="D102" s="81"/>
      <c r="E102" s="82"/>
      <c r="F102" s="83"/>
      <c r="G102" s="97"/>
      <c r="H102" s="85"/>
      <c r="I102" s="94"/>
      <c r="J102" s="97">
        <f t="shared" si="3"/>
        <v>0</v>
      </c>
      <c r="K102" s="84"/>
    </row>
    <row r="103" ht="21.25" customHeight="1" spans="1:11">
      <c r="A103" s="50"/>
      <c r="B103" s="80" t="s">
        <v>811</v>
      </c>
      <c r="C103" s="25" t="s">
        <v>812</v>
      </c>
      <c r="D103" s="81" t="s">
        <v>112</v>
      </c>
      <c r="E103" s="82"/>
      <c r="F103" s="83"/>
      <c r="G103" s="97"/>
      <c r="H103" s="85"/>
      <c r="I103" s="94"/>
      <c r="J103" s="97">
        <f t="shared" si="3"/>
        <v>0</v>
      </c>
      <c r="K103" s="84"/>
    </row>
    <row r="104" ht="21.25" customHeight="1" spans="1:11">
      <c r="A104" s="50"/>
      <c r="B104" s="98" t="s">
        <v>813</v>
      </c>
      <c r="C104" s="30" t="s">
        <v>2036</v>
      </c>
      <c r="D104" s="81" t="s">
        <v>112</v>
      </c>
      <c r="E104" s="82">
        <v>96</v>
      </c>
      <c r="F104" s="83">
        <v>7176.19</v>
      </c>
      <c r="G104" s="97">
        <v>688914.37</v>
      </c>
      <c r="H104" s="85">
        <v>96</v>
      </c>
      <c r="I104" s="94">
        <v>7176.19</v>
      </c>
      <c r="J104" s="97">
        <f t="shared" si="3"/>
        <v>688914.24</v>
      </c>
      <c r="K104" s="84"/>
    </row>
    <row r="105" ht="21.25" customHeight="1" spans="1:11">
      <c r="A105" s="50"/>
      <c r="B105" s="98" t="s">
        <v>816</v>
      </c>
      <c r="C105" s="30" t="s">
        <v>2040</v>
      </c>
      <c r="D105" s="81" t="s">
        <v>112</v>
      </c>
      <c r="E105" s="82">
        <v>18</v>
      </c>
      <c r="F105" s="83">
        <v>6532.66</v>
      </c>
      <c r="G105" s="97">
        <v>117587.86</v>
      </c>
      <c r="H105" s="85">
        <v>18</v>
      </c>
      <c r="I105" s="94">
        <v>6532.66</v>
      </c>
      <c r="J105" s="97">
        <f t="shared" si="3"/>
        <v>117587.88</v>
      </c>
      <c r="K105" s="84"/>
    </row>
    <row r="106" ht="21.25" customHeight="1" spans="1:11">
      <c r="A106" s="50"/>
      <c r="B106" s="98" t="s">
        <v>2041</v>
      </c>
      <c r="C106" s="30" t="s">
        <v>2042</v>
      </c>
      <c r="D106" s="81" t="s">
        <v>112</v>
      </c>
      <c r="E106" s="82">
        <v>4</v>
      </c>
      <c r="F106" s="83">
        <v>9411.23</v>
      </c>
      <c r="G106" s="97">
        <v>37644.92</v>
      </c>
      <c r="H106" s="85">
        <v>4</v>
      </c>
      <c r="I106" s="94">
        <v>9411.23</v>
      </c>
      <c r="J106" s="97">
        <f t="shared" si="3"/>
        <v>37644.92</v>
      </c>
      <c r="K106" s="84"/>
    </row>
    <row r="107" ht="21.25" customHeight="1" spans="1:11">
      <c r="A107" s="50"/>
      <c r="B107" s="80" t="s">
        <v>820</v>
      </c>
      <c r="C107" s="25" t="s">
        <v>821</v>
      </c>
      <c r="D107" s="81"/>
      <c r="E107" s="82"/>
      <c r="F107" s="83"/>
      <c r="G107" s="97"/>
      <c r="H107" s="85"/>
      <c r="I107" s="94"/>
      <c r="J107" s="97"/>
      <c r="K107" s="84"/>
    </row>
    <row r="108" ht="21.25" customHeight="1" spans="1:11">
      <c r="A108" s="50"/>
      <c r="B108" s="30" t="s">
        <v>822</v>
      </c>
      <c r="C108" s="30" t="s">
        <v>821</v>
      </c>
      <c r="D108" s="81" t="s">
        <v>112</v>
      </c>
      <c r="E108" s="82">
        <v>23.45</v>
      </c>
      <c r="F108" s="83">
        <v>39672.41</v>
      </c>
      <c r="G108" s="97">
        <v>930317.94</v>
      </c>
      <c r="H108" s="85">
        <v>23.45</v>
      </c>
      <c r="I108" s="94">
        <v>39672.41</v>
      </c>
      <c r="J108" s="97">
        <f>I108*H108</f>
        <v>930318.0145</v>
      </c>
      <c r="K108" s="84"/>
    </row>
    <row r="109" ht="21.25" customHeight="1" spans="1:11">
      <c r="A109" s="50"/>
      <c r="B109" s="25" t="s">
        <v>824</v>
      </c>
      <c r="C109" s="25" t="s">
        <v>825</v>
      </c>
      <c r="D109" s="81"/>
      <c r="E109" s="82"/>
      <c r="F109" s="83"/>
      <c r="G109" s="97"/>
      <c r="H109" s="85"/>
      <c r="I109" s="94"/>
      <c r="J109" s="97"/>
      <c r="K109" s="84"/>
    </row>
    <row r="110" ht="21.25" customHeight="1" spans="1:11">
      <c r="A110" s="50"/>
      <c r="B110" s="25" t="s">
        <v>826</v>
      </c>
      <c r="C110" s="25" t="s">
        <v>825</v>
      </c>
      <c r="D110" s="81"/>
      <c r="E110" s="82"/>
      <c r="F110" s="83"/>
      <c r="G110" s="97"/>
      <c r="H110" s="85"/>
      <c r="I110" s="94"/>
      <c r="J110" s="97"/>
      <c r="K110" s="84"/>
    </row>
    <row r="111" ht="21.25" customHeight="1" spans="1:11">
      <c r="A111" s="50"/>
      <c r="B111" s="44" t="s">
        <v>827</v>
      </c>
      <c r="C111" s="44" t="s">
        <v>825</v>
      </c>
      <c r="D111" s="68" t="s">
        <v>859</v>
      </c>
      <c r="E111" s="27">
        <v>8.6</v>
      </c>
      <c r="F111" s="26">
        <v>751.04</v>
      </c>
      <c r="G111" s="28">
        <v>6458.96</v>
      </c>
      <c r="H111" s="29">
        <v>8.2</v>
      </c>
      <c r="I111" s="29">
        <v>751.04</v>
      </c>
      <c r="J111" s="61">
        <f>I111*H111</f>
        <v>6158.528</v>
      </c>
      <c r="K111" s="84"/>
    </row>
    <row r="112" ht="21.25" customHeight="1" spans="1:11">
      <c r="A112" s="50"/>
      <c r="B112" s="98" t="s">
        <v>1987</v>
      </c>
      <c r="C112" s="30" t="s">
        <v>1988</v>
      </c>
      <c r="D112" s="81" t="s">
        <v>834</v>
      </c>
      <c r="E112" s="82">
        <v>4</v>
      </c>
      <c r="F112" s="83">
        <v>1814.78</v>
      </c>
      <c r="G112" s="97">
        <v>7259.12</v>
      </c>
      <c r="H112" s="85">
        <v>4</v>
      </c>
      <c r="I112" s="94">
        <v>1814.78</v>
      </c>
      <c r="J112" s="97">
        <f>I112*H112</f>
        <v>7259.12</v>
      </c>
      <c r="K112" s="84"/>
    </row>
    <row r="113" s="73" customFormat="1" ht="21.25" customHeight="1" spans="1:11">
      <c r="A113" s="105"/>
      <c r="B113" s="106" t="s">
        <v>138</v>
      </c>
      <c r="C113" s="107"/>
      <c r="D113" s="108"/>
      <c r="E113" s="109"/>
      <c r="F113" s="110"/>
      <c r="G113" s="111">
        <f>SUM(G8:G112)</f>
        <v>13994665.29</v>
      </c>
      <c r="H113" s="112"/>
      <c r="I113" s="115"/>
      <c r="J113" s="111">
        <f>SUM(J8:J112)</f>
        <v>13990239.12774</v>
      </c>
      <c r="K113" s="116"/>
    </row>
    <row r="114" ht="21.25" customHeight="1" spans="1:11">
      <c r="A114" s="50" t="s">
        <v>1079</v>
      </c>
      <c r="B114" s="113" t="s">
        <v>2969</v>
      </c>
      <c r="C114" s="114"/>
      <c r="D114" s="114"/>
      <c r="E114" s="114"/>
      <c r="F114" s="114"/>
      <c r="G114" s="114"/>
      <c r="H114" s="114"/>
      <c r="I114" s="114"/>
      <c r="J114" s="117">
        <f>J113</f>
        <v>13990239.12774</v>
      </c>
      <c r="K114" s="118"/>
    </row>
    <row r="115" s="73" customFormat="1" ht="18" customHeight="1" spans="1:10">
      <c r="A115" s="87"/>
      <c r="B115" s="88" t="s">
        <v>2635</v>
      </c>
      <c r="C115" s="89"/>
      <c r="D115" s="90" t="s">
        <v>2636</v>
      </c>
      <c r="E115" s="91"/>
      <c r="F115" s="92"/>
      <c r="G115" s="89" t="s">
        <v>2637</v>
      </c>
      <c r="H115" s="89"/>
      <c r="I115" s="89"/>
      <c r="J115" s="89" t="s">
        <v>2638</v>
      </c>
    </row>
    <row r="116" ht="18" customHeight="1"/>
    <row r="125" spans="1:9">
      <c r="A125" s="93"/>
      <c r="I125" s="89"/>
    </row>
  </sheetData>
  <autoFilter xmlns:etc="http://www.wps.cn/officeDocument/2017/etCustomData" ref="A6:L115" etc:filterBottomFollowUsedRange="0">
    <extLst/>
  </autoFilter>
  <mergeCells count="9">
    <mergeCell ref="B1:K1"/>
    <mergeCell ref="B2:K2"/>
    <mergeCell ref="B3:K3"/>
    <mergeCell ref="D4:H4"/>
    <mergeCell ref="B5:K5"/>
    <mergeCell ref="B113:C113"/>
    <mergeCell ref="B114:I114"/>
    <mergeCell ref="A5:A6"/>
    <mergeCell ref="A125:A129"/>
  </mergeCells>
  <conditionalFormatting sqref="J111">
    <cfRule type="cellIs" dxfId="1" priority="8" stopIfTrue="1" operator="equal">
      <formula>0</formula>
    </cfRule>
  </conditionalFormatting>
  <conditionalFormatting sqref="A112">
    <cfRule type="cellIs" dxfId="0" priority="2" operator="equal">
      <formula>0</formula>
    </cfRule>
  </conditionalFormatting>
  <conditionalFormatting sqref="H112">
    <cfRule type="cellIs" dxfId="0" priority="5" operator="equal">
      <formula>0</formula>
    </cfRule>
  </conditionalFormatting>
  <conditionalFormatting sqref="J112">
    <cfRule type="cellIs" dxfId="0" priority="3" operator="equal">
      <formula>0</formula>
    </cfRule>
  </conditionalFormatting>
  <conditionalFormatting sqref="B113">
    <cfRule type="cellIs" dxfId="0" priority="10" operator="equal">
      <formula>0</formula>
    </cfRule>
  </conditionalFormatting>
  <conditionalFormatting sqref="J113">
    <cfRule type="cellIs" dxfId="0" priority="7" operator="equal">
      <formula>0</formula>
    </cfRule>
  </conditionalFormatting>
  <conditionalFormatting sqref="B1:B3">
    <cfRule type="cellIs" dxfId="0" priority="1" operator="equal">
      <formula>0</formula>
    </cfRule>
  </conditionalFormatting>
  <conditionalFormatting sqref="J7:J110">
    <cfRule type="cellIs" dxfId="0" priority="44" operator="equal">
      <formula>0</formula>
    </cfRule>
  </conditionalFormatting>
  <conditionalFormatting sqref="A1:A3 A5 H7:H110 B6:IV6 L1:IV3 L5:IV5 H113 A115:IV65536">
    <cfRule type="cellIs" dxfId="0" priority="61" operator="equal">
      <formula>0</formula>
    </cfRule>
  </conditionalFormatting>
  <conditionalFormatting sqref="L4:IV4 B4">
    <cfRule type="cellIs" dxfId="0" priority="6" operator="equal">
      <formula>0</formula>
    </cfRule>
  </conditionalFormatting>
  <conditionalFormatting sqref="A7:A111 A113:A114">
    <cfRule type="cellIs" dxfId="0" priority="12" operator="equal">
      <formula>0</formula>
    </cfRule>
  </conditionalFormatting>
  <conditionalFormatting sqref="E7:G110 I7:I110 K7:IV111 K113:IV113 E113:G113 I113 L114:IV114">
    <cfRule type="cellIs" dxfId="0" priority="47" operator="equal">
      <formula>0</formula>
    </cfRule>
  </conditionalFormatting>
  <conditionalFormatting sqref="E112:G112 I112 K112:IV112">
    <cfRule type="cellIs" dxfId="0" priority="4" operator="equal">
      <formula>0</formula>
    </cfRule>
  </conditionalFormatting>
  <printOptions horizontalCentered="1"/>
  <pageMargins left="0.751388888888889" right="0.751388888888889" top="1" bottom="0.786805555555556" header="0.696527777777778" footer="0.472222222222222"/>
  <pageSetup paperSize="9" scale="95" orientation="landscape" horizontalDpi="600"/>
  <headerFooter>
    <oddHeader>&amp;R第&amp;P页共&amp;N页</oddHeader>
    <oddFooter>&amp;L&amp;10 承包人计量负责人：            驻地办计量负责人：             县代表：                市代表：              总监办计量工程师：</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15" zoomScaleNormal="115" topLeftCell="B1" workbookViewId="0">
      <selection activeCell="G63" sqref="G63"/>
    </sheetView>
  </sheetViews>
  <sheetFormatPr defaultColWidth="9" defaultRowHeight="14.25"/>
  <cols>
    <col min="1" max="1" width="17.5" style="74" hidden="1" customWidth="1"/>
    <col min="2" max="2" width="9.76666666666667" style="75" customWidth="1"/>
    <col min="3" max="3" width="28.75" style="76" customWidth="1"/>
    <col min="4" max="4" width="6.13333333333333" style="77" customWidth="1"/>
    <col min="5" max="5" width="9.2" style="78" customWidth="1"/>
    <col min="6" max="6" width="10.3333333333333" style="79" customWidth="1"/>
    <col min="7" max="7" width="10.5666666666667" style="76" customWidth="1"/>
    <col min="8" max="8" width="10.1083333333333" style="76" customWidth="1"/>
    <col min="9" max="9" width="11.5916666666667" style="76" customWidth="1"/>
    <col min="10" max="10" width="13.375" style="76" customWidth="1"/>
    <col min="11" max="11" width="20.7833333333333" customWidth="1"/>
    <col min="12" max="253" width="22.3833333333333" customWidth="1"/>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1" customFormat="1" ht="20" customHeight="1" spans="1:11">
      <c r="A5" s="19" t="s">
        <v>1070</v>
      </c>
      <c r="B5" s="20" t="s">
        <v>2970</v>
      </c>
      <c r="C5" s="20"/>
      <c r="D5" s="20"/>
      <c r="E5" s="20"/>
      <c r="F5" s="20"/>
      <c r="G5" s="20"/>
      <c r="H5" s="20"/>
      <c r="I5" s="20"/>
      <c r="J5" s="20"/>
      <c r="K5" s="20"/>
    </row>
    <row r="6" s="1" customFormat="1" ht="25" customHeight="1" spans="1:11">
      <c r="A6" s="21"/>
      <c r="B6" s="20" t="s">
        <v>189</v>
      </c>
      <c r="C6" s="22" t="s">
        <v>190</v>
      </c>
      <c r="D6" s="22" t="s">
        <v>15</v>
      </c>
      <c r="E6" s="23" t="s">
        <v>1072</v>
      </c>
      <c r="F6" s="24" t="s">
        <v>2911</v>
      </c>
      <c r="G6" s="22" t="s">
        <v>2912</v>
      </c>
      <c r="H6" s="22" t="s">
        <v>2913</v>
      </c>
      <c r="I6" s="22" t="s">
        <v>2914</v>
      </c>
      <c r="J6" s="22" t="s">
        <v>2915</v>
      </c>
      <c r="K6" s="60" t="s">
        <v>195</v>
      </c>
    </row>
    <row r="7" ht="20" customHeight="1" spans="1:11">
      <c r="A7" s="50" t="s">
        <v>1079</v>
      </c>
      <c r="B7" s="80"/>
      <c r="C7" s="25"/>
      <c r="D7" s="81"/>
      <c r="E7" s="82"/>
      <c r="F7" s="83"/>
      <c r="G7" s="84"/>
      <c r="H7" s="85">
        <f>SUMIFS(一览表!F:F,一览表!B:B,B:B,一览表!A:A,A7)</f>
        <v>0</v>
      </c>
      <c r="I7" s="94"/>
      <c r="J7" s="84">
        <f t="shared" ref="J7:J10" si="0">ROUND(I7*H7,0)</f>
        <v>0</v>
      </c>
      <c r="K7" s="84"/>
    </row>
    <row r="8" ht="20" customHeight="1" spans="1:11">
      <c r="A8" s="50" t="s">
        <v>1079</v>
      </c>
      <c r="B8" s="80"/>
      <c r="C8" s="25"/>
      <c r="D8" s="81"/>
      <c r="E8" s="82"/>
      <c r="F8" s="83"/>
      <c r="G8" s="84"/>
      <c r="H8" s="85">
        <f>SUMIFS(一览表!F:F,一览表!B:B,B:B,一览表!A:A,A8)</f>
        <v>0</v>
      </c>
      <c r="I8" s="94"/>
      <c r="J8" s="84">
        <f t="shared" si="0"/>
        <v>0</v>
      </c>
      <c r="K8" s="84"/>
    </row>
    <row r="9" ht="20" customHeight="1" spans="1:11">
      <c r="A9" s="50" t="s">
        <v>1079</v>
      </c>
      <c r="B9" s="80"/>
      <c r="C9" s="25"/>
      <c r="D9" s="81"/>
      <c r="E9" s="82"/>
      <c r="F9" s="83"/>
      <c r="G9" s="84"/>
      <c r="H9" s="85">
        <f>SUMIFS(一览表!F:F,一览表!B:B,B:B,一览表!A:A,A9)</f>
        <v>0</v>
      </c>
      <c r="I9" s="94"/>
      <c r="J9" s="84">
        <f t="shared" si="0"/>
        <v>0</v>
      </c>
      <c r="K9" s="84"/>
    </row>
    <row r="10" ht="20" customHeight="1" spans="1:11">
      <c r="A10" s="50" t="s">
        <v>1079</v>
      </c>
      <c r="B10" s="35"/>
      <c r="C10" s="41"/>
      <c r="D10" s="34"/>
      <c r="E10" s="82"/>
      <c r="F10" s="83"/>
      <c r="G10" s="84"/>
      <c r="H10" s="85"/>
      <c r="I10" s="94"/>
      <c r="J10" s="84"/>
      <c r="K10" s="84"/>
    </row>
    <row r="11" ht="20" customHeight="1" spans="1:11">
      <c r="A11" s="50" t="s">
        <v>1079</v>
      </c>
      <c r="B11" s="86" t="s">
        <v>2971</v>
      </c>
      <c r="C11" s="86"/>
      <c r="D11" s="86"/>
      <c r="E11" s="86"/>
      <c r="F11" s="86"/>
      <c r="G11" s="86"/>
      <c r="H11" s="86"/>
      <c r="I11" s="86"/>
      <c r="J11" s="95">
        <f>SUBTOTAL(9,J10)</f>
        <v>0</v>
      </c>
      <c r="K11" s="84"/>
    </row>
    <row r="12" s="73" customFormat="1" ht="18" customHeight="1" spans="1:11">
      <c r="A12" s="87"/>
      <c r="B12" s="88" t="s">
        <v>2635</v>
      </c>
      <c r="C12" s="89"/>
      <c r="D12" s="90" t="s">
        <v>2636</v>
      </c>
      <c r="E12" s="91"/>
      <c r="F12" s="92"/>
      <c r="G12" s="89"/>
      <c r="H12" s="89" t="s">
        <v>2637</v>
      </c>
      <c r="I12" s="89"/>
      <c r="J12" s="90" t="s">
        <v>2638</v>
      </c>
      <c r="K12" s="90"/>
    </row>
    <row r="13" ht="18" customHeight="1"/>
    <row r="22" spans="1:9">
      <c r="A22" s="93"/>
      <c r="I22" s="89"/>
    </row>
  </sheetData>
  <mergeCells count="9">
    <mergeCell ref="B1:K1"/>
    <mergeCell ref="B2:K2"/>
    <mergeCell ref="B3:K3"/>
    <mergeCell ref="D4:H4"/>
    <mergeCell ref="B5:K5"/>
    <mergeCell ref="B11:I11"/>
    <mergeCell ref="J12:K12"/>
    <mergeCell ref="A5:A6"/>
    <mergeCell ref="A22:A26"/>
  </mergeCells>
  <conditionalFormatting sqref="A7:A11">
    <cfRule type="cellIs" dxfId="0" priority="3" operator="equal">
      <formula>0</formula>
    </cfRule>
  </conditionalFormatting>
  <conditionalFormatting sqref="B1:B3">
    <cfRule type="cellIs" dxfId="0" priority="1" operator="equal">
      <formula>0</formula>
    </cfRule>
  </conditionalFormatting>
  <conditionalFormatting sqref="J7:J10">
    <cfRule type="cellIs" dxfId="0" priority="4" operator="equal">
      <formula>0</formula>
    </cfRule>
  </conditionalFormatting>
  <conditionalFormatting sqref="A1:A3 A5 B6:IV6 L1:IV3 L5:IV5 H7:H10 A12:J12 L12:IV12 A13:IV65536">
    <cfRule type="cellIs" dxfId="0" priority="6" operator="equal">
      <formula>0</formula>
    </cfRule>
  </conditionalFormatting>
  <conditionalFormatting sqref="L4:IV4 B4">
    <cfRule type="cellIs" dxfId="0" priority="2" operator="equal">
      <formula>0</formula>
    </cfRule>
  </conditionalFormatting>
  <conditionalFormatting sqref="E7:G10 K7:IV11 I7:I10">
    <cfRule type="cellIs" dxfId="0" priority="5" operator="equal">
      <formula>0</formula>
    </cfRule>
  </conditionalFormatting>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9"/>
  <sheetViews>
    <sheetView zoomScale="85" zoomScaleNormal="85" workbookViewId="0">
      <pane ySplit="6" topLeftCell="A22" activePane="bottomLeft" state="frozen"/>
      <selection/>
      <selection pane="bottomLeft" activeCell="G63" sqref="G63"/>
    </sheetView>
  </sheetViews>
  <sheetFormatPr defaultColWidth="9" defaultRowHeight="14.25"/>
  <cols>
    <col min="1" max="1" width="17.5" style="6" hidden="1" customWidth="1"/>
    <col min="2" max="2" width="9.76666666666667" style="7" customWidth="1"/>
    <col min="3" max="3" width="28.75" style="8" customWidth="1"/>
    <col min="4" max="4" width="6.13333333333333" style="9" customWidth="1"/>
    <col min="5" max="5" width="9.2" style="10" customWidth="1"/>
    <col min="6" max="6" width="10.3333333333333" style="11" customWidth="1"/>
    <col min="7" max="7" width="10.5666666666667" style="8" customWidth="1"/>
    <col min="8" max="8" width="10.1083333333333" style="8" customWidth="1"/>
    <col min="9" max="9" width="11.5916666666667" style="8" customWidth="1"/>
    <col min="10" max="10" width="13.375" style="9" customWidth="1"/>
    <col min="11" max="11" width="17.0416666666667" style="12" customWidth="1"/>
    <col min="12" max="253" width="22.3833333333333" style="12" customWidth="1"/>
    <col min="254" max="16384" width="9" style="12"/>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65" customFormat="1" ht="21" customHeight="1" spans="1:11">
      <c r="A5" s="19" t="s">
        <v>1070</v>
      </c>
      <c r="B5" s="20" t="s">
        <v>2972</v>
      </c>
      <c r="C5" s="20"/>
      <c r="D5" s="20"/>
      <c r="E5" s="20"/>
      <c r="F5" s="20"/>
      <c r="G5" s="20"/>
      <c r="H5" s="20"/>
      <c r="I5" s="20"/>
      <c r="J5" s="20"/>
      <c r="K5" s="20"/>
    </row>
    <row r="6" s="65" customFormat="1" ht="25" customHeight="1" spans="1:11">
      <c r="A6" s="21"/>
      <c r="B6" s="20" t="s">
        <v>189</v>
      </c>
      <c r="C6" s="22" t="s">
        <v>190</v>
      </c>
      <c r="D6" s="22" t="s">
        <v>15</v>
      </c>
      <c r="E6" s="23" t="s">
        <v>1072</v>
      </c>
      <c r="F6" s="24" t="s">
        <v>2911</v>
      </c>
      <c r="G6" s="22" t="s">
        <v>2912</v>
      </c>
      <c r="H6" s="22" t="s">
        <v>2913</v>
      </c>
      <c r="I6" s="22" t="s">
        <v>2914</v>
      </c>
      <c r="J6" s="22" t="s">
        <v>2915</v>
      </c>
      <c r="K6" s="60" t="s">
        <v>195</v>
      </c>
    </row>
    <row r="7" s="2" customFormat="1" ht="21.25" customHeight="1" spans="2:11">
      <c r="B7" s="25">
        <v>602</v>
      </c>
      <c r="C7" s="25" t="s">
        <v>864</v>
      </c>
      <c r="D7" s="26"/>
      <c r="E7" s="26"/>
      <c r="F7" s="26"/>
      <c r="G7" s="28"/>
      <c r="H7" s="29"/>
      <c r="I7" s="29"/>
      <c r="J7" s="61"/>
      <c r="K7" s="62"/>
    </row>
    <row r="8" s="2" customFormat="1" ht="21.25" customHeight="1" spans="2:11">
      <c r="B8" s="25" t="s">
        <v>865</v>
      </c>
      <c r="C8" s="25" t="s">
        <v>866</v>
      </c>
      <c r="D8" s="26"/>
      <c r="E8" s="26"/>
      <c r="F8" s="26"/>
      <c r="G8" s="28"/>
      <c r="H8" s="29"/>
      <c r="I8" s="29"/>
      <c r="J8" s="61"/>
      <c r="K8" s="62"/>
    </row>
    <row r="9" s="2" customFormat="1" ht="21.25" customHeight="1" spans="2:11">
      <c r="B9" s="30" t="s">
        <v>867</v>
      </c>
      <c r="C9" s="30" t="s">
        <v>626</v>
      </c>
      <c r="D9" s="26"/>
      <c r="E9" s="26"/>
      <c r="F9" s="26"/>
      <c r="G9" s="28"/>
      <c r="H9" s="29"/>
      <c r="I9" s="29"/>
      <c r="J9" s="61"/>
      <c r="K9" s="62"/>
    </row>
    <row r="10" s="2" customFormat="1" ht="21.25" customHeight="1" spans="2:11">
      <c r="B10" s="30" t="s">
        <v>2048</v>
      </c>
      <c r="C10" s="66" t="s">
        <v>2049</v>
      </c>
      <c r="D10" s="26" t="s">
        <v>41</v>
      </c>
      <c r="E10" s="26">
        <v>490.51</v>
      </c>
      <c r="F10" s="67">
        <v>1653.04</v>
      </c>
      <c r="G10" s="28">
        <v>810816.13</v>
      </c>
      <c r="H10" s="29">
        <v>490.51</v>
      </c>
      <c r="I10" s="29">
        <v>1653.04</v>
      </c>
      <c r="J10" s="61">
        <v>810832.6504</v>
      </c>
      <c r="K10" s="62"/>
    </row>
    <row r="11" s="2" customFormat="1" ht="21.25" customHeight="1" spans="2:11">
      <c r="B11" s="25" t="s">
        <v>872</v>
      </c>
      <c r="C11" s="25" t="s">
        <v>873</v>
      </c>
      <c r="D11" s="26"/>
      <c r="E11" s="26"/>
      <c r="F11" s="26"/>
      <c r="G11" s="28"/>
      <c r="H11" s="29"/>
      <c r="I11" s="29"/>
      <c r="J11" s="61"/>
      <c r="K11" s="62"/>
    </row>
    <row r="12" s="2" customFormat="1" ht="21.25" customHeight="1" spans="2:11">
      <c r="B12" s="25" t="s">
        <v>874</v>
      </c>
      <c r="C12" s="25" t="s">
        <v>875</v>
      </c>
      <c r="D12" s="26" t="s">
        <v>112</v>
      </c>
      <c r="E12" s="26"/>
      <c r="F12" s="26"/>
      <c r="G12" s="28"/>
      <c r="H12" s="29"/>
      <c r="I12" s="29"/>
      <c r="J12" s="61"/>
      <c r="K12" s="62"/>
    </row>
    <row r="13" s="2" customFormat="1" ht="21.25" customHeight="1" spans="2:11">
      <c r="B13" s="30" t="s">
        <v>876</v>
      </c>
      <c r="C13" s="30" t="s">
        <v>877</v>
      </c>
      <c r="D13" s="26" t="s">
        <v>112</v>
      </c>
      <c r="E13" s="27">
        <v>7276</v>
      </c>
      <c r="F13" s="31">
        <v>315.2</v>
      </c>
      <c r="G13" s="28">
        <v>2293361.53</v>
      </c>
      <c r="H13" s="29">
        <v>7276</v>
      </c>
      <c r="I13" s="29">
        <v>315.2</v>
      </c>
      <c r="J13" s="61">
        <v>2293395.2</v>
      </c>
      <c r="K13" s="62"/>
    </row>
    <row r="14" s="2" customFormat="1" ht="21.25" customHeight="1" spans="2:11">
      <c r="B14" s="35" t="s">
        <v>878</v>
      </c>
      <c r="C14" s="41" t="s">
        <v>879</v>
      </c>
      <c r="D14" s="34" t="s">
        <v>112</v>
      </c>
      <c r="E14" s="27">
        <v>168</v>
      </c>
      <c r="F14" s="31">
        <v>337.18</v>
      </c>
      <c r="G14" s="28">
        <v>56646.32</v>
      </c>
      <c r="H14" s="29">
        <v>168</v>
      </c>
      <c r="I14" s="29">
        <v>337.18</v>
      </c>
      <c r="J14" s="61">
        <v>56646.24</v>
      </c>
      <c r="K14" s="62"/>
    </row>
    <row r="15" s="2" customFormat="1" ht="21.25" customHeight="1" spans="2:11">
      <c r="B15" s="25">
        <v>604</v>
      </c>
      <c r="C15" s="25" t="s">
        <v>880</v>
      </c>
      <c r="D15" s="26"/>
      <c r="E15" s="26"/>
      <c r="F15" s="26"/>
      <c r="G15" s="28"/>
      <c r="H15" s="29"/>
      <c r="I15" s="29"/>
      <c r="J15" s="61"/>
      <c r="K15" s="62"/>
    </row>
    <row r="16" s="2" customFormat="1" ht="21.25" customHeight="1" spans="2:11">
      <c r="B16" s="25" t="s">
        <v>881</v>
      </c>
      <c r="C16" s="25" t="s">
        <v>882</v>
      </c>
      <c r="D16" s="26" t="s">
        <v>859</v>
      </c>
      <c r="E16" s="26"/>
      <c r="F16" s="26"/>
      <c r="G16" s="28"/>
      <c r="H16" s="29"/>
      <c r="I16" s="29"/>
      <c r="J16" s="61"/>
      <c r="K16" s="62"/>
    </row>
    <row r="17" s="2" customFormat="1" ht="21.25" customHeight="1" spans="2:11">
      <c r="B17" s="30" t="s">
        <v>883</v>
      </c>
      <c r="C17" s="44" t="s">
        <v>2973</v>
      </c>
      <c r="D17" s="26" t="s">
        <v>859</v>
      </c>
      <c r="E17" s="27">
        <v>59</v>
      </c>
      <c r="F17" s="26">
        <v>2280.99</v>
      </c>
      <c r="G17" s="28">
        <v>134578.29</v>
      </c>
      <c r="H17" s="29">
        <v>59</v>
      </c>
      <c r="I17" s="29">
        <v>2280.99</v>
      </c>
      <c r="J17" s="61">
        <v>134578.41</v>
      </c>
      <c r="K17" s="62"/>
    </row>
    <row r="18" s="2" customFormat="1" ht="21.25" customHeight="1" spans="2:11">
      <c r="B18" s="30" t="s">
        <v>2177</v>
      </c>
      <c r="C18" s="44" t="s">
        <v>2974</v>
      </c>
      <c r="D18" s="68" t="s">
        <v>859</v>
      </c>
      <c r="E18" s="27">
        <v>1</v>
      </c>
      <c r="F18" s="26">
        <v>2340.11</v>
      </c>
      <c r="G18" s="28">
        <v>2340.11</v>
      </c>
      <c r="H18" s="29">
        <v>1</v>
      </c>
      <c r="I18" s="29">
        <v>2340.11</v>
      </c>
      <c r="J18" s="61">
        <v>2340.11</v>
      </c>
      <c r="K18" s="62"/>
    </row>
    <row r="19" s="2" customFormat="1" ht="21.25" customHeight="1" spans="2:11">
      <c r="B19" s="35" t="s">
        <v>2975</v>
      </c>
      <c r="C19" s="39" t="s">
        <v>2976</v>
      </c>
      <c r="D19" s="69" t="s">
        <v>834</v>
      </c>
      <c r="E19" s="27">
        <v>2</v>
      </c>
      <c r="F19" s="26">
        <v>2663.19</v>
      </c>
      <c r="G19" s="28">
        <v>5326.39</v>
      </c>
      <c r="H19" s="29">
        <v>2</v>
      </c>
      <c r="I19" s="29">
        <v>2663.19</v>
      </c>
      <c r="J19" s="61">
        <v>5326.38</v>
      </c>
      <c r="K19" s="62"/>
    </row>
    <row r="20" s="2" customFormat="1" ht="21.25" customHeight="1" spans="2:11">
      <c r="B20" s="35" t="s">
        <v>2977</v>
      </c>
      <c r="C20" s="39" t="s">
        <v>2978</v>
      </c>
      <c r="D20" s="69" t="s">
        <v>834</v>
      </c>
      <c r="E20" s="27">
        <v>3</v>
      </c>
      <c r="F20" s="26">
        <v>2464.49</v>
      </c>
      <c r="G20" s="28">
        <v>7393.47</v>
      </c>
      <c r="H20" s="29">
        <v>3</v>
      </c>
      <c r="I20" s="29">
        <v>2464.49</v>
      </c>
      <c r="J20" s="61">
        <f>I20*H20</f>
        <v>7393.47</v>
      </c>
      <c r="K20" s="62"/>
    </row>
    <row r="21" s="2" customFormat="1" ht="21.25" customHeight="1" spans="2:11">
      <c r="B21" s="41" t="s">
        <v>2189</v>
      </c>
      <c r="C21" s="36" t="s">
        <v>2979</v>
      </c>
      <c r="D21" s="26" t="s">
        <v>834</v>
      </c>
      <c r="E21" s="27">
        <v>2</v>
      </c>
      <c r="F21" s="26">
        <v>2774.49</v>
      </c>
      <c r="G21" s="28">
        <v>5548.98</v>
      </c>
      <c r="H21" s="29">
        <v>2</v>
      </c>
      <c r="I21" s="29">
        <v>2774.49</v>
      </c>
      <c r="J21" s="61">
        <f t="shared" ref="J21:J44" si="0">I21*H21</f>
        <v>5548.98</v>
      </c>
      <c r="K21" s="62"/>
    </row>
    <row r="22" s="2" customFormat="1" ht="21.25" customHeight="1" spans="2:11">
      <c r="B22" s="41" t="s">
        <v>2980</v>
      </c>
      <c r="C22" s="36" t="s">
        <v>2981</v>
      </c>
      <c r="D22" s="26" t="s">
        <v>834</v>
      </c>
      <c r="E22" s="27">
        <v>21</v>
      </c>
      <c r="F22" s="26">
        <v>3261.04</v>
      </c>
      <c r="G22" s="28">
        <v>68481.85</v>
      </c>
      <c r="H22" s="29">
        <v>21</v>
      </c>
      <c r="I22" s="29">
        <v>3261.04</v>
      </c>
      <c r="J22" s="61">
        <f t="shared" si="0"/>
        <v>68481.84</v>
      </c>
      <c r="K22" s="62"/>
    </row>
    <row r="23" s="2" customFormat="1" ht="21.25" customHeight="1" spans="2:11">
      <c r="B23" s="41" t="s">
        <v>2210</v>
      </c>
      <c r="C23" s="36" t="s">
        <v>2982</v>
      </c>
      <c r="D23" s="26" t="s">
        <v>834</v>
      </c>
      <c r="E23" s="27">
        <v>2</v>
      </c>
      <c r="F23" s="26">
        <v>3304.4</v>
      </c>
      <c r="G23" s="28">
        <v>6608.8</v>
      </c>
      <c r="H23" s="29">
        <v>2</v>
      </c>
      <c r="I23" s="29">
        <v>3304.4</v>
      </c>
      <c r="J23" s="61">
        <f t="shared" si="0"/>
        <v>6608.8</v>
      </c>
      <c r="K23" s="62"/>
    </row>
    <row r="24" s="2" customFormat="1" ht="21.25" customHeight="1" spans="2:11">
      <c r="B24" s="25" t="s">
        <v>899</v>
      </c>
      <c r="C24" s="25" t="s">
        <v>900</v>
      </c>
      <c r="D24" s="26" t="s">
        <v>859</v>
      </c>
      <c r="E24" s="26"/>
      <c r="F24" s="26"/>
      <c r="G24" s="28"/>
      <c r="H24" s="29"/>
      <c r="I24" s="29"/>
      <c r="J24" s="61">
        <f t="shared" si="0"/>
        <v>0</v>
      </c>
      <c r="K24" s="62"/>
    </row>
    <row r="25" s="2" customFormat="1" ht="21.25" customHeight="1" spans="2:11">
      <c r="B25" s="30" t="s">
        <v>2214</v>
      </c>
      <c r="C25" s="39" t="s">
        <v>2983</v>
      </c>
      <c r="D25" s="26" t="s">
        <v>859</v>
      </c>
      <c r="E25" s="27">
        <v>2</v>
      </c>
      <c r="F25" s="70">
        <v>14818.58</v>
      </c>
      <c r="G25" s="28">
        <v>29637.16</v>
      </c>
      <c r="H25" s="29">
        <v>2</v>
      </c>
      <c r="I25" s="29">
        <v>14818.58</v>
      </c>
      <c r="J25" s="61">
        <f t="shared" si="0"/>
        <v>29637.16</v>
      </c>
      <c r="K25" s="62"/>
    </row>
    <row r="26" s="2" customFormat="1" ht="21.25" customHeight="1" spans="2:11">
      <c r="B26" s="30" t="s">
        <v>2219</v>
      </c>
      <c r="C26" s="39" t="s">
        <v>2984</v>
      </c>
      <c r="D26" s="26" t="s">
        <v>859</v>
      </c>
      <c r="E26" s="27">
        <v>2</v>
      </c>
      <c r="F26" s="70">
        <v>20129.68</v>
      </c>
      <c r="G26" s="28">
        <v>40259.36</v>
      </c>
      <c r="H26" s="29">
        <v>2</v>
      </c>
      <c r="I26" s="29">
        <v>20129.68</v>
      </c>
      <c r="J26" s="61">
        <f t="shared" si="0"/>
        <v>40259.36</v>
      </c>
      <c r="K26" s="62"/>
    </row>
    <row r="27" s="2" customFormat="1" ht="21.25" customHeight="1" spans="2:11">
      <c r="B27" s="30" t="s">
        <v>2223</v>
      </c>
      <c r="C27" s="39" t="s">
        <v>2985</v>
      </c>
      <c r="D27" s="26" t="s">
        <v>859</v>
      </c>
      <c r="E27" s="27">
        <v>2</v>
      </c>
      <c r="F27" s="70">
        <v>20166.52</v>
      </c>
      <c r="G27" s="28">
        <v>40333.04</v>
      </c>
      <c r="H27" s="29">
        <v>2</v>
      </c>
      <c r="I27" s="29">
        <v>20166.52</v>
      </c>
      <c r="J27" s="61">
        <f t="shared" si="0"/>
        <v>40333.04</v>
      </c>
      <c r="K27" s="62"/>
    </row>
    <row r="28" s="2" customFormat="1" ht="21.25" customHeight="1" spans="2:11">
      <c r="B28" s="30" t="s">
        <v>2227</v>
      </c>
      <c r="C28" s="39" t="s">
        <v>2986</v>
      </c>
      <c r="D28" s="26" t="s">
        <v>859</v>
      </c>
      <c r="E28" s="27">
        <v>2</v>
      </c>
      <c r="F28" s="70">
        <v>16138.98</v>
      </c>
      <c r="G28" s="28">
        <v>32277.96</v>
      </c>
      <c r="H28" s="29">
        <v>2</v>
      </c>
      <c r="I28" s="29">
        <v>16138.98</v>
      </c>
      <c r="J28" s="61">
        <f t="shared" si="0"/>
        <v>32277.96</v>
      </c>
      <c r="K28" s="62"/>
    </row>
    <row r="29" s="2" customFormat="1" ht="21.25" customHeight="1" spans="2:11">
      <c r="B29" s="25" t="s">
        <v>911</v>
      </c>
      <c r="C29" s="25" t="s">
        <v>912</v>
      </c>
      <c r="D29" s="26" t="s">
        <v>859</v>
      </c>
      <c r="E29" s="26"/>
      <c r="F29" s="26"/>
      <c r="G29" s="28"/>
      <c r="H29" s="29"/>
      <c r="I29" s="29"/>
      <c r="J29" s="61">
        <f t="shared" si="0"/>
        <v>0</v>
      </c>
      <c r="K29" s="62"/>
    </row>
    <row r="30" s="2" customFormat="1" ht="21.25" customHeight="1" spans="2:11">
      <c r="B30" s="30" t="s">
        <v>913</v>
      </c>
      <c r="C30" s="30" t="s">
        <v>2987</v>
      </c>
      <c r="D30" s="26" t="s">
        <v>859</v>
      </c>
      <c r="E30" s="26">
        <v>16</v>
      </c>
      <c r="F30" s="70">
        <v>133.06</v>
      </c>
      <c r="G30" s="28">
        <v>2129.03</v>
      </c>
      <c r="H30" s="29">
        <v>16</v>
      </c>
      <c r="I30" s="29">
        <v>133.06</v>
      </c>
      <c r="J30" s="61">
        <f t="shared" si="0"/>
        <v>2128.96</v>
      </c>
      <c r="K30" s="62"/>
    </row>
    <row r="31" s="2" customFormat="1" ht="21.25" customHeight="1" spans="2:11">
      <c r="B31" s="25" t="s">
        <v>915</v>
      </c>
      <c r="C31" s="25" t="s">
        <v>916</v>
      </c>
      <c r="D31" s="26" t="s">
        <v>859</v>
      </c>
      <c r="E31" s="26"/>
      <c r="F31" s="26"/>
      <c r="G31" s="28"/>
      <c r="H31" s="29"/>
      <c r="I31" s="29"/>
      <c r="J31" s="61">
        <f t="shared" si="0"/>
        <v>0</v>
      </c>
      <c r="K31" s="62"/>
    </row>
    <row r="32" s="2" customFormat="1" ht="21.25" customHeight="1" spans="2:11">
      <c r="B32" s="30" t="s">
        <v>917</v>
      </c>
      <c r="C32" s="30" t="s">
        <v>2988</v>
      </c>
      <c r="D32" s="26" t="s">
        <v>859</v>
      </c>
      <c r="E32" s="26">
        <v>562</v>
      </c>
      <c r="F32" s="70">
        <v>62.8</v>
      </c>
      <c r="G32" s="28">
        <v>35291.01</v>
      </c>
      <c r="H32" s="29">
        <v>562</v>
      </c>
      <c r="I32" s="29">
        <v>62.8</v>
      </c>
      <c r="J32" s="61">
        <f t="shared" si="0"/>
        <v>35293.6</v>
      </c>
      <c r="K32" s="62"/>
    </row>
    <row r="33" s="2" customFormat="1" ht="21.25" customHeight="1" spans="2:11">
      <c r="B33" s="25" t="s">
        <v>919</v>
      </c>
      <c r="C33" s="25" t="s">
        <v>920</v>
      </c>
      <c r="D33" s="26" t="s">
        <v>859</v>
      </c>
      <c r="E33" s="26"/>
      <c r="F33" s="26"/>
      <c r="G33" s="28"/>
      <c r="H33" s="29"/>
      <c r="I33" s="29"/>
      <c r="J33" s="61">
        <f t="shared" si="0"/>
        <v>0</v>
      </c>
      <c r="K33" s="62"/>
    </row>
    <row r="34" s="2" customFormat="1" ht="21.25" customHeight="1" spans="2:11">
      <c r="B34" s="30" t="s">
        <v>921</v>
      </c>
      <c r="C34" s="62" t="s">
        <v>2989</v>
      </c>
      <c r="D34" s="26" t="s">
        <v>859</v>
      </c>
      <c r="E34" s="26">
        <v>129</v>
      </c>
      <c r="F34" s="70">
        <v>16.66</v>
      </c>
      <c r="G34" s="28">
        <v>2148.95</v>
      </c>
      <c r="H34" s="29">
        <v>129</v>
      </c>
      <c r="I34" s="29">
        <v>16.66</v>
      </c>
      <c r="J34" s="61">
        <f t="shared" si="0"/>
        <v>2149.14</v>
      </c>
      <c r="K34" s="62"/>
    </row>
    <row r="35" s="2" customFormat="1" ht="21.25" customHeight="1" spans="2:11">
      <c r="B35" s="25" t="s">
        <v>923</v>
      </c>
      <c r="C35" s="42" t="s">
        <v>924</v>
      </c>
      <c r="D35" s="26"/>
      <c r="E35" s="27"/>
      <c r="F35" s="26"/>
      <c r="G35" s="28"/>
      <c r="H35" s="29"/>
      <c r="I35" s="29"/>
      <c r="J35" s="61">
        <f t="shared" si="0"/>
        <v>0</v>
      </c>
      <c r="K35" s="62"/>
    </row>
    <row r="36" s="2" customFormat="1" ht="21.25" customHeight="1" spans="2:11">
      <c r="B36" s="30" t="s">
        <v>925</v>
      </c>
      <c r="C36" s="30" t="s">
        <v>926</v>
      </c>
      <c r="D36" s="26" t="s">
        <v>41</v>
      </c>
      <c r="E36" s="27">
        <v>18.3</v>
      </c>
      <c r="F36" s="26">
        <v>1395.06</v>
      </c>
      <c r="G36" s="28">
        <v>25529.55</v>
      </c>
      <c r="H36" s="29">
        <v>18.3</v>
      </c>
      <c r="I36" s="29">
        <v>1395.06</v>
      </c>
      <c r="J36" s="61">
        <f t="shared" si="0"/>
        <v>25529.598</v>
      </c>
      <c r="K36" s="62"/>
    </row>
    <row r="37" s="2" customFormat="1" ht="21.25" customHeight="1" spans="2:11">
      <c r="B37" s="25">
        <v>605</v>
      </c>
      <c r="C37" s="25" t="s">
        <v>927</v>
      </c>
      <c r="D37" s="26"/>
      <c r="E37" s="26"/>
      <c r="F37" s="26"/>
      <c r="G37" s="28"/>
      <c r="H37" s="29"/>
      <c r="I37" s="29"/>
      <c r="J37" s="61">
        <f t="shared" si="0"/>
        <v>0</v>
      </c>
      <c r="K37" s="62"/>
    </row>
    <row r="38" s="2" customFormat="1" ht="21.25" customHeight="1" spans="2:11">
      <c r="B38" s="25" t="s">
        <v>928</v>
      </c>
      <c r="C38" s="25" t="s">
        <v>929</v>
      </c>
      <c r="D38" s="26" t="s">
        <v>224</v>
      </c>
      <c r="E38" s="26"/>
      <c r="F38" s="26"/>
      <c r="G38" s="28"/>
      <c r="H38" s="29"/>
      <c r="I38" s="29"/>
      <c r="J38" s="61">
        <f t="shared" si="0"/>
        <v>0</v>
      </c>
      <c r="K38" s="62"/>
    </row>
    <row r="39" s="2" customFormat="1" ht="21.25" customHeight="1" spans="2:11">
      <c r="B39" s="30" t="s">
        <v>930</v>
      </c>
      <c r="C39" s="30" t="s">
        <v>931</v>
      </c>
      <c r="D39" s="26" t="s">
        <v>224</v>
      </c>
      <c r="E39" s="26">
        <v>4466</v>
      </c>
      <c r="F39" s="31">
        <v>39.47</v>
      </c>
      <c r="G39" s="28">
        <v>176287.47</v>
      </c>
      <c r="H39" s="29">
        <v>4468</v>
      </c>
      <c r="I39" s="31">
        <v>39.47</v>
      </c>
      <c r="J39" s="61">
        <f t="shared" si="0"/>
        <v>176351.96</v>
      </c>
      <c r="K39" s="62"/>
    </row>
    <row r="40" s="2" customFormat="1" ht="21.25" customHeight="1" spans="2:11">
      <c r="B40" s="30" t="s">
        <v>2863</v>
      </c>
      <c r="C40" s="30" t="s">
        <v>935</v>
      </c>
      <c r="D40" s="26" t="s">
        <v>224</v>
      </c>
      <c r="E40" s="26">
        <v>748</v>
      </c>
      <c r="F40" s="31">
        <v>97.16</v>
      </c>
      <c r="G40" s="28">
        <v>72678.91</v>
      </c>
      <c r="H40" s="29">
        <v>747.6</v>
      </c>
      <c r="I40" s="31">
        <v>97.16</v>
      </c>
      <c r="J40" s="61">
        <f t="shared" si="0"/>
        <v>72636.816</v>
      </c>
      <c r="K40" s="62"/>
    </row>
    <row r="41" s="2" customFormat="1" ht="21.25" customHeight="1" spans="2:11">
      <c r="B41" s="30" t="s">
        <v>938</v>
      </c>
      <c r="C41" s="30" t="s">
        <v>939</v>
      </c>
      <c r="D41" s="26" t="s">
        <v>859</v>
      </c>
      <c r="E41" s="26">
        <v>1070</v>
      </c>
      <c r="F41" s="31">
        <v>7.27</v>
      </c>
      <c r="G41" s="28">
        <v>7777.16</v>
      </c>
      <c r="H41" s="29">
        <v>1070</v>
      </c>
      <c r="I41" s="29">
        <v>7.27</v>
      </c>
      <c r="J41" s="61">
        <f t="shared" si="0"/>
        <v>7778.9</v>
      </c>
      <c r="K41" s="62"/>
    </row>
    <row r="42" s="2" customFormat="1" ht="21.25" customHeight="1" spans="2:11">
      <c r="B42" s="30" t="s">
        <v>944</v>
      </c>
      <c r="C42" s="30" t="s">
        <v>945</v>
      </c>
      <c r="D42" s="26" t="s">
        <v>859</v>
      </c>
      <c r="E42" s="26">
        <v>48</v>
      </c>
      <c r="F42" s="70">
        <v>221.73</v>
      </c>
      <c r="G42" s="28">
        <v>10642.82</v>
      </c>
      <c r="H42" s="29">
        <v>48</v>
      </c>
      <c r="I42" s="29">
        <v>221.73</v>
      </c>
      <c r="J42" s="61">
        <f t="shared" si="0"/>
        <v>10643.04</v>
      </c>
      <c r="K42" s="62"/>
    </row>
    <row r="43" s="4" customFormat="1" ht="21.25" customHeight="1" spans="2:11">
      <c r="B43" s="45" t="s">
        <v>138</v>
      </c>
      <c r="C43" s="46"/>
      <c r="D43" s="47"/>
      <c r="E43" s="48"/>
      <c r="F43" s="48"/>
      <c r="G43" s="20">
        <f>SUM(G8:G42)</f>
        <v>3866094.29</v>
      </c>
      <c r="H43" s="49"/>
      <c r="I43" s="49"/>
      <c r="J43" s="20">
        <f>SUM(J8:J42)</f>
        <v>3866171.6144</v>
      </c>
      <c r="K43" s="63"/>
    </row>
    <row r="44" ht="21.25" customHeight="1" spans="1:11">
      <c r="A44" s="50" t="s">
        <v>1079</v>
      </c>
      <c r="B44" s="71" t="s">
        <v>2990</v>
      </c>
      <c r="C44" s="71"/>
      <c r="D44" s="71"/>
      <c r="E44" s="71"/>
      <c r="F44" s="71"/>
      <c r="G44" s="71"/>
      <c r="H44" s="71"/>
      <c r="I44" s="71"/>
      <c r="J44" s="71">
        <f>J43</f>
        <v>3866171.6144</v>
      </c>
      <c r="K44" s="72"/>
    </row>
    <row r="45" ht="18" customHeight="1" spans="2:10">
      <c r="B45" s="7" t="s">
        <v>2635</v>
      </c>
      <c r="D45" s="9" t="s">
        <v>2636</v>
      </c>
      <c r="G45" s="8" t="s">
        <v>2637</v>
      </c>
      <c r="J45" s="9" t="s">
        <v>2638</v>
      </c>
    </row>
    <row r="46" ht="18" customHeight="1"/>
  </sheetData>
  <mergeCells count="9">
    <mergeCell ref="B1:K1"/>
    <mergeCell ref="B2:K2"/>
    <mergeCell ref="B3:K3"/>
    <mergeCell ref="D4:H4"/>
    <mergeCell ref="B5:K5"/>
    <mergeCell ref="B43:C43"/>
    <mergeCell ref="B44:I44"/>
    <mergeCell ref="A5:A6"/>
    <mergeCell ref="A55:A59"/>
  </mergeCells>
  <conditionalFormatting sqref="B4">
    <cfRule type="cellIs" dxfId="0" priority="1" operator="equal">
      <formula>0</formula>
    </cfRule>
  </conditionalFormatting>
  <conditionalFormatting sqref="L4:IV4">
    <cfRule type="cellIs" dxfId="0" priority="3" operator="equal">
      <formula>0</formula>
    </cfRule>
  </conditionalFormatting>
  <conditionalFormatting sqref="J10">
    <cfRule type="cellIs" dxfId="1" priority="62" stopIfTrue="1" operator="equal">
      <formula>0</formula>
    </cfRule>
  </conditionalFormatting>
  <conditionalFormatting sqref="F13">
    <cfRule type="cellIs" dxfId="0" priority="73" operator="equal">
      <formula>0</formula>
    </cfRule>
  </conditionalFormatting>
  <conditionalFormatting sqref="J13">
    <cfRule type="cellIs" dxfId="1" priority="60" stopIfTrue="1" operator="equal">
      <formula>0</formula>
    </cfRule>
  </conditionalFormatting>
  <conditionalFormatting sqref="F14">
    <cfRule type="cellIs" dxfId="0" priority="72" operator="equal">
      <formula>0</formula>
    </cfRule>
  </conditionalFormatting>
  <conditionalFormatting sqref="J14">
    <cfRule type="cellIs" dxfId="1" priority="58" stopIfTrue="1" operator="equal">
      <formula>0</formula>
    </cfRule>
  </conditionalFormatting>
  <conditionalFormatting sqref="J17">
    <cfRule type="cellIs" dxfId="1" priority="9" stopIfTrue="1" operator="equal">
      <formula>0</formula>
    </cfRule>
  </conditionalFormatting>
  <conditionalFormatting sqref="K17">
    <cfRule type="cellIs" dxfId="1" priority="11" stopIfTrue="1" operator="equal">
      <formula>0</formula>
    </cfRule>
  </conditionalFormatting>
  <conditionalFormatting sqref="J18">
    <cfRule type="cellIs" dxfId="1" priority="5" stopIfTrue="1" operator="equal">
      <formula>0</formula>
    </cfRule>
  </conditionalFormatting>
  <conditionalFormatting sqref="K18">
    <cfRule type="cellIs" dxfId="1" priority="7" stopIfTrue="1" operator="equal">
      <formula>0</formula>
    </cfRule>
  </conditionalFormatting>
  <conditionalFormatting sqref="L18:FG18">
    <cfRule type="cellIs" dxfId="1" priority="80" stopIfTrue="1" operator="equal">
      <formula>0</formula>
    </cfRule>
  </conditionalFormatting>
  <conditionalFormatting sqref="J19">
    <cfRule type="cellIs" dxfId="1" priority="56" stopIfTrue="1" operator="equal">
      <formula>0</formula>
    </cfRule>
  </conditionalFormatting>
  <conditionalFormatting sqref="F30">
    <cfRule type="cellIs" dxfId="0" priority="71" operator="equal">
      <formula>0</formula>
    </cfRule>
  </conditionalFormatting>
  <conditionalFormatting sqref="F32">
    <cfRule type="cellIs" dxfId="0" priority="70" operator="equal">
      <formula>0</formula>
    </cfRule>
  </conditionalFormatting>
  <conditionalFormatting sqref="F34">
    <cfRule type="cellIs" dxfId="0" priority="69" operator="equal">
      <formula>0</formula>
    </cfRule>
  </conditionalFormatting>
  <conditionalFormatting sqref="F39">
    <cfRule type="cellIs" dxfId="0" priority="67" operator="equal">
      <formula>0</formula>
    </cfRule>
  </conditionalFormatting>
  <conditionalFormatting sqref="I39">
    <cfRule type="cellIs" dxfId="0" priority="27" operator="equal">
      <formula>0</formula>
    </cfRule>
  </conditionalFormatting>
  <conditionalFormatting sqref="F40">
    <cfRule type="cellIs" dxfId="0" priority="66" operator="equal">
      <formula>0</formula>
    </cfRule>
  </conditionalFormatting>
  <conditionalFormatting sqref="I40">
    <cfRule type="cellIs" dxfId="0" priority="26" operator="equal">
      <formula>0</formula>
    </cfRule>
  </conditionalFormatting>
  <conditionalFormatting sqref="F41">
    <cfRule type="cellIs" dxfId="0" priority="65" operator="equal">
      <formula>0</formula>
    </cfRule>
  </conditionalFormatting>
  <conditionalFormatting sqref="F42">
    <cfRule type="cellIs" dxfId="0" priority="68" operator="equal">
      <formula>0</formula>
    </cfRule>
  </conditionalFormatting>
  <conditionalFormatting sqref="B43">
    <cfRule type="cellIs" dxfId="0" priority="4" operator="equal">
      <formula>0</formula>
    </cfRule>
  </conditionalFormatting>
  <conditionalFormatting sqref="A44">
    <cfRule type="cellIs" dxfId="0" priority="89" operator="equal">
      <formula>0</formula>
    </cfRule>
  </conditionalFormatting>
  <conditionalFormatting sqref="L44:IV44">
    <cfRule type="cellIs" dxfId="0" priority="124" operator="equal">
      <formula>0</formula>
    </cfRule>
  </conditionalFormatting>
  <conditionalFormatting sqref="B1:B3">
    <cfRule type="cellIs" dxfId="0" priority="2" operator="equal">
      <formula>0</formula>
    </cfRule>
  </conditionalFormatting>
  <conditionalFormatting sqref="F25:F28">
    <cfRule type="cellIs" dxfId="0" priority="64" operator="equal">
      <formula>0</formula>
    </cfRule>
  </conditionalFormatting>
  <conditionalFormatting sqref="J20:J42">
    <cfRule type="cellIs" dxfId="1" priority="54" stopIfTrue="1" operator="equal">
      <formula>0</formula>
    </cfRule>
  </conditionalFormatting>
  <conditionalFormatting sqref="A1:A3 A45:IV65536 B6:IV6 A5 L1:IV3 L5:IV5">
    <cfRule type="cellIs" dxfId="0" priority="138" operator="equal">
      <formula>0</formula>
    </cfRule>
  </conditionalFormatting>
  <conditionalFormatting sqref="L7:DD12 L24:DD24 L15:DD17 J15:J16 J11:J12 L29:DD34 L37:DD42 J7:J9">
    <cfRule type="cellIs" dxfId="1" priority="84" stopIfTrue="1" operator="equal">
      <formula>0</formula>
    </cfRule>
  </conditionalFormatting>
  <conditionalFormatting sqref="K7:K16 K19:K42">
    <cfRule type="cellIs" dxfId="1" priority="86" stopIfTrue="1" operator="equal">
      <formula>0</formula>
    </cfRule>
  </conditionalFormatting>
  <conditionalFormatting sqref="L13:FG14">
    <cfRule type="cellIs" dxfId="1" priority="82" stopIfTrue="1" operator="equal">
      <formula>0</formula>
    </cfRule>
  </conditionalFormatting>
  <conditionalFormatting sqref="L19:FG23">
    <cfRule type="cellIs" dxfId="1" priority="78" stopIfTrue="1" operator="equal">
      <formula>0</formula>
    </cfRule>
  </conditionalFormatting>
  <conditionalFormatting sqref="L25:FG28">
    <cfRule type="cellIs" dxfId="1" priority="76" stopIfTrue="1" operator="equal">
      <formula>0</formula>
    </cfRule>
  </conditionalFormatting>
  <conditionalFormatting sqref="L35:FG36">
    <cfRule type="cellIs" dxfId="1" priority="74" stopIfTrue="1" operator="equal">
      <formula>0</formula>
    </cfRule>
  </conditionalFormatting>
  <conditionalFormatting sqref="K43:DD43 H43:I43">
    <cfRule type="cellIs" dxfId="1" priority="20" stopIfTrue="1" operator="equal">
      <formula>0</formula>
    </cfRule>
  </conditionalFormatting>
  <printOptions horizontalCentered="1"/>
  <pageMargins left="0.751388888888889" right="0.751388888888889" top="1" bottom="0.786805555555556" header="0.696527777777778" footer="0.472222222222222"/>
  <pageSetup paperSize="9" scale="95" orientation="landscape" horizontalDpi="600"/>
  <headerFooter>
    <oddHeader>&amp;R第&amp;P页共&amp;N页</oddHeader>
    <oddFooter>&amp;L&amp;10 承包人计量负责人：            驻地办计量负责人：             县代表：                市代表：              总监办计量工程师：</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55"/>
  <sheetViews>
    <sheetView topLeftCell="B1" workbookViewId="0">
      <selection activeCell="G63" sqref="G63"/>
    </sheetView>
  </sheetViews>
  <sheetFormatPr defaultColWidth="9" defaultRowHeight="14.25"/>
  <cols>
    <col min="1" max="1" width="17.5" style="6" hidden="1" customWidth="1"/>
    <col min="2" max="2" width="9.76666666666667" style="7" customWidth="1"/>
    <col min="3" max="3" width="28.75" style="8" customWidth="1"/>
    <col min="4" max="4" width="6.13333333333333" style="9" customWidth="1"/>
    <col min="5" max="5" width="9.2" style="10" customWidth="1"/>
    <col min="6" max="6" width="10.3333333333333" style="11" customWidth="1"/>
    <col min="7" max="7" width="10.5666666666667" style="8" customWidth="1"/>
    <col min="8" max="8" width="10.1083333333333" style="8" customWidth="1"/>
    <col min="9" max="9" width="11.5916666666667" style="8" customWidth="1"/>
    <col min="10" max="10" width="13.375" style="8" customWidth="1"/>
    <col min="11" max="11" width="17.0416666666667" style="12" customWidth="1"/>
    <col min="12" max="253" width="22.3833333333333" style="12" customWidth="1"/>
    <col min="254" max="16384" width="9" style="12"/>
  </cols>
  <sheetData>
    <row r="1" s="1" customFormat="1" ht="20" customHeight="1" spans="1:11">
      <c r="A1" s="13"/>
      <c r="B1" s="14" t="s">
        <v>0</v>
      </c>
      <c r="C1" s="14"/>
      <c r="D1" s="14"/>
      <c r="E1" s="14"/>
      <c r="F1" s="14"/>
      <c r="G1" s="14"/>
      <c r="H1" s="14"/>
      <c r="I1" s="14"/>
      <c r="J1" s="14"/>
      <c r="K1" s="14"/>
    </row>
    <row r="2" s="1" customFormat="1" ht="20" customHeight="1" spans="1:11">
      <c r="A2" s="13"/>
      <c r="B2" s="14" t="s">
        <v>1</v>
      </c>
      <c r="C2" s="14"/>
      <c r="D2" s="14"/>
      <c r="E2" s="14"/>
      <c r="F2" s="14"/>
      <c r="G2" s="14"/>
      <c r="H2" s="14"/>
      <c r="I2" s="14"/>
      <c r="J2" s="14"/>
      <c r="K2" s="14"/>
    </row>
    <row r="3" s="1" customFormat="1" ht="20" customHeight="1" spans="1:11">
      <c r="A3" s="13"/>
      <c r="B3" s="14" t="s">
        <v>2908</v>
      </c>
      <c r="C3" s="14"/>
      <c r="D3" s="14"/>
      <c r="E3" s="14"/>
      <c r="F3" s="14"/>
      <c r="G3" s="14"/>
      <c r="H3" s="14"/>
      <c r="I3" s="14"/>
      <c r="J3" s="14"/>
      <c r="K3" s="14"/>
    </row>
    <row r="4" s="1" customFormat="1" ht="20" customHeight="1" spans="1:11">
      <c r="A4" s="15"/>
      <c r="B4" s="16"/>
      <c r="C4" s="17" t="s">
        <v>2909</v>
      </c>
      <c r="D4" s="18" t="s">
        <v>2</v>
      </c>
      <c r="E4" s="18"/>
      <c r="F4" s="18"/>
      <c r="G4" s="18"/>
      <c r="H4" s="18"/>
      <c r="I4" s="1" t="s">
        <v>1069</v>
      </c>
      <c r="J4" s="59"/>
      <c r="K4" s="59"/>
    </row>
    <row r="5" s="1" customFormat="1" ht="22" customHeight="1" spans="1:11">
      <c r="A5" s="19" t="s">
        <v>1070</v>
      </c>
      <c r="B5" s="20" t="s">
        <v>2991</v>
      </c>
      <c r="C5" s="20"/>
      <c r="D5" s="20"/>
      <c r="E5" s="20"/>
      <c r="F5" s="20"/>
      <c r="G5" s="20"/>
      <c r="H5" s="20"/>
      <c r="I5" s="20"/>
      <c r="J5" s="20"/>
      <c r="K5" s="20"/>
    </row>
    <row r="6" s="1" customFormat="1" ht="25" customHeight="1" spans="1:11">
      <c r="A6" s="21"/>
      <c r="B6" s="20" t="s">
        <v>189</v>
      </c>
      <c r="C6" s="22" t="s">
        <v>190</v>
      </c>
      <c r="D6" s="22" t="s">
        <v>15</v>
      </c>
      <c r="E6" s="23" t="s">
        <v>1072</v>
      </c>
      <c r="F6" s="24" t="s">
        <v>2911</v>
      </c>
      <c r="G6" s="22" t="s">
        <v>2912</v>
      </c>
      <c r="H6" s="22" t="s">
        <v>2913</v>
      </c>
      <c r="I6" s="22" t="s">
        <v>2914</v>
      </c>
      <c r="J6" s="22" t="s">
        <v>2915</v>
      </c>
      <c r="K6" s="60" t="s">
        <v>195</v>
      </c>
    </row>
    <row r="7" s="2" customFormat="1" ht="21.25" customHeight="1" spans="2:11">
      <c r="B7" s="25">
        <v>702</v>
      </c>
      <c r="C7" s="25" t="s">
        <v>951</v>
      </c>
      <c r="D7" s="26"/>
      <c r="E7" s="27"/>
      <c r="F7" s="26"/>
      <c r="G7" s="28"/>
      <c r="H7" s="29"/>
      <c r="I7" s="29"/>
      <c r="J7" s="61"/>
      <c r="K7" s="62"/>
    </row>
    <row r="8" s="2" customFormat="1" ht="21.25" customHeight="1" spans="2:11">
      <c r="B8" s="25" t="s">
        <v>952</v>
      </c>
      <c r="C8" s="25" t="s">
        <v>953</v>
      </c>
      <c r="D8" s="26" t="s">
        <v>41</v>
      </c>
      <c r="E8" s="27"/>
      <c r="F8" s="26"/>
      <c r="G8" s="28"/>
      <c r="H8" s="29"/>
      <c r="I8" s="29"/>
      <c r="J8" s="61"/>
      <c r="K8" s="62"/>
    </row>
    <row r="9" s="2" customFormat="1" ht="21.25" customHeight="1" spans="2:11">
      <c r="B9" s="30" t="s">
        <v>954</v>
      </c>
      <c r="C9" s="30" t="s">
        <v>953</v>
      </c>
      <c r="D9" s="26" t="s">
        <v>41</v>
      </c>
      <c r="E9" s="27">
        <v>4607</v>
      </c>
      <c r="F9" s="31">
        <v>40</v>
      </c>
      <c r="G9" s="28">
        <v>184280</v>
      </c>
      <c r="H9" s="29">
        <v>4608.8</v>
      </c>
      <c r="I9" s="31">
        <v>40</v>
      </c>
      <c r="J9" s="61">
        <v>184352</v>
      </c>
      <c r="K9" s="62"/>
    </row>
    <row r="10" s="2" customFormat="1" ht="21.25" customHeight="1" spans="2:11">
      <c r="B10" s="32" t="s">
        <v>960</v>
      </c>
      <c r="C10" s="33" t="s">
        <v>961</v>
      </c>
      <c r="D10" s="34" t="s">
        <v>41</v>
      </c>
      <c r="E10" s="27"/>
      <c r="F10" s="26"/>
      <c r="G10" s="28"/>
      <c r="H10" s="29"/>
      <c r="I10" s="29"/>
      <c r="J10" s="61"/>
      <c r="K10" s="62"/>
    </row>
    <row r="11" s="2" customFormat="1" ht="21.25" customHeight="1" spans="2:11">
      <c r="B11" s="35" t="s">
        <v>962</v>
      </c>
      <c r="C11" s="36" t="s">
        <v>2992</v>
      </c>
      <c r="D11" s="34" t="s">
        <v>41</v>
      </c>
      <c r="E11" s="27">
        <v>99.8</v>
      </c>
      <c r="F11" s="26">
        <v>1069.58</v>
      </c>
      <c r="G11" s="28">
        <v>106744.03</v>
      </c>
      <c r="H11" s="29">
        <v>100.1</v>
      </c>
      <c r="I11" s="29">
        <v>1069.58</v>
      </c>
      <c r="J11" s="61">
        <v>107064.958</v>
      </c>
      <c r="K11" s="62"/>
    </row>
    <row r="12" s="2" customFormat="1" ht="21.25" customHeight="1" spans="2:11">
      <c r="B12" s="25">
        <v>703</v>
      </c>
      <c r="C12" s="25" t="s">
        <v>1056</v>
      </c>
      <c r="D12" s="26"/>
      <c r="E12" s="27"/>
      <c r="F12" s="26"/>
      <c r="G12" s="28"/>
      <c r="H12" s="29"/>
      <c r="I12" s="29"/>
      <c r="J12" s="61"/>
      <c r="K12" s="62"/>
    </row>
    <row r="13" s="2" customFormat="1" ht="21.25" customHeight="1" spans="2:11">
      <c r="B13" s="25" t="s">
        <v>969</v>
      </c>
      <c r="C13" s="25" t="s">
        <v>970</v>
      </c>
      <c r="D13" s="26" t="s">
        <v>224</v>
      </c>
      <c r="E13" s="27"/>
      <c r="F13" s="31"/>
      <c r="G13" s="28"/>
      <c r="H13" s="29"/>
      <c r="I13" s="29"/>
      <c r="J13" s="61"/>
      <c r="K13" s="62"/>
    </row>
    <row r="14" s="2" customFormat="1" ht="21.25" customHeight="1" spans="2:11">
      <c r="B14" s="37" t="s">
        <v>971</v>
      </c>
      <c r="C14" s="37" t="s">
        <v>972</v>
      </c>
      <c r="D14" s="38" t="s">
        <v>224</v>
      </c>
      <c r="E14" s="27">
        <v>31051</v>
      </c>
      <c r="F14" s="31">
        <v>18.6</v>
      </c>
      <c r="G14" s="28">
        <v>577667.56</v>
      </c>
      <c r="H14" s="29">
        <v>31058.5</v>
      </c>
      <c r="I14" s="31">
        <v>18.6</v>
      </c>
      <c r="J14" s="61">
        <v>577688.1</v>
      </c>
      <c r="K14" s="62"/>
    </row>
    <row r="15" s="2" customFormat="1" ht="21.25" customHeight="1" spans="2:11">
      <c r="B15" s="25">
        <v>704</v>
      </c>
      <c r="C15" s="25" t="s">
        <v>981</v>
      </c>
      <c r="D15" s="26"/>
      <c r="E15" s="27"/>
      <c r="F15" s="26"/>
      <c r="G15" s="28"/>
      <c r="H15" s="29"/>
      <c r="I15" s="29"/>
      <c r="J15" s="61"/>
      <c r="K15" s="62"/>
    </row>
    <row r="16" s="2" customFormat="1" ht="21.25" customHeight="1" spans="2:11">
      <c r="B16" s="25" t="s">
        <v>982</v>
      </c>
      <c r="C16" s="25" t="s">
        <v>983</v>
      </c>
      <c r="D16" s="26" t="s">
        <v>221</v>
      </c>
      <c r="E16" s="27"/>
      <c r="F16" s="26"/>
      <c r="G16" s="28"/>
      <c r="H16" s="29"/>
      <c r="I16" s="29"/>
      <c r="J16" s="61"/>
      <c r="K16" s="62"/>
    </row>
    <row r="17" s="2" customFormat="1" ht="21.25" customHeight="1" spans="2:11">
      <c r="B17" s="37" t="s">
        <v>1006</v>
      </c>
      <c r="C17" s="39" t="s">
        <v>992</v>
      </c>
      <c r="D17" s="38" t="s">
        <v>988</v>
      </c>
      <c r="E17" s="27">
        <v>88</v>
      </c>
      <c r="F17" s="26">
        <v>1027.68</v>
      </c>
      <c r="G17" s="28">
        <v>90435.78</v>
      </c>
      <c r="H17" s="29">
        <v>88</v>
      </c>
      <c r="I17" s="29">
        <v>1027.68</v>
      </c>
      <c r="J17" s="61">
        <v>90435.84</v>
      </c>
      <c r="K17" s="62"/>
    </row>
    <row r="18" s="2" customFormat="1" ht="21.25" customHeight="1" spans="2:11">
      <c r="B18" s="37" t="s">
        <v>2535</v>
      </c>
      <c r="C18" s="39" t="s">
        <v>2993</v>
      </c>
      <c r="D18" s="40" t="s">
        <v>988</v>
      </c>
      <c r="E18" s="27">
        <v>222</v>
      </c>
      <c r="F18" s="26">
        <v>511.31</v>
      </c>
      <c r="G18" s="28">
        <v>113511.54</v>
      </c>
      <c r="H18" s="29">
        <v>225</v>
      </c>
      <c r="I18" s="29">
        <v>511.31</v>
      </c>
      <c r="J18" s="61">
        <v>115044.75</v>
      </c>
      <c r="K18" s="62"/>
    </row>
    <row r="19" s="2" customFormat="1" ht="21.25" customHeight="1" spans="2:11">
      <c r="B19" s="37" t="s">
        <v>2537</v>
      </c>
      <c r="C19" s="39" t="s">
        <v>994</v>
      </c>
      <c r="D19" s="40" t="s">
        <v>988</v>
      </c>
      <c r="E19" s="27">
        <v>1365</v>
      </c>
      <c r="F19" s="26">
        <v>989.11</v>
      </c>
      <c r="G19" s="28">
        <v>1350131.94</v>
      </c>
      <c r="H19" s="29">
        <v>1365</v>
      </c>
      <c r="I19" s="29">
        <v>989.11</v>
      </c>
      <c r="J19" s="61">
        <v>1350135.15</v>
      </c>
      <c r="K19" s="62"/>
    </row>
    <row r="20" s="2" customFormat="1" ht="21.25" customHeight="1" spans="2:11">
      <c r="B20" s="37" t="s">
        <v>2557</v>
      </c>
      <c r="C20" s="39" t="s">
        <v>998</v>
      </c>
      <c r="D20" s="40" t="s">
        <v>988</v>
      </c>
      <c r="E20" s="27">
        <v>3328</v>
      </c>
      <c r="F20" s="26">
        <v>586.08</v>
      </c>
      <c r="G20" s="28">
        <v>1950486.28</v>
      </c>
      <c r="H20" s="29">
        <v>3339</v>
      </c>
      <c r="I20" s="29">
        <v>586.08</v>
      </c>
      <c r="J20" s="61">
        <v>1956921.12</v>
      </c>
      <c r="K20" s="62"/>
    </row>
    <row r="21" s="2" customFormat="1" ht="21.25" customHeight="1" spans="2:11">
      <c r="B21" s="37" t="s">
        <v>2559</v>
      </c>
      <c r="C21" s="39" t="s">
        <v>1005</v>
      </c>
      <c r="D21" s="40" t="s">
        <v>988</v>
      </c>
      <c r="E21" s="27">
        <v>162</v>
      </c>
      <c r="F21" s="26">
        <v>391.4</v>
      </c>
      <c r="G21" s="28">
        <v>63406.57</v>
      </c>
      <c r="H21" s="29">
        <v>162</v>
      </c>
      <c r="I21" s="29">
        <v>391.4</v>
      </c>
      <c r="J21" s="61">
        <v>63406.8</v>
      </c>
      <c r="K21" s="62"/>
    </row>
    <row r="22" s="2" customFormat="1" ht="21.25" customHeight="1" spans="2:11">
      <c r="B22" s="25" t="s">
        <v>1014</v>
      </c>
      <c r="C22" s="25" t="s">
        <v>1015</v>
      </c>
      <c r="D22" s="26" t="s">
        <v>221</v>
      </c>
      <c r="E22" s="27"/>
      <c r="F22" s="26"/>
      <c r="G22" s="28"/>
      <c r="H22" s="29"/>
      <c r="I22" s="29"/>
      <c r="J22" s="61"/>
      <c r="K22" s="62"/>
    </row>
    <row r="23" s="2" customFormat="1" ht="21.25" customHeight="1" spans="2:11">
      <c r="B23" s="30" t="s">
        <v>2900</v>
      </c>
      <c r="C23" s="30" t="s">
        <v>2563</v>
      </c>
      <c r="D23" s="26" t="s">
        <v>988</v>
      </c>
      <c r="E23" s="27">
        <v>2664</v>
      </c>
      <c r="F23" s="31">
        <v>198.01</v>
      </c>
      <c r="G23" s="28">
        <v>527492.22</v>
      </c>
      <c r="H23" s="29">
        <v>2660</v>
      </c>
      <c r="I23" s="31">
        <v>198.01</v>
      </c>
      <c r="J23" s="61">
        <v>526706.6</v>
      </c>
      <c r="K23" s="62"/>
    </row>
    <row r="24" s="2" customFormat="1" ht="21.25" customHeight="1" spans="2:11">
      <c r="B24" s="37" t="s">
        <v>2994</v>
      </c>
      <c r="C24" s="39" t="s">
        <v>987</v>
      </c>
      <c r="D24" s="40" t="s">
        <v>988</v>
      </c>
      <c r="E24" s="27">
        <v>443</v>
      </c>
      <c r="F24" s="31">
        <v>124.51</v>
      </c>
      <c r="G24" s="28">
        <v>55156.96</v>
      </c>
      <c r="H24" s="29">
        <v>445</v>
      </c>
      <c r="I24" s="29">
        <v>124.51</v>
      </c>
      <c r="J24" s="61">
        <v>55406.95</v>
      </c>
      <c r="K24" s="62"/>
    </row>
    <row r="25" s="2" customFormat="1" ht="21.25" customHeight="1" spans="2:11">
      <c r="B25" s="25" t="s">
        <v>1026</v>
      </c>
      <c r="C25" s="25" t="s">
        <v>1027</v>
      </c>
      <c r="D25" s="26" t="s">
        <v>221</v>
      </c>
      <c r="E25" s="27"/>
      <c r="F25" s="26"/>
      <c r="G25" s="28"/>
      <c r="H25" s="29"/>
      <c r="I25" s="29"/>
      <c r="J25" s="61"/>
      <c r="K25" s="62"/>
    </row>
    <row r="26" s="2" customFormat="1" ht="21.25" customHeight="1" spans="2:11">
      <c r="B26" s="35" t="s">
        <v>1032</v>
      </c>
      <c r="C26" s="41" t="s">
        <v>1035</v>
      </c>
      <c r="D26" s="34" t="s">
        <v>988</v>
      </c>
      <c r="E26" s="27">
        <v>2660</v>
      </c>
      <c r="F26" s="26">
        <v>9.08</v>
      </c>
      <c r="G26" s="28">
        <v>24150.02</v>
      </c>
      <c r="H26" s="29">
        <v>2660</v>
      </c>
      <c r="I26" s="29">
        <v>9.08</v>
      </c>
      <c r="J26" s="61">
        <v>24152.8</v>
      </c>
      <c r="K26" s="62"/>
    </row>
    <row r="27" s="2" customFormat="1" ht="21.25" customHeight="1" spans="2:11">
      <c r="B27" s="30" t="s">
        <v>1028</v>
      </c>
      <c r="C27" s="30" t="s">
        <v>1029</v>
      </c>
      <c r="D27" s="26" t="s">
        <v>834</v>
      </c>
      <c r="E27" s="27"/>
      <c r="F27" s="26"/>
      <c r="G27" s="28"/>
      <c r="H27" s="29"/>
      <c r="I27" s="29"/>
      <c r="J27" s="61"/>
      <c r="K27" s="62"/>
    </row>
    <row r="28" s="2" customFormat="1" ht="21.25" customHeight="1" spans="2:11">
      <c r="B28" s="30" t="s">
        <v>2564</v>
      </c>
      <c r="C28" s="30" t="s">
        <v>2565</v>
      </c>
      <c r="D28" s="26" t="s">
        <v>41</v>
      </c>
      <c r="E28" s="27">
        <v>282</v>
      </c>
      <c r="F28" s="26">
        <v>1029.4</v>
      </c>
      <c r="G28" s="28">
        <v>290290.09</v>
      </c>
      <c r="H28" s="29">
        <v>282</v>
      </c>
      <c r="I28" s="29">
        <v>1029.4</v>
      </c>
      <c r="J28" s="61">
        <v>290290.8</v>
      </c>
      <c r="K28" s="62"/>
    </row>
    <row r="29" s="2" customFormat="1" ht="21.25" customHeight="1" spans="2:11">
      <c r="B29" s="32">
        <v>705</v>
      </c>
      <c r="C29" s="33" t="s">
        <v>1057</v>
      </c>
      <c r="D29" s="34" t="s">
        <v>1060</v>
      </c>
      <c r="E29" s="27"/>
      <c r="F29" s="26"/>
      <c r="G29" s="28"/>
      <c r="H29" s="29"/>
      <c r="I29" s="29"/>
      <c r="J29" s="61"/>
      <c r="K29" s="62"/>
    </row>
    <row r="30" s="2" customFormat="1" ht="21.25" customHeight="1" spans="2:11">
      <c r="B30" s="35" t="s">
        <v>1058</v>
      </c>
      <c r="C30" s="41" t="s">
        <v>1059</v>
      </c>
      <c r="D30" s="34" t="s">
        <v>1060</v>
      </c>
      <c r="E30" s="27">
        <v>2</v>
      </c>
      <c r="F30" s="26">
        <v>302037.44</v>
      </c>
      <c r="G30" s="28">
        <v>604074.88</v>
      </c>
      <c r="H30" s="29">
        <v>2</v>
      </c>
      <c r="I30" s="29">
        <v>302037.44</v>
      </c>
      <c r="J30" s="61">
        <v>604074.88</v>
      </c>
      <c r="K30" s="62"/>
    </row>
    <row r="31" s="3" customFormat="1" ht="21.25" customHeight="1" spans="2:11">
      <c r="B31" s="42" t="s">
        <v>1036</v>
      </c>
      <c r="C31" s="43" t="s">
        <v>1037</v>
      </c>
      <c r="D31" s="40"/>
      <c r="E31" s="27"/>
      <c r="F31" s="26"/>
      <c r="G31" s="28"/>
      <c r="H31" s="29"/>
      <c r="I31" s="29"/>
      <c r="J31" s="61"/>
      <c r="K31" s="62"/>
    </row>
    <row r="32" s="3" customFormat="1" ht="21.25" customHeight="1" spans="2:11">
      <c r="B32" s="44" t="s">
        <v>1038</v>
      </c>
      <c r="C32" s="39" t="s">
        <v>1039</v>
      </c>
      <c r="D32" s="40" t="s">
        <v>834</v>
      </c>
      <c r="E32" s="27">
        <v>5</v>
      </c>
      <c r="F32" s="31">
        <v>10760.84</v>
      </c>
      <c r="G32" s="28">
        <v>53804.2</v>
      </c>
      <c r="H32" s="29">
        <v>5</v>
      </c>
      <c r="I32" s="29">
        <v>10760.84</v>
      </c>
      <c r="J32" s="61">
        <v>53804.2</v>
      </c>
      <c r="K32" s="62"/>
    </row>
    <row r="33" s="3" customFormat="1" ht="21.25" customHeight="1" spans="2:11">
      <c r="B33" s="44" t="s">
        <v>1040</v>
      </c>
      <c r="C33" s="39" t="s">
        <v>1041</v>
      </c>
      <c r="D33" s="40" t="s">
        <v>834</v>
      </c>
      <c r="E33" s="27">
        <v>14</v>
      </c>
      <c r="F33" s="31">
        <v>12568.81</v>
      </c>
      <c r="G33" s="28">
        <v>175963.3</v>
      </c>
      <c r="H33" s="29">
        <v>14</v>
      </c>
      <c r="I33" s="29">
        <v>12568.81</v>
      </c>
      <c r="J33" s="61">
        <v>175963.34</v>
      </c>
      <c r="K33" s="62"/>
    </row>
    <row r="34" s="3" customFormat="1" ht="21.25" customHeight="1" spans="2:11">
      <c r="B34" s="44" t="s">
        <v>1042</v>
      </c>
      <c r="C34" s="39" t="s">
        <v>1043</v>
      </c>
      <c r="D34" s="40" t="s">
        <v>859</v>
      </c>
      <c r="E34" s="27">
        <v>11</v>
      </c>
      <c r="F34" s="31">
        <v>52130.7</v>
      </c>
      <c r="G34" s="28">
        <v>573437.73</v>
      </c>
      <c r="H34" s="29">
        <v>11</v>
      </c>
      <c r="I34" s="29">
        <v>52130.7</v>
      </c>
      <c r="J34" s="61">
        <v>573437.7</v>
      </c>
      <c r="K34" s="62"/>
    </row>
    <row r="35" s="3" customFormat="1" ht="21.25" customHeight="1" spans="2:11">
      <c r="B35" s="44" t="s">
        <v>1044</v>
      </c>
      <c r="C35" s="39" t="s">
        <v>1045</v>
      </c>
      <c r="D35" s="40" t="s">
        <v>834</v>
      </c>
      <c r="E35" s="27">
        <v>15</v>
      </c>
      <c r="F35" s="31">
        <v>15468.76</v>
      </c>
      <c r="G35" s="28">
        <v>232031.47</v>
      </c>
      <c r="H35" s="29">
        <v>15</v>
      </c>
      <c r="I35" s="29">
        <v>15468.76</v>
      </c>
      <c r="J35" s="61">
        <v>232031.4</v>
      </c>
      <c r="K35" s="62"/>
    </row>
    <row r="36" s="3" customFormat="1" ht="21.25" customHeight="1" spans="2:11">
      <c r="B36" s="44" t="s">
        <v>1046</v>
      </c>
      <c r="C36" s="39" t="s">
        <v>1047</v>
      </c>
      <c r="D36" s="40" t="s">
        <v>224</v>
      </c>
      <c r="E36" s="27">
        <v>2146</v>
      </c>
      <c r="F36" s="31">
        <v>261.18</v>
      </c>
      <c r="G36" s="28">
        <v>560487.98</v>
      </c>
      <c r="H36" s="29">
        <v>2146</v>
      </c>
      <c r="I36" s="29">
        <v>261.18</v>
      </c>
      <c r="J36" s="61">
        <v>560492.28</v>
      </c>
      <c r="K36" s="62"/>
    </row>
    <row r="37" s="3" customFormat="1" ht="21.25" customHeight="1" spans="2:11">
      <c r="B37" s="42" t="s">
        <v>1048</v>
      </c>
      <c r="C37" s="25" t="s">
        <v>1049</v>
      </c>
      <c r="D37" s="26"/>
      <c r="E37" s="27"/>
      <c r="F37" s="26"/>
      <c r="G37" s="28"/>
      <c r="H37" s="29"/>
      <c r="I37" s="29"/>
      <c r="J37" s="61"/>
      <c r="K37" s="62"/>
    </row>
    <row r="38" s="3" customFormat="1" ht="21.25" customHeight="1" spans="2:11">
      <c r="B38" s="44" t="s">
        <v>1050</v>
      </c>
      <c r="C38" s="39" t="s">
        <v>1049</v>
      </c>
      <c r="D38" s="40" t="s">
        <v>476</v>
      </c>
      <c r="E38" s="27">
        <v>10</v>
      </c>
      <c r="F38" s="31">
        <v>58543.9</v>
      </c>
      <c r="G38" s="28">
        <v>585439</v>
      </c>
      <c r="H38" s="29">
        <v>10</v>
      </c>
      <c r="I38" s="29">
        <v>58543.9</v>
      </c>
      <c r="J38" s="61">
        <v>585439</v>
      </c>
      <c r="K38" s="62"/>
    </row>
    <row r="39" s="4" customFormat="1" ht="21.25" customHeight="1" spans="2:11">
      <c r="B39" s="45" t="s">
        <v>138</v>
      </c>
      <c r="C39" s="46"/>
      <c r="D39" s="47"/>
      <c r="E39" s="48"/>
      <c r="F39" s="48"/>
      <c r="G39" s="20">
        <f>SUM(G7:G38)</f>
        <v>8118991.55</v>
      </c>
      <c r="H39" s="49"/>
      <c r="I39" s="49"/>
      <c r="J39" s="20">
        <f>SUM(J7:J38)</f>
        <v>8126848.668</v>
      </c>
      <c r="K39" s="63"/>
    </row>
    <row r="40" ht="21.25" customHeight="1" spans="1:11">
      <c r="A40" s="50" t="s">
        <v>1079</v>
      </c>
      <c r="B40" s="51" t="s">
        <v>2995</v>
      </c>
      <c r="C40" s="51"/>
      <c r="D40" s="51"/>
      <c r="E40" s="51"/>
      <c r="F40" s="51"/>
      <c r="G40" s="51"/>
      <c r="H40" s="51"/>
      <c r="I40" s="51"/>
      <c r="J40" s="64">
        <f>J39</f>
        <v>8126848.668</v>
      </c>
      <c r="K40" s="34"/>
    </row>
    <row r="41" s="5" customFormat="1" ht="18" customHeight="1" spans="1:10">
      <c r="A41" s="52"/>
      <c r="B41" s="53" t="s">
        <v>2635</v>
      </c>
      <c r="C41" s="54"/>
      <c r="D41" s="55" t="s">
        <v>2636</v>
      </c>
      <c r="E41" s="56"/>
      <c r="F41" s="57"/>
      <c r="G41" s="54" t="s">
        <v>2637</v>
      </c>
      <c r="H41" s="54"/>
      <c r="I41" s="54"/>
      <c r="J41" s="54" t="s">
        <v>2638</v>
      </c>
    </row>
    <row r="42" ht="18" customHeight="1"/>
    <row r="51" spans="1:9">
      <c r="A51" s="58"/>
      <c r="I51" s="54"/>
    </row>
  </sheetData>
  <mergeCells count="9">
    <mergeCell ref="B1:K1"/>
    <mergeCell ref="B2:K2"/>
    <mergeCell ref="B3:K3"/>
    <mergeCell ref="D4:H4"/>
    <mergeCell ref="B5:K5"/>
    <mergeCell ref="B39:C39"/>
    <mergeCell ref="B40:I40"/>
    <mergeCell ref="A5:A6"/>
    <mergeCell ref="A51:A55"/>
  </mergeCells>
  <conditionalFormatting sqref="F9">
    <cfRule type="cellIs" dxfId="0" priority="68" operator="equal">
      <formula>0</formula>
    </cfRule>
  </conditionalFormatting>
  <conditionalFormatting sqref="I9">
    <cfRule type="cellIs" dxfId="0" priority="38" operator="equal">
      <formula>0</formula>
    </cfRule>
  </conditionalFormatting>
  <conditionalFormatting sqref="J9">
    <cfRule type="cellIs" dxfId="1" priority="36" stopIfTrue="1" operator="equal">
      <formula>0</formula>
    </cfRule>
  </conditionalFormatting>
  <conditionalFormatting sqref="J11">
    <cfRule type="cellIs" dxfId="1" priority="34" stopIfTrue="1" operator="equal">
      <formula>0</formula>
    </cfRule>
  </conditionalFormatting>
  <conditionalFormatting sqref="F13">
    <cfRule type="cellIs" dxfId="0" priority="66" operator="equal">
      <formula>0</formula>
    </cfRule>
  </conditionalFormatting>
  <conditionalFormatting sqref="F14">
    <cfRule type="cellIs" dxfId="0" priority="67" operator="equal">
      <formula>0</formula>
    </cfRule>
  </conditionalFormatting>
  <conditionalFormatting sqref="I14">
    <cfRule type="cellIs" dxfId="0" priority="33" operator="equal">
      <formula>0</formula>
    </cfRule>
  </conditionalFormatting>
  <conditionalFormatting sqref="J14">
    <cfRule type="cellIs" dxfId="1" priority="31" stopIfTrue="1" operator="equal">
      <formula>0</formula>
    </cfRule>
  </conditionalFormatting>
  <conditionalFormatting sqref="J17">
    <cfRule type="cellIs" dxfId="1" priority="61" stopIfTrue="1" operator="equal">
      <formula>0</formula>
    </cfRule>
  </conditionalFormatting>
  <conditionalFormatting sqref="J18">
    <cfRule type="cellIs" dxfId="1" priority="9" stopIfTrue="1" operator="equal">
      <formula>0</formula>
    </cfRule>
  </conditionalFormatting>
  <conditionalFormatting sqref="K18">
    <cfRule type="cellIs" dxfId="1" priority="13" stopIfTrue="1" operator="equal">
      <formula>0</formula>
    </cfRule>
  </conditionalFormatting>
  <conditionalFormatting sqref="L18:FG18">
    <cfRule type="cellIs" dxfId="1" priority="11" stopIfTrue="1" operator="equal">
      <formula>0</formula>
    </cfRule>
  </conditionalFormatting>
  <conditionalFormatting sqref="J19">
    <cfRule type="cellIs" dxfId="1" priority="59" stopIfTrue="1" operator="equal">
      <formula>0</formula>
    </cfRule>
  </conditionalFormatting>
  <conditionalFormatting sqref="J20">
    <cfRule type="cellIs" dxfId="1" priority="29" stopIfTrue="1" operator="equal">
      <formula>0</formula>
    </cfRule>
  </conditionalFormatting>
  <conditionalFormatting sqref="J21">
    <cfRule type="cellIs" dxfId="1" priority="57" stopIfTrue="1" operator="equal">
      <formula>0</formula>
    </cfRule>
  </conditionalFormatting>
  <conditionalFormatting sqref="I23">
    <cfRule type="cellIs" dxfId="0" priority="26" operator="equal">
      <formula>0</formula>
    </cfRule>
  </conditionalFormatting>
  <conditionalFormatting sqref="J23">
    <cfRule type="cellIs" dxfId="1" priority="24" stopIfTrue="1" operator="equal">
      <formula>0</formula>
    </cfRule>
  </conditionalFormatting>
  <conditionalFormatting sqref="J24">
    <cfRule type="cellIs" dxfId="1" priority="22" stopIfTrue="1" operator="equal">
      <formula>0</formula>
    </cfRule>
  </conditionalFormatting>
  <conditionalFormatting sqref="J28">
    <cfRule type="cellIs" dxfId="1" priority="15" stopIfTrue="1" operator="equal">
      <formula>0</formula>
    </cfRule>
  </conditionalFormatting>
  <conditionalFormatting sqref="J30">
    <cfRule type="cellIs" dxfId="1" priority="53" stopIfTrue="1" operator="equal">
      <formula>0</formula>
    </cfRule>
  </conditionalFormatting>
  <conditionalFormatting sqref="J32">
    <cfRule type="cellIs" dxfId="1" priority="47" stopIfTrue="1" operator="equal">
      <formula>0</formula>
    </cfRule>
  </conditionalFormatting>
  <conditionalFormatting sqref="J33">
    <cfRule type="cellIs" dxfId="1" priority="45" stopIfTrue="1" operator="equal">
      <formula>0</formula>
    </cfRule>
  </conditionalFormatting>
  <conditionalFormatting sqref="J34">
    <cfRule type="cellIs" dxfId="1" priority="43" stopIfTrue="1" operator="equal">
      <formula>0</formula>
    </cfRule>
  </conditionalFormatting>
  <conditionalFormatting sqref="J35">
    <cfRule type="cellIs" dxfId="1" priority="41" stopIfTrue="1" operator="equal">
      <formula>0</formula>
    </cfRule>
  </conditionalFormatting>
  <conditionalFormatting sqref="J36">
    <cfRule type="cellIs" dxfId="1" priority="39" stopIfTrue="1" operator="equal">
      <formula>0</formula>
    </cfRule>
  </conditionalFormatting>
  <conditionalFormatting sqref="F38">
    <cfRule type="cellIs" dxfId="0" priority="4" operator="equal">
      <formula>0</formula>
    </cfRule>
  </conditionalFormatting>
  <conditionalFormatting sqref="J38">
    <cfRule type="cellIs" dxfId="1" priority="2" stopIfTrue="1" operator="equal">
      <formula>0</formula>
    </cfRule>
  </conditionalFormatting>
  <conditionalFormatting sqref="B39">
    <cfRule type="cellIs" dxfId="0" priority="18" operator="equal">
      <formula>0</formula>
    </cfRule>
  </conditionalFormatting>
  <conditionalFormatting sqref="A40">
    <cfRule type="cellIs" dxfId="0" priority="76" operator="equal">
      <formula>0</formula>
    </cfRule>
  </conditionalFormatting>
  <conditionalFormatting sqref="K40:IV40">
    <cfRule type="cellIs" dxfId="0" priority="78" operator="equal">
      <formula>0</formula>
    </cfRule>
  </conditionalFormatting>
  <conditionalFormatting sqref="B1:B3">
    <cfRule type="cellIs" dxfId="0" priority="1" operator="equal">
      <formula>0</formula>
    </cfRule>
  </conditionalFormatting>
  <conditionalFormatting sqref="F23:F24">
    <cfRule type="cellIs" dxfId="0" priority="65" operator="equal">
      <formula>0</formula>
    </cfRule>
  </conditionalFormatting>
  <conditionalFormatting sqref="F32:F36">
    <cfRule type="cellIs" dxfId="0" priority="64" operator="equal">
      <formula>0</formula>
    </cfRule>
  </conditionalFormatting>
  <conditionalFormatting sqref="J26:J27">
    <cfRule type="cellIs" dxfId="1" priority="55" stopIfTrue="1" operator="equal">
      <formula>0</formula>
    </cfRule>
  </conditionalFormatting>
  <conditionalFormatting sqref="K37:K38">
    <cfRule type="cellIs" dxfId="1" priority="7" stopIfTrue="1" operator="equal">
      <formula>0</formula>
    </cfRule>
  </conditionalFormatting>
  <conditionalFormatting sqref="A1:A3 L1:IV3 L5:IV5 B6:IV6 A5 A41:IV65536">
    <cfRule type="cellIs" dxfId="0" priority="79" operator="equal">
      <formula>0</formula>
    </cfRule>
  </conditionalFormatting>
  <conditionalFormatting sqref="L4:IV4 B4">
    <cfRule type="cellIs" dxfId="0" priority="17" operator="equal">
      <formula>0</formula>
    </cfRule>
  </conditionalFormatting>
  <conditionalFormatting sqref="L7:FG17 L19:FG28 J10 J15:J16 J12:J13 J7:J8 J25 J22 L30:FG36 J31">
    <cfRule type="cellIs" dxfId="1" priority="71" stopIfTrue="1" operator="equal">
      <formula>0</formula>
    </cfRule>
  </conditionalFormatting>
  <conditionalFormatting sqref="K7:K17 K19:K36">
    <cfRule type="cellIs" dxfId="1" priority="73" stopIfTrue="1" operator="equal">
      <formula>0</formula>
    </cfRule>
  </conditionalFormatting>
  <conditionalFormatting sqref="L29:FG29 J29">
    <cfRule type="cellIs" dxfId="1" priority="69" stopIfTrue="1" operator="equal">
      <formula>0</formula>
    </cfRule>
  </conditionalFormatting>
  <conditionalFormatting sqref="L37:FG38 J37">
    <cfRule type="cellIs" dxfId="1" priority="5" stopIfTrue="1" operator="equal">
      <formula>0</formula>
    </cfRule>
  </conditionalFormatting>
  <conditionalFormatting sqref="K39:DD39 H39:I39">
    <cfRule type="cellIs" dxfId="1" priority="20" stopIfTrue="1" operator="equal">
      <formula>0</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workbookViewId="0">
      <selection activeCell="G63" sqref="G63"/>
    </sheetView>
  </sheetViews>
  <sheetFormatPr defaultColWidth="9" defaultRowHeight="14.25"/>
  <sheetData>
    <row r="1" spans="1:9">
      <c r="A1" s="717" t="s">
        <v>10</v>
      </c>
      <c r="B1" s="718"/>
      <c r="C1" s="718"/>
      <c r="D1" s="718"/>
      <c r="E1" s="718"/>
      <c r="F1" s="718"/>
      <c r="G1" s="718"/>
      <c r="H1" s="718"/>
      <c r="I1" s="718"/>
    </row>
    <row r="2" spans="1:9">
      <c r="A2" s="718"/>
      <c r="B2" s="718"/>
      <c r="C2" s="718"/>
      <c r="D2" s="718"/>
      <c r="E2" s="718"/>
      <c r="F2" s="718"/>
      <c r="G2" s="718"/>
      <c r="H2" s="718"/>
      <c r="I2" s="718"/>
    </row>
    <row r="3" spans="1:9">
      <c r="A3" s="718"/>
      <c r="B3" s="718"/>
      <c r="C3" s="718"/>
      <c r="D3" s="718"/>
      <c r="E3" s="718"/>
      <c r="F3" s="718"/>
      <c r="G3" s="718"/>
      <c r="H3" s="718"/>
      <c r="I3" s="718"/>
    </row>
    <row r="4" spans="1:9">
      <c r="A4" s="718"/>
      <c r="B4" s="718"/>
      <c r="C4" s="718"/>
      <c r="D4" s="718"/>
      <c r="E4" s="718"/>
      <c r="F4" s="718"/>
      <c r="G4" s="718"/>
      <c r="H4" s="718"/>
      <c r="I4" s="718"/>
    </row>
    <row r="5" spans="1:9">
      <c r="A5" s="718"/>
      <c r="B5" s="718"/>
      <c r="C5" s="718"/>
      <c r="D5" s="718"/>
      <c r="E5" s="718"/>
      <c r="F5" s="718"/>
      <c r="G5" s="718"/>
      <c r="H5" s="718"/>
      <c r="I5" s="718"/>
    </row>
    <row r="6" spans="1:9">
      <c r="A6" s="718"/>
      <c r="B6" s="718"/>
      <c r="C6" s="718"/>
      <c r="D6" s="718"/>
      <c r="E6" s="718"/>
      <c r="F6" s="718"/>
      <c r="G6" s="718"/>
      <c r="H6" s="718"/>
      <c r="I6" s="718"/>
    </row>
    <row r="7" spans="1:9">
      <c r="A7" s="718"/>
      <c r="B7" s="718"/>
      <c r="C7" s="718"/>
      <c r="D7" s="718"/>
      <c r="E7" s="718"/>
      <c r="F7" s="718"/>
      <c r="G7" s="718"/>
      <c r="H7" s="718"/>
      <c r="I7" s="718"/>
    </row>
    <row r="8" spans="1:9">
      <c r="A8" s="718"/>
      <c r="B8" s="718"/>
      <c r="C8" s="718"/>
      <c r="D8" s="718"/>
      <c r="E8" s="718"/>
      <c r="F8" s="718"/>
      <c r="G8" s="718"/>
      <c r="H8" s="718"/>
      <c r="I8" s="718"/>
    </row>
    <row r="9" spans="1:9">
      <c r="A9" s="718"/>
      <c r="B9" s="718"/>
      <c r="C9" s="718"/>
      <c r="D9" s="718"/>
      <c r="E9" s="718"/>
      <c r="F9" s="718"/>
      <c r="G9" s="718"/>
      <c r="H9" s="718"/>
      <c r="I9" s="718"/>
    </row>
    <row r="10" spans="1:9">
      <c r="A10" s="718"/>
      <c r="B10" s="718"/>
      <c r="C10" s="718"/>
      <c r="D10" s="718"/>
      <c r="E10" s="718"/>
      <c r="F10" s="718"/>
      <c r="G10" s="718"/>
      <c r="H10" s="718"/>
      <c r="I10" s="718"/>
    </row>
    <row r="11" spans="1:9">
      <c r="A11" s="718"/>
      <c r="B11" s="718"/>
      <c r="C11" s="718"/>
      <c r="D11" s="718"/>
      <c r="E11" s="718"/>
      <c r="F11" s="718"/>
      <c r="G11" s="718"/>
      <c r="H11" s="718"/>
      <c r="I11" s="718"/>
    </row>
    <row r="12" spans="1:9">
      <c r="A12" s="718"/>
      <c r="B12" s="718"/>
      <c r="C12" s="718"/>
      <c r="D12" s="718"/>
      <c r="E12" s="718"/>
      <c r="F12" s="718"/>
      <c r="G12" s="718"/>
      <c r="H12" s="718"/>
      <c r="I12" s="718"/>
    </row>
    <row r="13" spans="1:9">
      <c r="A13" s="718"/>
      <c r="B13" s="718"/>
      <c r="C13" s="718"/>
      <c r="D13" s="718"/>
      <c r="E13" s="718"/>
      <c r="F13" s="718"/>
      <c r="G13" s="718"/>
      <c r="H13" s="718"/>
      <c r="I13" s="718"/>
    </row>
    <row r="14" spans="1:9">
      <c r="A14" s="718"/>
      <c r="B14" s="718"/>
      <c r="C14" s="718"/>
      <c r="D14" s="718"/>
      <c r="E14" s="718"/>
      <c r="F14" s="718"/>
      <c r="G14" s="718"/>
      <c r="H14" s="718"/>
      <c r="I14" s="718"/>
    </row>
    <row r="15" spans="1:9">
      <c r="A15" s="718"/>
      <c r="B15" s="718"/>
      <c r="C15" s="718"/>
      <c r="D15" s="718"/>
      <c r="E15" s="718"/>
      <c r="F15" s="718"/>
      <c r="G15" s="718"/>
      <c r="H15" s="718"/>
      <c r="I15" s="718"/>
    </row>
    <row r="16" spans="1:9">
      <c r="A16" s="718"/>
      <c r="B16" s="718"/>
      <c r="C16" s="718"/>
      <c r="D16" s="718"/>
      <c r="E16" s="718"/>
      <c r="F16" s="718"/>
      <c r="G16" s="718"/>
      <c r="H16" s="718"/>
      <c r="I16" s="718"/>
    </row>
    <row r="17" spans="1:9">
      <c r="A17" s="718"/>
      <c r="B17" s="718"/>
      <c r="C17" s="718"/>
      <c r="D17" s="718"/>
      <c r="E17" s="718"/>
      <c r="F17" s="718"/>
      <c r="G17" s="718"/>
      <c r="H17" s="718"/>
      <c r="I17" s="718"/>
    </row>
    <row r="18" spans="1:9">
      <c r="A18" s="718"/>
      <c r="B18" s="718"/>
      <c r="C18" s="718"/>
      <c r="D18" s="718"/>
      <c r="E18" s="718"/>
      <c r="F18" s="718"/>
      <c r="G18" s="718"/>
      <c r="H18" s="718"/>
      <c r="I18" s="718"/>
    </row>
    <row r="19" spans="1:9">
      <c r="A19" s="718"/>
      <c r="B19" s="718"/>
      <c r="C19" s="718"/>
      <c r="D19" s="718"/>
      <c r="E19" s="718"/>
      <c r="F19" s="718"/>
      <c r="G19" s="718"/>
      <c r="H19" s="718"/>
      <c r="I19" s="718"/>
    </row>
    <row r="20" spans="1:9">
      <c r="A20" s="718"/>
      <c r="B20" s="718"/>
      <c r="C20" s="718"/>
      <c r="D20" s="718"/>
      <c r="E20" s="718"/>
      <c r="F20" s="718"/>
      <c r="G20" s="718"/>
      <c r="H20" s="718"/>
      <c r="I20" s="718"/>
    </row>
    <row r="21" spans="1:9">
      <c r="A21" s="718"/>
      <c r="B21" s="718"/>
      <c r="C21" s="718"/>
      <c r="D21" s="718"/>
      <c r="E21" s="718"/>
      <c r="F21" s="718"/>
      <c r="G21" s="718"/>
      <c r="H21" s="718"/>
      <c r="I21" s="718"/>
    </row>
    <row r="22" spans="1:9">
      <c r="A22" s="718"/>
      <c r="B22" s="718"/>
      <c r="C22" s="718"/>
      <c r="D22" s="718"/>
      <c r="E22" s="718"/>
      <c r="F22" s="718"/>
      <c r="G22" s="718"/>
      <c r="H22" s="718"/>
      <c r="I22" s="718"/>
    </row>
    <row r="23" spans="1:9">
      <c r="A23" s="718"/>
      <c r="B23" s="718"/>
      <c r="C23" s="718"/>
      <c r="D23" s="718"/>
      <c r="E23" s="718"/>
      <c r="F23" s="718"/>
      <c r="G23" s="718"/>
      <c r="H23" s="718"/>
      <c r="I23" s="718"/>
    </row>
    <row r="24" spans="1:9">
      <c r="A24" s="718"/>
      <c r="B24" s="718"/>
      <c r="C24" s="718"/>
      <c r="D24" s="718"/>
      <c r="E24" s="718"/>
      <c r="F24" s="718"/>
      <c r="G24" s="718"/>
      <c r="H24" s="718"/>
      <c r="I24" s="718"/>
    </row>
    <row r="25" spans="1:9">
      <c r="A25" s="718"/>
      <c r="B25" s="718"/>
      <c r="C25" s="718"/>
      <c r="D25" s="718"/>
      <c r="E25" s="718"/>
      <c r="F25" s="718"/>
      <c r="G25" s="718"/>
      <c r="H25" s="718"/>
      <c r="I25" s="718"/>
    </row>
    <row r="26" spans="1:9">
      <c r="A26" s="718"/>
      <c r="B26" s="718"/>
      <c r="C26" s="718"/>
      <c r="D26" s="718"/>
      <c r="E26" s="718"/>
      <c r="F26" s="718"/>
      <c r="G26" s="718"/>
      <c r="H26" s="718"/>
      <c r="I26" s="718"/>
    </row>
    <row r="27" spans="1:9">
      <c r="A27" s="718"/>
      <c r="B27" s="718"/>
      <c r="C27" s="718"/>
      <c r="D27" s="718"/>
      <c r="E27" s="718"/>
      <c r="F27" s="718"/>
      <c r="G27" s="718"/>
      <c r="H27" s="718"/>
      <c r="I27" s="718"/>
    </row>
    <row r="28" spans="1:9">
      <c r="A28" s="718"/>
      <c r="B28" s="718"/>
      <c r="C28" s="718"/>
      <c r="D28" s="718"/>
      <c r="E28" s="718"/>
      <c r="F28" s="718"/>
      <c r="G28" s="718"/>
      <c r="H28" s="718"/>
      <c r="I28" s="718"/>
    </row>
    <row r="29" spans="1:9">
      <c r="A29" s="718"/>
      <c r="B29" s="718"/>
      <c r="C29" s="718"/>
      <c r="D29" s="718"/>
      <c r="E29" s="718"/>
      <c r="F29" s="718"/>
      <c r="G29" s="718"/>
      <c r="H29" s="718"/>
      <c r="I29" s="718"/>
    </row>
    <row r="30" spans="1:9">
      <c r="A30" s="718"/>
      <c r="B30" s="718"/>
      <c r="C30" s="718"/>
      <c r="D30" s="718"/>
      <c r="E30" s="718"/>
      <c r="F30" s="718"/>
      <c r="G30" s="718"/>
      <c r="H30" s="718"/>
      <c r="I30" s="718"/>
    </row>
    <row r="31" spans="1:9">
      <c r="A31" s="718"/>
      <c r="B31" s="718"/>
      <c r="C31" s="718"/>
      <c r="D31" s="718"/>
      <c r="E31" s="718"/>
      <c r="F31" s="718"/>
      <c r="G31" s="718"/>
      <c r="H31" s="718"/>
      <c r="I31" s="718"/>
    </row>
    <row r="32" spans="1:9">
      <c r="A32" s="718"/>
      <c r="B32" s="718"/>
      <c r="C32" s="718"/>
      <c r="D32" s="718"/>
      <c r="E32" s="718"/>
      <c r="F32" s="718"/>
      <c r="G32" s="718"/>
      <c r="H32" s="718"/>
      <c r="I32" s="718"/>
    </row>
    <row r="33" spans="1:9">
      <c r="A33" s="718"/>
      <c r="B33" s="718"/>
      <c r="C33" s="718"/>
      <c r="D33" s="718"/>
      <c r="E33" s="718"/>
      <c r="F33" s="718"/>
      <c r="G33" s="718"/>
      <c r="H33" s="718"/>
      <c r="I33" s="718"/>
    </row>
    <row r="34" spans="1:9">
      <c r="A34" s="718"/>
      <c r="B34" s="718"/>
      <c r="C34" s="718"/>
      <c r="D34" s="718"/>
      <c r="E34" s="718"/>
      <c r="F34" s="718"/>
      <c r="G34" s="718"/>
      <c r="H34" s="718"/>
      <c r="I34" s="718"/>
    </row>
    <row r="35" spans="1:9">
      <c r="A35" s="718"/>
      <c r="B35" s="718"/>
      <c r="C35" s="718"/>
      <c r="D35" s="718"/>
      <c r="E35" s="718"/>
      <c r="F35" s="718"/>
      <c r="G35" s="718"/>
      <c r="H35" s="718"/>
      <c r="I35" s="718"/>
    </row>
    <row r="36" spans="1:9">
      <c r="A36" s="718"/>
      <c r="B36" s="718"/>
      <c r="C36" s="718"/>
      <c r="D36" s="718"/>
      <c r="E36" s="718"/>
      <c r="F36" s="718"/>
      <c r="G36" s="718"/>
      <c r="H36" s="718"/>
      <c r="I36" s="718"/>
    </row>
    <row r="37" spans="1:9">
      <c r="A37" s="718"/>
      <c r="B37" s="718"/>
      <c r="C37" s="718"/>
      <c r="D37" s="718"/>
      <c r="E37" s="718"/>
      <c r="F37" s="718"/>
      <c r="G37" s="718"/>
      <c r="H37" s="718"/>
      <c r="I37" s="718"/>
    </row>
    <row r="38" spans="1:9">
      <c r="A38" s="718"/>
      <c r="B38" s="718"/>
      <c r="C38" s="718"/>
      <c r="D38" s="718"/>
      <c r="E38" s="718"/>
      <c r="F38" s="718"/>
      <c r="G38" s="718"/>
      <c r="H38" s="718"/>
      <c r="I38" s="718"/>
    </row>
    <row r="39" spans="1:9">
      <c r="A39" s="718"/>
      <c r="B39" s="718"/>
      <c r="C39" s="718"/>
      <c r="D39" s="718"/>
      <c r="E39" s="718"/>
      <c r="F39" s="718"/>
      <c r="G39" s="718"/>
      <c r="H39" s="718"/>
      <c r="I39" s="718"/>
    </row>
    <row r="40" spans="1:9">
      <c r="A40" s="718"/>
      <c r="B40" s="718"/>
      <c r="C40" s="718"/>
      <c r="D40" s="718"/>
      <c r="E40" s="718"/>
      <c r="F40" s="718"/>
      <c r="G40" s="718"/>
      <c r="H40" s="718"/>
      <c r="I40" s="718"/>
    </row>
    <row r="41" spans="1:9">
      <c r="A41" s="718"/>
      <c r="B41" s="718"/>
      <c r="C41" s="718"/>
      <c r="D41" s="718"/>
      <c r="E41" s="718"/>
      <c r="F41" s="718"/>
      <c r="G41" s="718"/>
      <c r="H41" s="718"/>
      <c r="I41" s="718"/>
    </row>
    <row r="42" spans="1:9">
      <c r="A42" s="718"/>
      <c r="B42" s="718"/>
      <c r="C42" s="718"/>
      <c r="D42" s="718"/>
      <c r="E42" s="718"/>
      <c r="F42" s="718"/>
      <c r="G42" s="718"/>
      <c r="H42" s="718"/>
      <c r="I42" s="718"/>
    </row>
    <row r="43" spans="1:9">
      <c r="A43" s="718"/>
      <c r="B43" s="718"/>
      <c r="C43" s="718"/>
      <c r="D43" s="718"/>
      <c r="E43" s="718"/>
      <c r="F43" s="718"/>
      <c r="G43" s="718"/>
      <c r="H43" s="718"/>
      <c r="I43" s="718"/>
    </row>
    <row r="44" spans="1:9">
      <c r="A44" s="718"/>
      <c r="B44" s="718"/>
      <c r="C44" s="718"/>
      <c r="D44" s="718"/>
      <c r="E44" s="718"/>
      <c r="F44" s="718"/>
      <c r="G44" s="718"/>
      <c r="H44" s="718"/>
      <c r="I44" s="718"/>
    </row>
    <row r="45" ht="38" customHeight="1" spans="1:9">
      <c r="A45" s="718"/>
      <c r="B45" s="718"/>
      <c r="C45" s="718"/>
      <c r="D45" s="718"/>
      <c r="E45" s="718"/>
      <c r="F45" s="718"/>
      <c r="G45" s="718"/>
      <c r="H45" s="718"/>
      <c r="I45" s="718"/>
    </row>
  </sheetData>
  <mergeCells count="1">
    <mergeCell ref="A1:I45"/>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Z50"/>
  <sheetViews>
    <sheetView showZeros="0" tabSelected="1" view="pageBreakPreview" zoomScale="115" zoomScaleNormal="145" workbookViewId="0">
      <pane ySplit="4" topLeftCell="A30" activePane="bottomLeft" state="frozen"/>
      <selection/>
      <selection pane="bottomLeft" activeCell="G11" sqref="G11"/>
    </sheetView>
  </sheetViews>
  <sheetFormatPr defaultColWidth="9" defaultRowHeight="14.25"/>
  <cols>
    <col min="1" max="1" width="10.4333333333333" style="633" customWidth="1"/>
    <col min="2" max="2" width="27.25" style="634" customWidth="1"/>
    <col min="3" max="3" width="5.31666666666667" style="635" customWidth="1"/>
    <col min="4" max="4" width="9.13333333333333" style="636" customWidth="1"/>
    <col min="5" max="5" width="8.35833333333333" style="637" customWidth="1"/>
    <col min="6" max="6" width="16.9583333333333" style="638" customWidth="1"/>
    <col min="7" max="7" width="9.75" style="639" customWidth="1"/>
    <col min="8" max="8" width="9.75" style="640" customWidth="1"/>
    <col min="9" max="9" width="43.375" style="641" customWidth="1"/>
    <col min="10" max="10" width="9" style="629"/>
    <col min="11" max="12" width="11.125" style="629"/>
    <col min="13" max="234" width="9" style="629"/>
    <col min="235" max="16384" width="9" style="632"/>
  </cols>
  <sheetData>
    <row r="1" s="629" customFormat="1" ht="20" customHeight="1" spans="1:9">
      <c r="A1" s="642" t="s">
        <v>11</v>
      </c>
      <c r="B1" s="643"/>
      <c r="C1" s="644"/>
      <c r="D1" s="645"/>
      <c r="E1" s="642"/>
      <c r="F1" s="646"/>
      <c r="G1" s="647"/>
      <c r="H1" s="648"/>
      <c r="I1" s="711"/>
    </row>
    <row r="2" s="629" customFormat="1" ht="21" customHeight="1" spans="1:11">
      <c r="A2" s="649" t="s">
        <v>12</v>
      </c>
      <c r="B2" s="643"/>
      <c r="C2" s="649"/>
      <c r="D2" s="643"/>
      <c r="E2" s="650"/>
      <c r="F2" s="651"/>
      <c r="G2" s="652"/>
      <c r="H2" s="653"/>
      <c r="I2" s="650"/>
      <c r="J2" s="629"/>
      <c r="K2" s="630"/>
    </row>
    <row r="3" s="630" customFormat="1" ht="23" customHeight="1" spans="1:9">
      <c r="A3" s="654" t="s">
        <v>13</v>
      </c>
      <c r="B3" s="655" t="s">
        <v>14</v>
      </c>
      <c r="C3" s="656" t="s">
        <v>15</v>
      </c>
      <c r="D3" s="657" t="s">
        <v>16</v>
      </c>
      <c r="E3" s="658" t="s">
        <v>17</v>
      </c>
      <c r="F3" s="659" t="s">
        <v>18</v>
      </c>
      <c r="G3" s="660" t="s">
        <v>19</v>
      </c>
      <c r="H3" s="661" t="s">
        <v>20</v>
      </c>
      <c r="I3" s="712" t="s">
        <v>21</v>
      </c>
    </row>
    <row r="4" s="630" customFormat="1" ht="35" customHeight="1" spans="1:9">
      <c r="A4" s="662"/>
      <c r="B4" s="663"/>
      <c r="C4" s="664"/>
      <c r="D4" s="665"/>
      <c r="E4" s="666" t="s">
        <v>22</v>
      </c>
      <c r="F4" s="667"/>
      <c r="G4" s="668" t="s">
        <v>22</v>
      </c>
      <c r="H4" s="669"/>
      <c r="I4" s="713"/>
    </row>
    <row r="5" s="631" customFormat="1" ht="20" customHeight="1" spans="1:9">
      <c r="A5" s="670">
        <v>1</v>
      </c>
      <c r="B5" s="671" t="s">
        <v>23</v>
      </c>
      <c r="C5" s="672" t="s">
        <v>24</v>
      </c>
      <c r="D5" s="673">
        <v>300</v>
      </c>
      <c r="E5" s="673">
        <v>120</v>
      </c>
      <c r="F5" s="674">
        <f>ROUND(E5*D5,0)</f>
        <v>36000</v>
      </c>
      <c r="G5" s="675"/>
      <c r="H5" s="676">
        <f>D5*G5</f>
        <v>0</v>
      </c>
      <c r="I5" s="714" t="s">
        <v>25</v>
      </c>
    </row>
    <row r="6" s="631" customFormat="1" ht="34" customHeight="1" spans="1:9">
      <c r="A6" s="670">
        <v>2</v>
      </c>
      <c r="B6" s="677" t="s">
        <v>26</v>
      </c>
      <c r="C6" s="673" t="s">
        <v>27</v>
      </c>
      <c r="D6" s="673">
        <v>40</v>
      </c>
      <c r="E6" s="673">
        <v>1200</v>
      </c>
      <c r="F6" s="678">
        <f>E6*D6</f>
        <v>48000</v>
      </c>
      <c r="G6" s="679"/>
      <c r="H6" s="676">
        <f t="shared" ref="H6:H49" si="0">D6*G6</f>
        <v>0</v>
      </c>
      <c r="I6" s="714" t="s">
        <v>28</v>
      </c>
    </row>
    <row r="7" s="631" customFormat="1" ht="17" customHeight="1" spans="1:9">
      <c r="A7" s="680">
        <v>102</v>
      </c>
      <c r="B7" s="681" t="s">
        <v>29</v>
      </c>
      <c r="C7" s="682"/>
      <c r="D7" s="683"/>
      <c r="E7" s="673"/>
      <c r="F7" s="678"/>
      <c r="G7" s="679"/>
      <c r="H7" s="676"/>
      <c r="I7" s="714"/>
    </row>
    <row r="8" s="631" customFormat="1" ht="21" customHeight="1" spans="1:9">
      <c r="A8" s="684" t="s">
        <v>30</v>
      </c>
      <c r="B8" s="685" t="s">
        <v>31</v>
      </c>
      <c r="C8" s="686" t="s">
        <v>32</v>
      </c>
      <c r="D8" s="687">
        <v>245</v>
      </c>
      <c r="E8" s="673">
        <v>12</v>
      </c>
      <c r="F8" s="678">
        <f>E8*D8</f>
        <v>2940</v>
      </c>
      <c r="G8" s="679"/>
      <c r="H8" s="676">
        <f>D8*G8</f>
        <v>0</v>
      </c>
      <c r="I8" s="714" t="s">
        <v>33</v>
      </c>
    </row>
    <row r="9" s="631" customFormat="1" ht="33" customHeight="1" spans="1:9">
      <c r="A9" s="684">
        <v>2</v>
      </c>
      <c r="B9" s="685" t="s">
        <v>34</v>
      </c>
      <c r="C9" s="688" t="s">
        <v>35</v>
      </c>
      <c r="D9" s="686">
        <v>2915</v>
      </c>
      <c r="E9" s="673">
        <v>1</v>
      </c>
      <c r="F9" s="678">
        <f>E9*D9</f>
        <v>2915</v>
      </c>
      <c r="G9" s="679"/>
      <c r="H9" s="676">
        <f t="shared" si="0"/>
        <v>0</v>
      </c>
      <c r="I9" s="714" t="s">
        <v>36</v>
      </c>
    </row>
    <row r="10" s="631" customFormat="1" ht="15" customHeight="1" spans="1:9">
      <c r="A10" s="684" t="s">
        <v>37</v>
      </c>
      <c r="B10" s="685" t="s">
        <v>38</v>
      </c>
      <c r="C10" s="682"/>
      <c r="D10" s="689"/>
      <c r="E10" s="673"/>
      <c r="F10" s="678">
        <f t="shared" ref="F10:F27" si="1">E10*D10</f>
        <v>0</v>
      </c>
      <c r="G10" s="679"/>
      <c r="H10" s="676">
        <f t="shared" si="0"/>
        <v>0</v>
      </c>
      <c r="I10" s="714"/>
    </row>
    <row r="11" s="631" customFormat="1" ht="25" customHeight="1" spans="1:9">
      <c r="A11" s="684" t="s">
        <v>39</v>
      </c>
      <c r="B11" s="690" t="s">
        <v>40</v>
      </c>
      <c r="C11" s="691" t="s">
        <v>41</v>
      </c>
      <c r="D11" s="686">
        <v>51.1</v>
      </c>
      <c r="E11" s="673">
        <v>150</v>
      </c>
      <c r="F11" s="678">
        <f t="shared" si="1"/>
        <v>7665</v>
      </c>
      <c r="G11" s="679"/>
      <c r="H11" s="676">
        <f t="shared" si="0"/>
        <v>0</v>
      </c>
      <c r="I11" s="714" t="s">
        <v>42</v>
      </c>
    </row>
    <row r="12" s="631" customFormat="1" ht="28" customHeight="1" spans="1:9">
      <c r="A12" s="684" t="s">
        <v>43</v>
      </c>
      <c r="B12" s="690" t="s">
        <v>44</v>
      </c>
      <c r="C12" s="686" t="s">
        <v>32</v>
      </c>
      <c r="D12" s="692">
        <v>202.1</v>
      </c>
      <c r="E12" s="673">
        <v>150</v>
      </c>
      <c r="F12" s="678">
        <f t="shared" si="1"/>
        <v>30315</v>
      </c>
      <c r="G12" s="679"/>
      <c r="H12" s="676">
        <f t="shared" si="0"/>
        <v>0</v>
      </c>
      <c r="I12" s="714"/>
    </row>
    <row r="13" s="631" customFormat="1" ht="21" customHeight="1" spans="1:9">
      <c r="A13" s="684" t="s">
        <v>45</v>
      </c>
      <c r="B13" s="690" t="s">
        <v>46</v>
      </c>
      <c r="C13" s="682"/>
      <c r="D13" s="689"/>
      <c r="E13" s="673"/>
      <c r="F13" s="678">
        <f t="shared" si="1"/>
        <v>0</v>
      </c>
      <c r="G13" s="679"/>
      <c r="H13" s="676">
        <f t="shared" si="0"/>
        <v>0</v>
      </c>
      <c r="I13" s="714"/>
    </row>
    <row r="14" s="631" customFormat="1" ht="26" customHeight="1" spans="1:9">
      <c r="A14" s="684" t="s">
        <v>47</v>
      </c>
      <c r="B14" s="693" t="s">
        <v>48</v>
      </c>
      <c r="C14" s="686" t="s">
        <v>49</v>
      </c>
      <c r="D14" s="687">
        <v>86</v>
      </c>
      <c r="E14" s="673">
        <v>50</v>
      </c>
      <c r="F14" s="678">
        <f t="shared" si="1"/>
        <v>4300</v>
      </c>
      <c r="G14" s="679"/>
      <c r="H14" s="676">
        <f t="shared" si="0"/>
        <v>0</v>
      </c>
      <c r="I14" s="714" t="s">
        <v>50</v>
      </c>
    </row>
    <row r="15" s="631" customFormat="1" ht="26" customHeight="1" spans="1:9">
      <c r="A15" s="684" t="s">
        <v>51</v>
      </c>
      <c r="B15" s="690" t="s">
        <v>52</v>
      </c>
      <c r="C15" s="686" t="s">
        <v>49</v>
      </c>
      <c r="D15" s="687">
        <v>5</v>
      </c>
      <c r="E15" s="673">
        <v>50</v>
      </c>
      <c r="F15" s="678">
        <f t="shared" si="1"/>
        <v>250</v>
      </c>
      <c r="G15" s="679"/>
      <c r="H15" s="676">
        <f t="shared" si="0"/>
        <v>0</v>
      </c>
      <c r="I15" s="714"/>
    </row>
    <row r="16" s="631" customFormat="1" ht="16" customHeight="1" spans="1:9">
      <c r="A16" s="684" t="s">
        <v>53</v>
      </c>
      <c r="B16" s="690" t="s">
        <v>54</v>
      </c>
      <c r="C16" s="682"/>
      <c r="D16" s="689"/>
      <c r="E16" s="673"/>
      <c r="F16" s="678">
        <f t="shared" si="1"/>
        <v>0</v>
      </c>
      <c r="G16" s="679"/>
      <c r="H16" s="676">
        <f t="shared" si="0"/>
        <v>0</v>
      </c>
      <c r="I16" s="714"/>
    </row>
    <row r="17" s="631" customFormat="1" ht="21" customHeight="1" spans="1:9">
      <c r="A17" s="684" t="s">
        <v>55</v>
      </c>
      <c r="B17" s="690" t="s">
        <v>56</v>
      </c>
      <c r="C17" s="686" t="s">
        <v>32</v>
      </c>
      <c r="D17" s="694">
        <v>1501.65</v>
      </c>
      <c r="E17" s="673">
        <v>265</v>
      </c>
      <c r="F17" s="678">
        <f t="shared" si="1"/>
        <v>397937.25</v>
      </c>
      <c r="G17" s="679"/>
      <c r="H17" s="676">
        <f t="shared" si="0"/>
        <v>0</v>
      </c>
      <c r="I17" s="714" t="s">
        <v>57</v>
      </c>
    </row>
    <row r="18" s="631" customFormat="1" ht="21" customHeight="1" spans="1:9">
      <c r="A18" s="684" t="s">
        <v>58</v>
      </c>
      <c r="B18" s="690" t="s">
        <v>59</v>
      </c>
      <c r="C18" s="686" t="s">
        <v>32</v>
      </c>
      <c r="D18" s="692">
        <v>892.9</v>
      </c>
      <c r="E18" s="673">
        <v>265</v>
      </c>
      <c r="F18" s="678">
        <f t="shared" si="1"/>
        <v>236618.5</v>
      </c>
      <c r="G18" s="679"/>
      <c r="H18" s="676">
        <f t="shared" si="0"/>
        <v>0</v>
      </c>
      <c r="I18" s="714"/>
    </row>
    <row r="19" s="631" customFormat="1" ht="21" customHeight="1" spans="1:9">
      <c r="A19" s="684" t="s">
        <v>60</v>
      </c>
      <c r="B19" s="690" t="s">
        <v>61</v>
      </c>
      <c r="C19" s="686" t="s">
        <v>32</v>
      </c>
      <c r="D19" s="694">
        <v>92.25</v>
      </c>
      <c r="E19" s="673">
        <v>265</v>
      </c>
      <c r="F19" s="678">
        <f t="shared" si="1"/>
        <v>24446.25</v>
      </c>
      <c r="G19" s="679"/>
      <c r="H19" s="676">
        <f t="shared" si="0"/>
        <v>0</v>
      </c>
      <c r="I19" s="714"/>
    </row>
    <row r="20" s="631" customFormat="1" ht="17" customHeight="1" spans="1:9">
      <c r="A20" s="680">
        <v>103</v>
      </c>
      <c r="B20" s="695" t="s">
        <v>62</v>
      </c>
      <c r="C20" s="682"/>
      <c r="D20" s="689"/>
      <c r="E20" s="673"/>
      <c r="F20" s="678">
        <f t="shared" si="1"/>
        <v>0</v>
      </c>
      <c r="G20" s="679"/>
      <c r="H20" s="676"/>
      <c r="I20" s="714"/>
    </row>
    <row r="21" s="631" customFormat="1" ht="34" customHeight="1" spans="1:9">
      <c r="A21" s="696" t="s">
        <v>63</v>
      </c>
      <c r="B21" s="693" t="s">
        <v>64</v>
      </c>
      <c r="C21" s="686" t="s">
        <v>65</v>
      </c>
      <c r="D21" s="687">
        <f>81421*0.15+271</f>
        <v>12484.15</v>
      </c>
      <c r="E21" s="673">
        <v>100</v>
      </c>
      <c r="F21" s="678">
        <f t="shared" si="1"/>
        <v>1248415</v>
      </c>
      <c r="G21" s="679"/>
      <c r="H21" s="676">
        <f t="shared" si="0"/>
        <v>0</v>
      </c>
      <c r="I21" s="714" t="s">
        <v>66</v>
      </c>
    </row>
    <row r="22" s="631" customFormat="1" ht="34" customHeight="1" spans="1:9">
      <c r="A22" s="696" t="s">
        <v>63</v>
      </c>
      <c r="B22" s="693" t="s">
        <v>67</v>
      </c>
      <c r="C22" s="686" t="s">
        <v>65</v>
      </c>
      <c r="D22" s="687">
        <f>25131*0.1</f>
        <v>2513.1</v>
      </c>
      <c r="E22" s="673">
        <v>120</v>
      </c>
      <c r="F22" s="678">
        <f t="shared" si="1"/>
        <v>301572</v>
      </c>
      <c r="G22" s="679"/>
      <c r="H22" s="676">
        <f t="shared" si="0"/>
        <v>0</v>
      </c>
      <c r="I22" s="714" t="s">
        <v>66</v>
      </c>
    </row>
    <row r="23" s="631" customFormat="1" ht="34" customHeight="1" spans="1:9">
      <c r="A23" s="696" t="s">
        <v>68</v>
      </c>
      <c r="B23" s="690" t="s">
        <v>69</v>
      </c>
      <c r="C23" s="686" t="s">
        <v>70</v>
      </c>
      <c r="D23" s="687">
        <v>8164</v>
      </c>
      <c r="E23" s="673">
        <v>2</v>
      </c>
      <c r="F23" s="678">
        <f t="shared" si="1"/>
        <v>16328</v>
      </c>
      <c r="G23" s="679"/>
      <c r="H23" s="676">
        <f t="shared" si="0"/>
        <v>0</v>
      </c>
      <c r="I23" s="714" t="s">
        <v>71</v>
      </c>
    </row>
    <row r="24" s="631" customFormat="1" ht="25" customHeight="1" spans="1:9">
      <c r="A24" s="696" t="s">
        <v>72</v>
      </c>
      <c r="B24" s="685" t="s">
        <v>73</v>
      </c>
      <c r="C24" s="686" t="s">
        <v>32</v>
      </c>
      <c r="D24" s="692">
        <v>446.5</v>
      </c>
      <c r="E24" s="673">
        <v>29</v>
      </c>
      <c r="F24" s="678">
        <f t="shared" si="1"/>
        <v>12948.5</v>
      </c>
      <c r="G24" s="679"/>
      <c r="H24" s="676">
        <f t="shared" si="0"/>
        <v>0</v>
      </c>
      <c r="I24" s="714" t="s">
        <v>33</v>
      </c>
    </row>
    <row r="25" s="631" customFormat="1" ht="25" customHeight="1" spans="1:9">
      <c r="A25" s="696" t="s">
        <v>74</v>
      </c>
      <c r="B25" s="685" t="s">
        <v>75</v>
      </c>
      <c r="C25" s="686" t="s">
        <v>32</v>
      </c>
      <c r="D25" s="687">
        <v>886</v>
      </c>
      <c r="E25" s="673">
        <v>15</v>
      </c>
      <c r="F25" s="678">
        <f t="shared" si="1"/>
        <v>13290</v>
      </c>
      <c r="G25" s="679"/>
      <c r="H25" s="676">
        <f t="shared" si="0"/>
        <v>0</v>
      </c>
      <c r="I25" s="714" t="s">
        <v>76</v>
      </c>
    </row>
    <row r="26" s="631" customFormat="1" ht="25" customHeight="1" spans="1:9">
      <c r="A26" s="696" t="s">
        <v>77</v>
      </c>
      <c r="B26" s="685" t="s">
        <v>78</v>
      </c>
      <c r="C26" s="686" t="s">
        <v>70</v>
      </c>
      <c r="D26" s="692">
        <v>2232.5</v>
      </c>
      <c r="E26" s="673">
        <v>2</v>
      </c>
      <c r="F26" s="678">
        <f t="shared" si="1"/>
        <v>4465</v>
      </c>
      <c r="G26" s="679"/>
      <c r="H26" s="676">
        <f t="shared" si="0"/>
        <v>0</v>
      </c>
      <c r="I26" s="714" t="s">
        <v>71</v>
      </c>
    </row>
    <row r="27" s="631" customFormat="1" ht="25" customHeight="1" spans="1:9">
      <c r="A27" s="696" t="s">
        <v>79</v>
      </c>
      <c r="B27" s="685" t="s">
        <v>80</v>
      </c>
      <c r="C27" s="686" t="s">
        <v>32</v>
      </c>
      <c r="D27" s="692">
        <v>669.8</v>
      </c>
      <c r="E27" s="673">
        <v>12</v>
      </c>
      <c r="F27" s="678">
        <f t="shared" si="1"/>
        <v>8037.6</v>
      </c>
      <c r="G27" s="679"/>
      <c r="H27" s="676">
        <f t="shared" si="0"/>
        <v>0</v>
      </c>
      <c r="I27" s="714" t="s">
        <v>33</v>
      </c>
    </row>
    <row r="28" s="631" customFormat="1" ht="16" customHeight="1" spans="1:9">
      <c r="A28" s="680">
        <v>104</v>
      </c>
      <c r="B28" s="681" t="s">
        <v>81</v>
      </c>
      <c r="C28" s="682"/>
      <c r="D28" s="689"/>
      <c r="E28" s="673"/>
      <c r="F28" s="678">
        <f t="shared" ref="F28:F33" si="2">E28*D28</f>
        <v>0</v>
      </c>
      <c r="G28" s="679"/>
      <c r="H28" s="676"/>
      <c r="I28" s="714"/>
    </row>
    <row r="29" s="631" customFormat="1" ht="22" customHeight="1" spans="1:9">
      <c r="A29" s="696" t="s">
        <v>82</v>
      </c>
      <c r="B29" s="685" t="s">
        <v>83</v>
      </c>
      <c r="C29" s="686" t="s">
        <v>32</v>
      </c>
      <c r="D29" s="692">
        <v>19.7</v>
      </c>
      <c r="E29" s="673">
        <v>50</v>
      </c>
      <c r="F29" s="678">
        <f t="shared" si="2"/>
        <v>985</v>
      </c>
      <c r="G29" s="679"/>
      <c r="H29" s="676">
        <f t="shared" si="0"/>
        <v>0</v>
      </c>
      <c r="I29" s="714" t="s">
        <v>84</v>
      </c>
    </row>
    <row r="30" s="631" customFormat="1" ht="22" customHeight="1" spans="1:9">
      <c r="A30" s="697" t="s">
        <v>85</v>
      </c>
      <c r="B30" s="690" t="s">
        <v>86</v>
      </c>
      <c r="C30" s="686" t="s">
        <v>49</v>
      </c>
      <c r="D30" s="687">
        <v>14</v>
      </c>
      <c r="E30" s="673">
        <v>50</v>
      </c>
      <c r="F30" s="678">
        <f t="shared" si="2"/>
        <v>700</v>
      </c>
      <c r="G30" s="679"/>
      <c r="H30" s="676">
        <f t="shared" si="0"/>
        <v>0</v>
      </c>
      <c r="I30" s="714" t="s">
        <v>87</v>
      </c>
    </row>
    <row r="31" s="631" customFormat="1" ht="34" customHeight="1" spans="1:9">
      <c r="A31" s="696" t="s">
        <v>88</v>
      </c>
      <c r="B31" s="698" t="s">
        <v>89</v>
      </c>
      <c r="C31" s="686" t="s">
        <v>65</v>
      </c>
      <c r="D31" s="692">
        <f>22+7</f>
        <v>29</v>
      </c>
      <c r="E31" s="673">
        <v>265</v>
      </c>
      <c r="F31" s="678">
        <f t="shared" si="2"/>
        <v>7685</v>
      </c>
      <c r="G31" s="679"/>
      <c r="H31" s="676">
        <f t="shared" si="0"/>
        <v>0</v>
      </c>
      <c r="I31" s="714" t="s">
        <v>90</v>
      </c>
    </row>
    <row r="32" s="631" customFormat="1" ht="26" customHeight="1" spans="1:9">
      <c r="A32" s="696" t="s">
        <v>91</v>
      </c>
      <c r="B32" s="698" t="s">
        <v>92</v>
      </c>
      <c r="C32" s="686" t="s">
        <v>65</v>
      </c>
      <c r="D32" s="692">
        <v>3</v>
      </c>
      <c r="E32" s="673">
        <v>100</v>
      </c>
      <c r="F32" s="678">
        <f t="shared" si="2"/>
        <v>300</v>
      </c>
      <c r="G32" s="679"/>
      <c r="H32" s="676">
        <f t="shared" si="0"/>
        <v>0</v>
      </c>
      <c r="I32" s="714" t="s">
        <v>93</v>
      </c>
    </row>
    <row r="33" s="631" customFormat="1" ht="26" customHeight="1" spans="1:9">
      <c r="A33" s="696" t="s">
        <v>94</v>
      </c>
      <c r="B33" s="699" t="s">
        <v>95</v>
      </c>
      <c r="C33" s="686" t="s">
        <v>65</v>
      </c>
      <c r="D33" s="687">
        <v>36</v>
      </c>
      <c r="E33" s="673">
        <v>12</v>
      </c>
      <c r="F33" s="678">
        <f t="shared" si="2"/>
        <v>432</v>
      </c>
      <c r="G33" s="679"/>
      <c r="H33" s="676">
        <f t="shared" si="0"/>
        <v>0</v>
      </c>
      <c r="I33" s="714" t="s">
        <v>33</v>
      </c>
    </row>
    <row r="34" s="631" customFormat="1" ht="19" customHeight="1" spans="1:9">
      <c r="A34" s="680">
        <v>107</v>
      </c>
      <c r="B34" s="681" t="s">
        <v>96</v>
      </c>
      <c r="C34" s="682"/>
      <c r="D34" s="689"/>
      <c r="E34" s="673"/>
      <c r="F34" s="678"/>
      <c r="G34" s="679"/>
      <c r="H34" s="676"/>
      <c r="I34" s="714"/>
    </row>
    <row r="35" s="631" customFormat="1" ht="18" customHeight="1" spans="1:9">
      <c r="A35" s="684" t="s">
        <v>97</v>
      </c>
      <c r="B35" s="685" t="s">
        <v>98</v>
      </c>
      <c r="C35" s="682" t="s">
        <v>49</v>
      </c>
      <c r="D35" s="687">
        <v>96</v>
      </c>
      <c r="E35" s="673">
        <v>32</v>
      </c>
      <c r="F35" s="678">
        <f t="shared" ref="F35:F49" si="3">E35*D35</f>
        <v>3072</v>
      </c>
      <c r="G35" s="679"/>
      <c r="H35" s="676">
        <f t="shared" si="0"/>
        <v>0</v>
      </c>
      <c r="I35" s="715" t="s">
        <v>99</v>
      </c>
    </row>
    <row r="36" s="631" customFormat="1" ht="18" customHeight="1" spans="1:9">
      <c r="A36" s="684" t="s">
        <v>100</v>
      </c>
      <c r="B36" s="685" t="s">
        <v>101</v>
      </c>
      <c r="C36" s="682" t="s">
        <v>49</v>
      </c>
      <c r="D36" s="687">
        <v>1012</v>
      </c>
      <c r="E36" s="673">
        <v>32</v>
      </c>
      <c r="F36" s="678">
        <f t="shared" si="3"/>
        <v>32384</v>
      </c>
      <c r="G36" s="679"/>
      <c r="H36" s="676">
        <f t="shared" si="0"/>
        <v>0</v>
      </c>
      <c r="I36" s="715"/>
    </row>
    <row r="37" s="631" customFormat="1" ht="18" customHeight="1" spans="1:9">
      <c r="A37" s="684" t="s">
        <v>102</v>
      </c>
      <c r="B37" s="685" t="s">
        <v>103</v>
      </c>
      <c r="C37" s="682" t="s">
        <v>49</v>
      </c>
      <c r="D37" s="687">
        <v>336</v>
      </c>
      <c r="E37" s="673">
        <v>20</v>
      </c>
      <c r="F37" s="678">
        <f t="shared" si="3"/>
        <v>6720</v>
      </c>
      <c r="G37" s="679"/>
      <c r="H37" s="676">
        <f t="shared" si="0"/>
        <v>0</v>
      </c>
      <c r="I37" s="715"/>
    </row>
    <row r="38" s="631" customFormat="1" ht="18" customHeight="1" spans="1:9">
      <c r="A38" s="684" t="s">
        <v>104</v>
      </c>
      <c r="B38" s="685" t="s">
        <v>105</v>
      </c>
      <c r="C38" s="682" t="s">
        <v>49</v>
      </c>
      <c r="D38" s="687">
        <v>1128</v>
      </c>
      <c r="E38" s="673">
        <v>27</v>
      </c>
      <c r="F38" s="678">
        <f t="shared" si="3"/>
        <v>30456</v>
      </c>
      <c r="G38" s="679"/>
      <c r="H38" s="676">
        <f t="shared" si="0"/>
        <v>0</v>
      </c>
      <c r="I38" s="715"/>
    </row>
    <row r="39" s="631" customFormat="1" ht="18" customHeight="1" spans="1:9">
      <c r="A39" s="684" t="s">
        <v>106</v>
      </c>
      <c r="B39" s="700" t="s">
        <v>107</v>
      </c>
      <c r="C39" s="682" t="s">
        <v>49</v>
      </c>
      <c r="D39" s="687">
        <v>692</v>
      </c>
      <c r="E39" s="673">
        <v>27</v>
      </c>
      <c r="F39" s="678">
        <f t="shared" si="3"/>
        <v>18684</v>
      </c>
      <c r="G39" s="679"/>
      <c r="H39" s="676">
        <f t="shared" si="0"/>
        <v>0</v>
      </c>
      <c r="I39" s="715"/>
    </row>
    <row r="40" s="631" customFormat="1" ht="18" customHeight="1" spans="1:9">
      <c r="A40" s="684" t="s">
        <v>108</v>
      </c>
      <c r="B40" s="700" t="s">
        <v>109</v>
      </c>
      <c r="C40" s="682" t="s">
        <v>49</v>
      </c>
      <c r="D40" s="687">
        <v>2108</v>
      </c>
      <c r="E40" s="673">
        <v>20</v>
      </c>
      <c r="F40" s="678">
        <f t="shared" si="3"/>
        <v>42160</v>
      </c>
      <c r="G40" s="679"/>
      <c r="H40" s="676">
        <f t="shared" si="0"/>
        <v>0</v>
      </c>
      <c r="I40" s="715"/>
    </row>
    <row r="41" s="631" customFormat="1" ht="24" customHeight="1" spans="1:9">
      <c r="A41" s="684" t="s">
        <v>110</v>
      </c>
      <c r="B41" s="698" t="s">
        <v>111</v>
      </c>
      <c r="C41" s="682" t="s">
        <v>112</v>
      </c>
      <c r="D41" s="687">
        <f>D39+D36</f>
        <v>1704</v>
      </c>
      <c r="E41" s="673">
        <v>10</v>
      </c>
      <c r="F41" s="678">
        <f t="shared" si="3"/>
        <v>17040</v>
      </c>
      <c r="G41" s="679"/>
      <c r="H41" s="676">
        <f t="shared" si="0"/>
        <v>0</v>
      </c>
      <c r="I41" s="714" t="s">
        <v>113</v>
      </c>
    </row>
    <row r="42" s="631" customFormat="1" ht="15" customHeight="1" spans="1:9">
      <c r="A42" s="684" t="s">
        <v>114</v>
      </c>
      <c r="B42" s="685" t="s">
        <v>115</v>
      </c>
      <c r="C42" s="682"/>
      <c r="D42" s="687"/>
      <c r="E42" s="673"/>
      <c r="F42" s="678">
        <f t="shared" si="3"/>
        <v>0</v>
      </c>
      <c r="G42" s="679"/>
      <c r="H42" s="676">
        <f t="shared" si="0"/>
        <v>0</v>
      </c>
      <c r="I42" s="714"/>
    </row>
    <row r="43" s="631" customFormat="1" ht="22" customHeight="1" spans="1:9">
      <c r="A43" s="684" t="s">
        <v>116</v>
      </c>
      <c r="B43" s="685" t="s">
        <v>117</v>
      </c>
      <c r="C43" s="682" t="s">
        <v>118</v>
      </c>
      <c r="D43" s="687">
        <v>42</v>
      </c>
      <c r="E43" s="673">
        <v>260</v>
      </c>
      <c r="F43" s="678">
        <f t="shared" si="3"/>
        <v>10920</v>
      </c>
      <c r="G43" s="679"/>
      <c r="H43" s="676">
        <f t="shared" si="0"/>
        <v>0</v>
      </c>
      <c r="I43" s="714" t="s">
        <v>119</v>
      </c>
    </row>
    <row r="44" s="631" customFormat="1" ht="22" customHeight="1" spans="1:9">
      <c r="A44" s="684" t="s">
        <v>120</v>
      </c>
      <c r="B44" s="685" t="s">
        <v>121</v>
      </c>
      <c r="C44" s="682" t="s">
        <v>118</v>
      </c>
      <c r="D44" s="687">
        <v>7</v>
      </c>
      <c r="E44" s="673">
        <v>260</v>
      </c>
      <c r="F44" s="678">
        <f t="shared" si="3"/>
        <v>1820</v>
      </c>
      <c r="G44" s="679"/>
      <c r="H44" s="676">
        <f t="shared" si="0"/>
        <v>0</v>
      </c>
      <c r="I44" s="714"/>
    </row>
    <row r="45" s="631" customFormat="1" ht="22" customHeight="1" spans="1:9">
      <c r="A45" s="684" t="s">
        <v>122</v>
      </c>
      <c r="B45" s="685" t="s">
        <v>123</v>
      </c>
      <c r="C45" s="682" t="s">
        <v>118</v>
      </c>
      <c r="D45" s="687">
        <v>11</v>
      </c>
      <c r="E45" s="673">
        <v>260</v>
      </c>
      <c r="F45" s="678">
        <f t="shared" si="3"/>
        <v>2860</v>
      </c>
      <c r="G45" s="679"/>
      <c r="H45" s="676">
        <f t="shared" si="0"/>
        <v>0</v>
      </c>
      <c r="I45" s="714"/>
    </row>
    <row r="46" s="631" customFormat="1" ht="22" customHeight="1" spans="1:9">
      <c r="A46" s="701" t="s">
        <v>124</v>
      </c>
      <c r="B46" s="700" t="s">
        <v>125</v>
      </c>
      <c r="C46" s="682" t="s">
        <v>118</v>
      </c>
      <c r="D46" s="687">
        <v>22</v>
      </c>
      <c r="E46" s="673">
        <f>40*0.612</f>
        <v>24.48</v>
      </c>
      <c r="F46" s="678">
        <f t="shared" si="3"/>
        <v>538.56</v>
      </c>
      <c r="G46" s="679"/>
      <c r="H46" s="676">
        <f t="shared" si="0"/>
        <v>0</v>
      </c>
      <c r="I46" s="714" t="s">
        <v>126</v>
      </c>
    </row>
    <row r="47" s="631" customFormat="1" ht="23" customHeight="1" spans="1:9">
      <c r="A47" s="684" t="s">
        <v>127</v>
      </c>
      <c r="B47" s="685" t="s">
        <v>128</v>
      </c>
      <c r="C47" s="682" t="s">
        <v>112</v>
      </c>
      <c r="D47" s="702">
        <v>253</v>
      </c>
      <c r="E47" s="673">
        <v>20</v>
      </c>
      <c r="F47" s="678">
        <f t="shared" si="3"/>
        <v>5060</v>
      </c>
      <c r="G47" s="679"/>
      <c r="H47" s="676">
        <f t="shared" si="0"/>
        <v>0</v>
      </c>
      <c r="I47" s="714" t="s">
        <v>129</v>
      </c>
    </row>
    <row r="48" s="631" customFormat="1" ht="25" customHeight="1" spans="1:9">
      <c r="A48" s="684" t="s">
        <v>130</v>
      </c>
      <c r="B48" s="685" t="s">
        <v>131</v>
      </c>
      <c r="C48" s="682" t="s">
        <v>132</v>
      </c>
      <c r="D48" s="687">
        <v>15</v>
      </c>
      <c r="E48" s="673">
        <v>20</v>
      </c>
      <c r="F48" s="678">
        <f t="shared" si="3"/>
        <v>300</v>
      </c>
      <c r="G48" s="679"/>
      <c r="H48" s="676">
        <f t="shared" si="0"/>
        <v>0</v>
      </c>
      <c r="I48" s="714" t="s">
        <v>133</v>
      </c>
    </row>
    <row r="49" s="631" customFormat="1" ht="21" customHeight="1" spans="1:9">
      <c r="A49" s="684" t="s">
        <v>134</v>
      </c>
      <c r="B49" s="685" t="s">
        <v>135</v>
      </c>
      <c r="C49" s="682" t="s">
        <v>136</v>
      </c>
      <c r="D49" s="687">
        <v>152</v>
      </c>
      <c r="E49" s="673">
        <v>26</v>
      </c>
      <c r="F49" s="678">
        <f t="shared" si="3"/>
        <v>3952</v>
      </c>
      <c r="G49" s="679"/>
      <c r="H49" s="676">
        <f t="shared" si="0"/>
        <v>0</v>
      </c>
      <c r="I49" s="714" t="s">
        <v>137</v>
      </c>
    </row>
    <row r="50" s="632" customFormat="1" ht="21" customHeight="1" spans="1:234">
      <c r="A50" s="703" t="s">
        <v>138</v>
      </c>
      <c r="B50" s="704"/>
      <c r="C50" s="705"/>
      <c r="D50" s="706"/>
      <c r="E50" s="707"/>
      <c r="F50" s="708">
        <f>SUM(F5:F49)</f>
        <v>2582511.66</v>
      </c>
      <c r="G50" s="709"/>
      <c r="H50" s="710">
        <f>SUM(H5:H49)</f>
        <v>0</v>
      </c>
      <c r="I50" s="716"/>
      <c r="J50" s="629"/>
      <c r="K50" s="629"/>
      <c r="L50" s="629"/>
      <c r="M50" s="629"/>
      <c r="N50" s="629"/>
      <c r="O50" s="629"/>
      <c r="P50" s="629"/>
      <c r="Q50" s="629"/>
      <c r="R50" s="629"/>
      <c r="S50" s="629"/>
      <c r="T50" s="629"/>
      <c r="U50" s="629"/>
      <c r="V50" s="629"/>
      <c r="W50" s="629"/>
      <c r="X50" s="629"/>
      <c r="Y50" s="629"/>
      <c r="Z50" s="629"/>
      <c r="AA50" s="629"/>
      <c r="AB50" s="629"/>
      <c r="AC50" s="629"/>
      <c r="AD50" s="629"/>
      <c r="AE50" s="629"/>
      <c r="AF50" s="629"/>
      <c r="AG50" s="629"/>
      <c r="AH50" s="629"/>
      <c r="AI50" s="629"/>
      <c r="AJ50" s="629"/>
      <c r="AK50" s="629"/>
      <c r="AL50" s="629"/>
      <c r="AM50" s="629"/>
      <c r="AN50" s="629"/>
      <c r="AO50" s="629"/>
      <c r="AP50" s="629"/>
      <c r="AQ50" s="629"/>
      <c r="AR50" s="629"/>
      <c r="AS50" s="629"/>
      <c r="AT50" s="629"/>
      <c r="AU50" s="629"/>
      <c r="AV50" s="629"/>
      <c r="AW50" s="629"/>
      <c r="AX50" s="629"/>
      <c r="AY50" s="629"/>
      <c r="AZ50" s="629"/>
      <c r="BA50" s="629"/>
      <c r="BB50" s="629"/>
      <c r="BC50" s="629"/>
      <c r="BD50" s="629"/>
      <c r="BE50" s="629"/>
      <c r="BF50" s="629"/>
      <c r="BG50" s="629"/>
      <c r="BH50" s="629"/>
      <c r="BI50" s="629"/>
      <c r="BJ50" s="629"/>
      <c r="BK50" s="629"/>
      <c r="BL50" s="629"/>
      <c r="BM50" s="629"/>
      <c r="BN50" s="629"/>
      <c r="BO50" s="629"/>
      <c r="BP50" s="629"/>
      <c r="BQ50" s="629"/>
      <c r="BR50" s="629"/>
      <c r="BS50" s="629"/>
      <c r="BT50" s="629"/>
      <c r="BU50" s="629"/>
      <c r="BV50" s="629"/>
      <c r="BW50" s="629"/>
      <c r="BX50" s="629"/>
      <c r="BY50" s="629"/>
      <c r="BZ50" s="629"/>
      <c r="CA50" s="629"/>
      <c r="CB50" s="629"/>
      <c r="CC50" s="629"/>
      <c r="CD50" s="629"/>
      <c r="CE50" s="629"/>
      <c r="CF50" s="629"/>
      <c r="CG50" s="629"/>
      <c r="CH50" s="629"/>
      <c r="CI50" s="629"/>
      <c r="CJ50" s="629"/>
      <c r="CK50" s="629"/>
      <c r="CL50" s="629"/>
      <c r="CM50" s="629"/>
      <c r="CN50" s="629"/>
      <c r="CO50" s="629"/>
      <c r="CP50" s="629"/>
      <c r="CQ50" s="629"/>
      <c r="CR50" s="629"/>
      <c r="CS50" s="629"/>
      <c r="CT50" s="629"/>
      <c r="CU50" s="629"/>
      <c r="CV50" s="629"/>
      <c r="CW50" s="629"/>
      <c r="CX50" s="629"/>
      <c r="CY50" s="629"/>
      <c r="CZ50" s="629"/>
      <c r="DA50" s="629"/>
      <c r="DB50" s="629"/>
      <c r="DC50" s="629"/>
      <c r="DD50" s="629"/>
      <c r="DE50" s="629"/>
      <c r="DF50" s="629"/>
      <c r="DG50" s="629"/>
      <c r="DH50" s="629"/>
      <c r="DI50" s="629"/>
      <c r="DJ50" s="629"/>
      <c r="DK50" s="629"/>
      <c r="DL50" s="629"/>
      <c r="DM50" s="629"/>
      <c r="DN50" s="629"/>
      <c r="DO50" s="629"/>
      <c r="DP50" s="629"/>
      <c r="DQ50" s="629"/>
      <c r="DR50" s="629"/>
      <c r="DS50" s="629"/>
      <c r="DT50" s="629"/>
      <c r="DU50" s="629"/>
      <c r="DV50" s="629"/>
      <c r="DW50" s="629"/>
      <c r="DX50" s="629"/>
      <c r="DY50" s="629"/>
      <c r="DZ50" s="629"/>
      <c r="EA50" s="629"/>
      <c r="EB50" s="629"/>
      <c r="EC50" s="629"/>
      <c r="ED50" s="629"/>
      <c r="EE50" s="629"/>
      <c r="EF50" s="629"/>
      <c r="EG50" s="629"/>
      <c r="EH50" s="629"/>
      <c r="EI50" s="629"/>
      <c r="EJ50" s="629"/>
      <c r="EK50" s="629"/>
      <c r="EL50" s="629"/>
      <c r="EM50" s="629"/>
      <c r="EN50" s="629"/>
      <c r="EO50" s="629"/>
      <c r="EP50" s="629"/>
      <c r="EQ50" s="629"/>
      <c r="ER50" s="629"/>
      <c r="ES50" s="629"/>
      <c r="ET50" s="629"/>
      <c r="EU50" s="629"/>
      <c r="EV50" s="629"/>
      <c r="EW50" s="629"/>
      <c r="EX50" s="629"/>
      <c r="EY50" s="629"/>
      <c r="EZ50" s="629"/>
      <c r="FA50" s="629"/>
      <c r="FB50" s="629"/>
      <c r="FC50" s="629"/>
      <c r="FD50" s="629"/>
      <c r="FE50" s="629"/>
      <c r="FF50" s="629"/>
      <c r="FG50" s="629"/>
      <c r="FH50" s="629"/>
      <c r="FI50" s="629"/>
      <c r="FJ50" s="629"/>
      <c r="FK50" s="629"/>
      <c r="FL50" s="629"/>
      <c r="FM50" s="629"/>
      <c r="FN50" s="629"/>
      <c r="FO50" s="629"/>
      <c r="FP50" s="629"/>
      <c r="FQ50" s="629"/>
      <c r="FR50" s="629"/>
      <c r="FS50" s="629"/>
      <c r="FT50" s="629"/>
      <c r="FU50" s="629"/>
      <c r="FV50" s="629"/>
      <c r="FW50" s="629"/>
      <c r="FX50" s="629"/>
      <c r="FY50" s="629"/>
      <c r="FZ50" s="629"/>
      <c r="GA50" s="629"/>
      <c r="GB50" s="629"/>
      <c r="GC50" s="629"/>
      <c r="GD50" s="629"/>
      <c r="GE50" s="629"/>
      <c r="GF50" s="629"/>
      <c r="GG50" s="629"/>
      <c r="GH50" s="629"/>
      <c r="GI50" s="629"/>
      <c r="GJ50" s="629"/>
      <c r="GK50" s="629"/>
      <c r="GL50" s="629"/>
      <c r="GM50" s="629"/>
      <c r="GN50" s="629"/>
      <c r="GO50" s="629"/>
      <c r="GP50" s="629"/>
      <c r="GQ50" s="629"/>
      <c r="GR50" s="629"/>
      <c r="GS50" s="629"/>
      <c r="GT50" s="629"/>
      <c r="GU50" s="629"/>
      <c r="GV50" s="629"/>
      <c r="GW50" s="629"/>
      <c r="GX50" s="629"/>
      <c r="GY50" s="629"/>
      <c r="GZ50" s="629"/>
      <c r="HA50" s="629"/>
      <c r="HB50" s="629"/>
      <c r="HC50" s="629"/>
      <c r="HD50" s="629"/>
      <c r="HE50" s="629"/>
      <c r="HF50" s="629"/>
      <c r="HG50" s="629"/>
      <c r="HH50" s="629"/>
      <c r="HI50" s="629"/>
      <c r="HJ50" s="629"/>
      <c r="HK50" s="629"/>
      <c r="HL50" s="629"/>
      <c r="HM50" s="629"/>
      <c r="HN50" s="629"/>
      <c r="HO50" s="629"/>
      <c r="HP50" s="629"/>
      <c r="HQ50" s="629"/>
      <c r="HR50" s="629"/>
      <c r="HS50" s="629"/>
      <c r="HT50" s="629"/>
      <c r="HU50" s="629"/>
      <c r="HV50" s="629"/>
      <c r="HW50" s="629"/>
      <c r="HX50" s="629"/>
      <c r="HY50" s="629"/>
      <c r="HZ50" s="629"/>
    </row>
  </sheetData>
  <sheetProtection password="C603" sheet="1" objects="1"/>
  <autoFilter xmlns:etc="http://www.wps.cn/officeDocument/2017/etCustomData" ref="A1:I50" etc:filterBottomFollowUsedRange="0">
    <extLst/>
  </autoFilter>
  <mergeCells count="15">
    <mergeCell ref="A1:I1"/>
    <mergeCell ref="A2:I2"/>
    <mergeCell ref="A50:B50"/>
    <mergeCell ref="A3:A4"/>
    <mergeCell ref="B3:B4"/>
    <mergeCell ref="C3:C4"/>
    <mergeCell ref="D3:D4"/>
    <mergeCell ref="F3:F4"/>
    <mergeCell ref="H3:H4"/>
    <mergeCell ref="I3:I4"/>
    <mergeCell ref="I11:I12"/>
    <mergeCell ref="I14:I15"/>
    <mergeCell ref="I17:I19"/>
    <mergeCell ref="I35:I40"/>
    <mergeCell ref="I43:I45"/>
  </mergeCells>
  <conditionalFormatting sqref="B30">
    <cfRule type="cellIs" dxfId="0" priority="3" operator="equal">
      <formula>0</formula>
    </cfRule>
  </conditionalFormatting>
  <conditionalFormatting sqref="B44">
    <cfRule type="cellIs" dxfId="0" priority="2" operator="equal">
      <formula>0</formula>
    </cfRule>
  </conditionalFormatting>
  <conditionalFormatting sqref="B5:B29 B31:B43 B45:B49">
    <cfRule type="cellIs" dxfId="0" priority="8" operator="equal">
      <formula>0</formula>
    </cfRule>
  </conditionalFormatting>
  <conditionalFormatting sqref="I35 I41">
    <cfRule type="cellIs" dxfId="0" priority="1" operator="equal">
      <formula>0</formula>
    </cfRule>
  </conditionalFormatting>
  <pageMargins left="0.751388888888889" right="0.751388888888889" top="1" bottom="1" header="0.5" footer="0.5"/>
  <pageSetup paperSize="9" scale="57" fitToHeight="0" orientation="portrait" horizontalDpi="600"/>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4:L51"/>
  <sheetViews>
    <sheetView workbookViewId="0">
      <selection activeCell="G63" sqref="G63"/>
    </sheetView>
  </sheetViews>
  <sheetFormatPr defaultColWidth="9" defaultRowHeight="13.5"/>
  <cols>
    <col min="1" max="4" width="9" style="614"/>
    <col min="5" max="5" width="31.125" style="614" customWidth="1"/>
    <col min="6" max="6" width="14" style="614" customWidth="1"/>
    <col min="7" max="7" width="9" style="614"/>
    <col min="8" max="8" width="12.625" style="614"/>
    <col min="9" max="9" width="9" style="614"/>
    <col min="10" max="10" width="12.625" style="614"/>
    <col min="11" max="11" width="9" style="614"/>
    <col min="12" max="12" width="12.625" style="614"/>
    <col min="13" max="16384" width="9" style="614"/>
  </cols>
  <sheetData>
    <row r="4" spans="8:10">
      <c r="H4" s="614">
        <v>66</v>
      </c>
      <c r="J4" s="614">
        <v>34</v>
      </c>
    </row>
    <row r="5" spans="5:12">
      <c r="E5" s="625" t="s">
        <v>139</v>
      </c>
      <c r="F5" s="614">
        <v>3209049</v>
      </c>
      <c r="H5" s="614">
        <f t="shared" ref="H5:H15" si="0">F5*0.66</f>
        <v>2117972.34</v>
      </c>
      <c r="J5" s="614">
        <f t="shared" ref="J5:J15" si="1">F5*0.34</f>
        <v>1091076.66</v>
      </c>
      <c r="L5" s="614">
        <f t="shared" ref="L5:L15" si="2">F5*(1/3)</f>
        <v>1069683</v>
      </c>
    </row>
    <row r="6" spans="5:12">
      <c r="E6" s="626" t="s">
        <v>140</v>
      </c>
      <c r="H6" s="614">
        <f t="shared" si="0"/>
        <v>0</v>
      </c>
      <c r="J6" s="614">
        <f t="shared" si="1"/>
        <v>0</v>
      </c>
      <c r="L6" s="614">
        <f t="shared" si="2"/>
        <v>0</v>
      </c>
    </row>
    <row r="7" ht="24" spans="5:12">
      <c r="E7" s="625" t="s">
        <v>141</v>
      </c>
      <c r="F7" s="614">
        <v>2816311</v>
      </c>
      <c r="H7" s="614">
        <f t="shared" si="0"/>
        <v>1858765.26</v>
      </c>
      <c r="J7" s="614">
        <f t="shared" si="1"/>
        <v>957545.74</v>
      </c>
      <c r="L7" s="614">
        <f t="shared" si="2"/>
        <v>938770.333333333</v>
      </c>
    </row>
    <row r="8" spans="5:12">
      <c r="E8" s="625" t="s">
        <v>142</v>
      </c>
      <c r="F8" s="614">
        <v>3890441</v>
      </c>
      <c r="H8" s="614">
        <f t="shared" si="0"/>
        <v>2567691.06</v>
      </c>
      <c r="J8" s="614">
        <f t="shared" si="1"/>
        <v>1322749.94</v>
      </c>
      <c r="L8" s="614">
        <f t="shared" si="2"/>
        <v>1296813.66666667</v>
      </c>
    </row>
    <row r="9" spans="5:12">
      <c r="E9" s="627" t="s">
        <v>143</v>
      </c>
      <c r="F9" s="614">
        <v>87364</v>
      </c>
      <c r="H9" s="614">
        <f t="shared" si="0"/>
        <v>57660.24</v>
      </c>
      <c r="J9" s="614">
        <f t="shared" si="1"/>
        <v>29703.76</v>
      </c>
      <c r="L9" s="614">
        <f t="shared" si="2"/>
        <v>29121.3333333333</v>
      </c>
    </row>
    <row r="10" spans="5:12">
      <c r="E10" s="625" t="s">
        <v>144</v>
      </c>
      <c r="F10" s="614">
        <v>500955</v>
      </c>
      <c r="H10" s="614">
        <f t="shared" si="0"/>
        <v>330630.3</v>
      </c>
      <c r="J10" s="614">
        <f t="shared" si="1"/>
        <v>170324.7</v>
      </c>
      <c r="L10" s="614">
        <f t="shared" si="2"/>
        <v>166985</v>
      </c>
    </row>
    <row r="11" spans="5:12">
      <c r="E11" s="625" t="s">
        <v>145</v>
      </c>
      <c r="F11" s="614">
        <v>4134571</v>
      </c>
      <c r="H11" s="614">
        <f t="shared" si="0"/>
        <v>2728816.86</v>
      </c>
      <c r="J11" s="614">
        <f t="shared" si="1"/>
        <v>1405754.14</v>
      </c>
      <c r="L11" s="614">
        <f t="shared" si="2"/>
        <v>1378190.33333333</v>
      </c>
    </row>
    <row r="12" spans="5:12">
      <c r="E12" s="625" t="s">
        <v>146</v>
      </c>
      <c r="F12" s="614">
        <v>1334848</v>
      </c>
      <c r="H12" s="614">
        <f t="shared" si="0"/>
        <v>880999.68</v>
      </c>
      <c r="J12" s="614">
        <f t="shared" si="1"/>
        <v>453848.32</v>
      </c>
      <c r="L12" s="614">
        <f t="shared" si="2"/>
        <v>444949.333333333</v>
      </c>
    </row>
    <row r="13" spans="5:12">
      <c r="E13" s="627" t="s">
        <v>147</v>
      </c>
      <c r="F13" s="614">
        <v>2053681</v>
      </c>
      <c r="H13" s="614">
        <f t="shared" si="0"/>
        <v>1355429.46</v>
      </c>
      <c r="J13" s="614">
        <f t="shared" si="1"/>
        <v>698251.54</v>
      </c>
      <c r="L13" s="614">
        <f t="shared" si="2"/>
        <v>684560.333333333</v>
      </c>
    </row>
    <row r="14" spans="5:12">
      <c r="E14" s="628" t="s">
        <v>148</v>
      </c>
      <c r="H14" s="614">
        <f t="shared" si="0"/>
        <v>0</v>
      </c>
      <c r="J14" s="614">
        <f t="shared" si="1"/>
        <v>0</v>
      </c>
      <c r="L14" s="614">
        <f t="shared" si="2"/>
        <v>0</v>
      </c>
    </row>
    <row r="15" spans="5:12">
      <c r="E15" s="627" t="s">
        <v>149</v>
      </c>
      <c r="F15" s="614">
        <v>50096</v>
      </c>
      <c r="H15" s="614">
        <f t="shared" si="0"/>
        <v>33063.36</v>
      </c>
      <c r="J15" s="614">
        <f t="shared" si="1"/>
        <v>17032.64</v>
      </c>
      <c r="L15" s="614">
        <f t="shared" si="2"/>
        <v>16698.6666666667</v>
      </c>
    </row>
    <row r="18" spans="6:12">
      <c r="F18" s="614">
        <f>SUM(F5:F17)</f>
        <v>18077316</v>
      </c>
      <c r="G18" s="614">
        <f t="shared" ref="F18:L18" si="3">SUM(G5:G17)</f>
        <v>0</v>
      </c>
      <c r="H18" s="614">
        <f t="shared" si="3"/>
        <v>11931028.56</v>
      </c>
      <c r="I18" s="614">
        <f t="shared" si="3"/>
        <v>0</v>
      </c>
      <c r="J18" s="614">
        <f t="shared" si="3"/>
        <v>6146287.44</v>
      </c>
      <c r="K18" s="614">
        <f t="shared" si="3"/>
        <v>0</v>
      </c>
      <c r="L18" s="614">
        <f t="shared" si="3"/>
        <v>6025772</v>
      </c>
    </row>
    <row r="19" spans="10:12">
      <c r="J19" s="614" t="s">
        <v>150</v>
      </c>
      <c r="L19" s="614" t="s">
        <v>151</v>
      </c>
    </row>
    <row r="22" spans="5:5">
      <c r="E22" s="614">
        <f>31.217</f>
        <v>31.217</v>
      </c>
    </row>
    <row r="23" spans="5:5">
      <c r="E23" s="614">
        <v>9</v>
      </c>
    </row>
    <row r="24" spans="5:5">
      <c r="E24" s="614">
        <f>E22-E23</f>
        <v>22.217</v>
      </c>
    </row>
    <row r="25" spans="8:10">
      <c r="H25" s="614" t="s">
        <v>152</v>
      </c>
      <c r="J25" s="614" t="s">
        <v>153</v>
      </c>
    </row>
    <row r="27" spans="5:10">
      <c r="E27" s="614" t="s">
        <v>154</v>
      </c>
      <c r="F27" s="614">
        <v>868583</v>
      </c>
      <c r="H27" s="613">
        <f>F27*0.66</f>
        <v>573264.78</v>
      </c>
      <c r="I27" s="613"/>
      <c r="J27" s="613">
        <f>F27*0.34</f>
        <v>295318.22</v>
      </c>
    </row>
    <row r="28" spans="5:5">
      <c r="E28" s="614" t="s">
        <v>155</v>
      </c>
    </row>
    <row r="29" spans="5:5">
      <c r="E29" s="614" t="s">
        <v>139</v>
      </c>
    </row>
    <row r="30" spans="5:10">
      <c r="E30" s="614" t="s">
        <v>139</v>
      </c>
      <c r="F30" s="614">
        <v>3209049</v>
      </c>
      <c r="H30" s="614">
        <f>(130852738.0261+7639123+2942555)*1.5/100-540</f>
        <v>2120976.2403915</v>
      </c>
      <c r="J30" s="614">
        <f>(68251607.0846133+3094572+1192015)*1.5/100</f>
        <v>1088072.9112692</v>
      </c>
    </row>
    <row r="31" spans="5:5">
      <c r="E31" s="614" t="s">
        <v>140</v>
      </c>
    </row>
    <row r="32" s="613" customFormat="1" spans="5:12">
      <c r="E32" s="613" t="s">
        <v>141</v>
      </c>
      <c r="F32" s="613">
        <v>2816311</v>
      </c>
      <c r="H32" s="613">
        <f>F32-J32</f>
        <v>1877540.66666667</v>
      </c>
      <c r="J32" s="613">
        <f>F32*(1/3)</f>
        <v>938770.333333333</v>
      </c>
      <c r="L32" s="613">
        <f>F32*(1/3)</f>
        <v>938770.333333333</v>
      </c>
    </row>
    <row r="33" spans="5:10">
      <c r="E33" s="614" t="s">
        <v>142</v>
      </c>
      <c r="F33" s="614">
        <v>3890441</v>
      </c>
      <c r="H33" s="613">
        <f t="shared" ref="H33:H40" si="4">F33*(22.217/31.217)</f>
        <v>2768809.54918794</v>
      </c>
      <c r="I33" s="613"/>
      <c r="J33" s="613">
        <f t="shared" ref="J33:J40" si="5">F33*(9/31.217)</f>
        <v>1121631.45081206</v>
      </c>
    </row>
    <row r="34" spans="5:12">
      <c r="E34" s="614" t="s">
        <v>143</v>
      </c>
      <c r="F34" s="614">
        <v>87364</v>
      </c>
      <c r="H34" s="613">
        <f t="shared" si="4"/>
        <v>62176.5700739981</v>
      </c>
      <c r="I34" s="613"/>
      <c r="J34" s="613">
        <f t="shared" si="5"/>
        <v>25187.4299260019</v>
      </c>
      <c r="L34" s="614">
        <f>L32-J32</f>
        <v>0</v>
      </c>
    </row>
    <row r="35" spans="5:10">
      <c r="E35" s="614" t="s">
        <v>144</v>
      </c>
      <c r="F35" s="614">
        <v>500955</v>
      </c>
      <c r="H35" s="613">
        <f t="shared" si="4"/>
        <v>356527.444501393</v>
      </c>
      <c r="I35" s="613"/>
      <c r="J35" s="613">
        <f t="shared" si="5"/>
        <v>144427.555498607</v>
      </c>
    </row>
    <row r="36" spans="5:10">
      <c r="E36" s="614" t="s">
        <v>145</v>
      </c>
      <c r="F36" s="614">
        <v>4134571</v>
      </c>
      <c r="H36" s="613">
        <f t="shared" si="4"/>
        <v>2942555.78393183</v>
      </c>
      <c r="I36" s="613"/>
      <c r="J36" s="613">
        <f t="shared" si="5"/>
        <v>1192015.21606817</v>
      </c>
    </row>
    <row r="37" spans="5:10">
      <c r="E37" s="614" t="s">
        <v>146</v>
      </c>
      <c r="F37" s="614">
        <v>1334848</v>
      </c>
      <c r="H37" s="613">
        <f t="shared" si="4"/>
        <v>950005.382195599</v>
      </c>
      <c r="I37" s="613"/>
      <c r="J37" s="613">
        <f t="shared" si="5"/>
        <v>384842.617804401</v>
      </c>
    </row>
    <row r="38" spans="5:10">
      <c r="E38" s="614" t="s">
        <v>147</v>
      </c>
      <c r="F38" s="614">
        <v>2053681</v>
      </c>
      <c r="H38" s="613">
        <f t="shared" si="4"/>
        <v>1461595.62984912</v>
      </c>
      <c r="I38" s="613"/>
      <c r="J38" s="613">
        <f t="shared" si="5"/>
        <v>592085.370150879</v>
      </c>
    </row>
    <row r="39" spans="5:10">
      <c r="E39" s="614" t="s">
        <v>148</v>
      </c>
      <c r="H39" s="613">
        <f t="shared" si="4"/>
        <v>0</v>
      </c>
      <c r="I39" s="613"/>
      <c r="J39" s="613">
        <f t="shared" si="5"/>
        <v>0</v>
      </c>
    </row>
    <row r="40" spans="5:10">
      <c r="E40" s="614" t="s">
        <v>149</v>
      </c>
      <c r="F40" s="614">
        <v>50096</v>
      </c>
      <c r="H40" s="613">
        <f t="shared" si="4"/>
        <v>35653.1002979146</v>
      </c>
      <c r="I40" s="613"/>
      <c r="J40" s="613">
        <f t="shared" si="5"/>
        <v>14442.8997020854</v>
      </c>
    </row>
    <row r="44" spans="6:11">
      <c r="F44" s="614">
        <f t="shared" ref="F44:I44" si="6">SUM(F27:F43)</f>
        <v>18945899</v>
      </c>
      <c r="G44" s="614">
        <f t="shared" si="6"/>
        <v>0</v>
      </c>
      <c r="H44" s="614">
        <f t="shared" si="6"/>
        <v>13149105.147096</v>
      </c>
      <c r="I44" s="614">
        <f t="shared" si="6"/>
        <v>0</v>
      </c>
      <c r="J44" s="614">
        <f>SUM(J27:J40)</f>
        <v>5796794.00456473</v>
      </c>
      <c r="K44" s="614">
        <f>SUM(K27:K43)</f>
        <v>0</v>
      </c>
    </row>
    <row r="48" spans="8:10">
      <c r="H48" s="614">
        <f>H32+H33+H34+H35+H37+H38+H40</f>
        <v>7512308.34277263</v>
      </c>
      <c r="J48" s="614">
        <f>J32+J33+J34+J35+J37+J38+J40</f>
        <v>3221387.65722737</v>
      </c>
    </row>
    <row r="51" spans="8:10">
      <c r="H51" s="614">
        <v>7639123.68363392</v>
      </c>
      <c r="J51" s="614">
        <v>3094572.31636608</v>
      </c>
    </row>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
  <sheetViews>
    <sheetView workbookViewId="0">
      <selection activeCell="G63" sqref="G63"/>
    </sheetView>
  </sheetViews>
  <sheetFormatPr defaultColWidth="9" defaultRowHeight="14.25" outlineLevelCol="6"/>
  <sheetData>
    <row r="1" spans="1:7">
      <c r="A1" t="s">
        <v>156</v>
      </c>
      <c r="C1" t="s">
        <v>157</v>
      </c>
      <c r="E1" t="s">
        <v>158</v>
      </c>
      <c r="G1" t="s">
        <v>159</v>
      </c>
    </row>
    <row r="2" spans="5:5">
      <c r="E2">
        <v>6.75</v>
      </c>
    </row>
    <row r="3" spans="5:5">
      <c r="E3">
        <v>12.6</v>
      </c>
    </row>
    <row r="4" spans="5:5">
      <c r="E4">
        <v>0.9</v>
      </c>
    </row>
    <row r="5" spans="5:5">
      <c r="E5">
        <v>17.01</v>
      </c>
    </row>
    <row r="6" spans="5:5">
      <c r="E6">
        <v>9</v>
      </c>
    </row>
    <row r="7" spans="5:5">
      <c r="E7">
        <v>15.75</v>
      </c>
    </row>
    <row r="8" spans="5:5">
      <c r="E8">
        <v>11.25</v>
      </c>
    </row>
    <row r="9" spans="5:5">
      <c r="E9">
        <v>15.75</v>
      </c>
    </row>
    <row r="10" spans="5:5">
      <c r="E10">
        <v>12.6</v>
      </c>
    </row>
    <row r="11" spans="5:5">
      <c r="E11">
        <v>9.45</v>
      </c>
    </row>
    <row r="12" spans="5:5">
      <c r="E12">
        <v>13.05</v>
      </c>
    </row>
    <row r="13" spans="5:5">
      <c r="E13">
        <v>13.05</v>
      </c>
    </row>
    <row r="14" spans="5:5">
      <c r="E14">
        <v>18</v>
      </c>
    </row>
    <row r="15" spans="5:5">
      <c r="E15">
        <v>14.85</v>
      </c>
    </row>
    <row r="16" spans="5:5">
      <c r="E16">
        <v>10.8</v>
      </c>
    </row>
    <row r="17" spans="5:5">
      <c r="E17">
        <v>24.3</v>
      </c>
    </row>
    <row r="18" spans="5:5">
      <c r="E18">
        <v>38.7</v>
      </c>
    </row>
    <row r="19" spans="5:5">
      <c r="E19">
        <v>7.65</v>
      </c>
    </row>
    <row r="20" spans="5:5">
      <c r="E20">
        <v>15.3</v>
      </c>
    </row>
    <row r="21" spans="5:5">
      <c r="E21">
        <v>9</v>
      </c>
    </row>
    <row r="22" spans="5:5">
      <c r="E22">
        <v>7.2</v>
      </c>
    </row>
    <row r="23" spans="5:5">
      <c r="E23">
        <v>12.15</v>
      </c>
    </row>
    <row r="24" spans="5:5">
      <c r="E24">
        <v>5.85</v>
      </c>
    </row>
    <row r="25" spans="5:5">
      <c r="E25">
        <v>5.4</v>
      </c>
    </row>
    <row r="26" spans="5:5">
      <c r="E26">
        <v>2.7</v>
      </c>
    </row>
    <row r="27" spans="5:5">
      <c r="E27">
        <v>10.35</v>
      </c>
    </row>
    <row r="28" spans="5:5">
      <c r="E28">
        <v>4.5</v>
      </c>
    </row>
    <row r="29" spans="5:5">
      <c r="E29">
        <v>25.2</v>
      </c>
    </row>
    <row r="30" spans="5:5">
      <c r="E30">
        <v>25.2</v>
      </c>
    </row>
    <row r="31" spans="5:5">
      <c r="E31">
        <v>36</v>
      </c>
    </row>
    <row r="34" spans="5:5">
      <c r="E34">
        <f>SUM(E2:E33)</f>
        <v>410.31</v>
      </c>
    </row>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G12:P27"/>
  <sheetViews>
    <sheetView workbookViewId="0">
      <selection activeCell="G63" sqref="G63"/>
    </sheetView>
  </sheetViews>
  <sheetFormatPr defaultColWidth="9" defaultRowHeight="13.5"/>
  <cols>
    <col min="1" max="7" width="9" style="614"/>
    <col min="8" max="11" width="9.375" style="614"/>
    <col min="12" max="12" width="9" style="614"/>
    <col min="13" max="13" width="9.375" style="614"/>
    <col min="14" max="16384" width="9" style="614"/>
  </cols>
  <sheetData>
    <row r="12" ht="25" customHeight="1" spans="7:16">
      <c r="G12" s="614" t="s">
        <v>160</v>
      </c>
      <c r="H12" s="614" t="s">
        <v>161</v>
      </c>
      <c r="I12" s="614" t="s">
        <v>162</v>
      </c>
      <c r="J12" s="614" t="s">
        <v>163</v>
      </c>
      <c r="K12" s="614" t="s">
        <v>164</v>
      </c>
      <c r="L12" s="614" t="s">
        <v>165</v>
      </c>
      <c r="M12" s="614" t="s">
        <v>166</v>
      </c>
      <c r="N12" s="624" t="s">
        <v>167</v>
      </c>
      <c r="O12" s="614" t="s">
        <v>168</v>
      </c>
      <c r="P12" s="624" t="s">
        <v>169</v>
      </c>
    </row>
    <row r="13" ht="25" customHeight="1" spans="8:16">
      <c r="H13" s="613">
        <v>18919</v>
      </c>
      <c r="I13" s="613">
        <v>40049</v>
      </c>
      <c r="J13" s="614">
        <v>27388</v>
      </c>
      <c r="K13" s="613">
        <v>11028</v>
      </c>
      <c r="L13" s="613">
        <v>5224</v>
      </c>
      <c r="M13" s="613">
        <v>49689</v>
      </c>
      <c r="N13" s="613">
        <v>12756</v>
      </c>
      <c r="O13" s="613">
        <v>14342</v>
      </c>
      <c r="P13" s="613">
        <v>7527</v>
      </c>
    </row>
    <row r="14" ht="25" customHeight="1"/>
    <row r="15" ht="25" customHeight="1" spans="7:16">
      <c r="G15" s="614" t="s">
        <v>170</v>
      </c>
      <c r="H15" s="614">
        <v>49.5</v>
      </c>
      <c r="I15" s="614">
        <v>115.5</v>
      </c>
      <c r="J15" s="614">
        <v>76</v>
      </c>
      <c r="K15" s="614">
        <v>24.91</v>
      </c>
      <c r="L15" s="614">
        <v>5</v>
      </c>
      <c r="M15" s="614">
        <v>134.53</v>
      </c>
      <c r="N15" s="614">
        <v>33</v>
      </c>
      <c r="O15" s="614">
        <v>56</v>
      </c>
      <c r="P15" s="614">
        <v>24.7</v>
      </c>
    </row>
    <row r="16" ht="25" customHeight="1" spans="8:16">
      <c r="H16" s="622">
        <v>236.57</v>
      </c>
      <c r="I16" s="622">
        <v>551.99</v>
      </c>
      <c r="J16" s="622">
        <v>366.29</v>
      </c>
      <c r="K16" s="622">
        <v>112.08</v>
      </c>
      <c r="L16" s="622">
        <v>30</v>
      </c>
      <c r="M16" s="622">
        <v>616.95</v>
      </c>
      <c r="N16" s="622">
        <v>180</v>
      </c>
      <c r="O16" s="622">
        <v>202</v>
      </c>
      <c r="P16" s="622">
        <v>101</v>
      </c>
    </row>
    <row r="17" ht="25" customHeight="1" spans="8:16">
      <c r="H17" s="622">
        <v>154.96</v>
      </c>
      <c r="I17" s="622">
        <v>361.58</v>
      </c>
      <c r="J17" s="622">
        <v>251.43</v>
      </c>
      <c r="K17" s="622">
        <v>82.65</v>
      </c>
      <c r="L17" s="622">
        <v>20</v>
      </c>
      <c r="M17" s="622">
        <v>440.5</v>
      </c>
      <c r="N17" s="622">
        <v>120</v>
      </c>
      <c r="O17" s="622">
        <v>156.1</v>
      </c>
      <c r="P17" s="622">
        <v>78</v>
      </c>
    </row>
    <row r="18" ht="25" customHeight="1" spans="8:16">
      <c r="H18" s="622">
        <v>388.32</v>
      </c>
      <c r="I18" s="622">
        <v>906.07</v>
      </c>
      <c r="J18" s="622">
        <v>522.32</v>
      </c>
      <c r="K18" s="622">
        <v>266.87</v>
      </c>
      <c r="L18" s="622">
        <v>72.16</v>
      </c>
      <c r="M18" s="622">
        <v>1419.28</v>
      </c>
      <c r="N18" s="622">
        <v>432</v>
      </c>
      <c r="O18" s="622">
        <v>481.1</v>
      </c>
      <c r="P18" s="622">
        <v>240.5</v>
      </c>
    </row>
    <row r="19" ht="25" customHeight="1" spans="8:16">
      <c r="H19" s="622">
        <v>819.3</v>
      </c>
      <c r="I19" s="622">
        <v>1911.7</v>
      </c>
      <c r="J19" s="622">
        <v>1515</v>
      </c>
      <c r="K19" s="622">
        <v>261.09</v>
      </c>
      <c r="L19" s="622">
        <v>43.3</v>
      </c>
      <c r="M19" s="622">
        <v>1163.79</v>
      </c>
      <c r="N19" s="622">
        <v>309.6</v>
      </c>
      <c r="O19" s="622">
        <v>541</v>
      </c>
      <c r="P19" s="622">
        <v>259.7</v>
      </c>
    </row>
    <row r="20" ht="25" customHeight="1" spans="8:16">
      <c r="H20" s="622">
        <v>40.5</v>
      </c>
      <c r="I20" s="622">
        <v>94.5</v>
      </c>
      <c r="J20" s="622">
        <v>64</v>
      </c>
      <c r="K20" s="622">
        <v>21.76</v>
      </c>
      <c r="L20" s="622">
        <v>5</v>
      </c>
      <c r="M20" s="622">
        <v>114.38</v>
      </c>
      <c r="N20" s="622">
        <v>30</v>
      </c>
      <c r="O20" s="622">
        <v>42.2</v>
      </c>
      <c r="P20" s="622">
        <v>21.1</v>
      </c>
    </row>
    <row r="21" ht="25" customHeight="1" spans="8:16">
      <c r="H21" s="622">
        <v>149.7</v>
      </c>
      <c r="I21" s="622">
        <v>349.3</v>
      </c>
      <c r="J21" s="622">
        <v>257</v>
      </c>
      <c r="K21" s="622">
        <v>62.6</v>
      </c>
      <c r="L21" s="622">
        <v>15</v>
      </c>
      <c r="M21" s="622">
        <v>340.47</v>
      </c>
      <c r="N21" s="622">
        <v>90</v>
      </c>
      <c r="O21" s="622">
        <v>121.4</v>
      </c>
      <c r="P21" s="622">
        <v>60.7</v>
      </c>
    </row>
    <row r="22" ht="25" customHeight="1" spans="7:16">
      <c r="G22" s="614" t="s">
        <v>138</v>
      </c>
      <c r="H22" s="614">
        <f t="shared" ref="H22:P22" si="0">SUM(H15:H21)</f>
        <v>1838.85</v>
      </c>
      <c r="I22" s="614">
        <f t="shared" si="0"/>
        <v>4290.64</v>
      </c>
      <c r="J22" s="614">
        <f t="shared" si="0"/>
        <v>3052.04</v>
      </c>
      <c r="K22" s="614">
        <f t="shared" si="0"/>
        <v>831.96</v>
      </c>
      <c r="L22" s="614">
        <f t="shared" si="0"/>
        <v>190.46</v>
      </c>
      <c r="M22" s="614">
        <f t="shared" si="0"/>
        <v>4229.9</v>
      </c>
      <c r="N22" s="614">
        <f t="shared" si="0"/>
        <v>1194.6</v>
      </c>
      <c r="O22" s="614">
        <f t="shared" si="0"/>
        <v>1599.8</v>
      </c>
      <c r="P22" s="614">
        <f t="shared" si="0"/>
        <v>785.7</v>
      </c>
    </row>
    <row r="23" ht="25" customHeight="1"/>
    <row r="24" ht="25" customHeight="1" spans="7:16">
      <c r="G24" s="614" t="s">
        <v>171</v>
      </c>
      <c r="H24" s="613">
        <f t="shared" ref="H24:P24" si="1">H13-H22</f>
        <v>17080.15</v>
      </c>
      <c r="I24" s="613">
        <f t="shared" si="1"/>
        <v>35758.36</v>
      </c>
      <c r="J24" s="614">
        <f t="shared" si="1"/>
        <v>24335.96</v>
      </c>
      <c r="K24" s="613">
        <f t="shared" si="1"/>
        <v>10196.04</v>
      </c>
      <c r="L24" s="613">
        <f t="shared" si="1"/>
        <v>5033.54</v>
      </c>
      <c r="M24" s="613">
        <f t="shared" si="1"/>
        <v>45459.1</v>
      </c>
      <c r="N24" s="613">
        <f t="shared" si="1"/>
        <v>11561.4</v>
      </c>
      <c r="O24" s="613">
        <f t="shared" si="1"/>
        <v>12742.2</v>
      </c>
      <c r="P24" s="613">
        <f t="shared" si="1"/>
        <v>6741.3</v>
      </c>
    </row>
    <row r="25" ht="25" customHeight="1"/>
    <row r="26" ht="25" customHeight="1"/>
    <row r="27" ht="25" customHeight="1"/>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I3:P27"/>
  <sheetViews>
    <sheetView workbookViewId="0">
      <selection activeCell="G63" sqref="G63"/>
    </sheetView>
  </sheetViews>
  <sheetFormatPr defaultColWidth="9" defaultRowHeight="13.5"/>
  <cols>
    <col min="1" max="8" width="9" style="614"/>
    <col min="9" max="9" width="17.125" style="614" customWidth="1"/>
    <col min="10" max="10" width="9.375" style="614"/>
    <col min="11" max="12" width="9" style="614"/>
    <col min="13" max="13" width="9.375" style="614"/>
    <col min="14" max="16384" width="9" style="614"/>
  </cols>
  <sheetData>
    <row r="3" ht="20" customHeight="1" spans="9:11">
      <c r="I3" s="621" t="s">
        <v>172</v>
      </c>
      <c r="J3" s="622">
        <v>1981.57</v>
      </c>
      <c r="K3" s="622">
        <v>270.14</v>
      </c>
    </row>
    <row r="4" ht="20" customHeight="1" spans="9:11">
      <c r="I4" s="621"/>
      <c r="J4" s="622">
        <v>1154</v>
      </c>
      <c r="K4" s="622">
        <v>173</v>
      </c>
    </row>
    <row r="5" ht="20" customHeight="1" spans="9:11">
      <c r="I5" s="621"/>
      <c r="J5" s="622">
        <v>2050.27</v>
      </c>
      <c r="K5" s="622">
        <v>328.36</v>
      </c>
    </row>
    <row r="6" ht="20" customHeight="1" spans="9:11">
      <c r="I6" s="621"/>
      <c r="J6" s="622">
        <v>1172.24</v>
      </c>
      <c r="K6" s="622">
        <v>156.26</v>
      </c>
    </row>
    <row r="7" ht="20" customHeight="1" spans="9:11">
      <c r="I7" s="621"/>
      <c r="J7" s="622">
        <v>2029.85</v>
      </c>
      <c r="K7" s="622">
        <v>276.53</v>
      </c>
    </row>
    <row r="8" ht="20" customHeight="1" spans="9:11">
      <c r="I8" s="621"/>
      <c r="J8" s="622">
        <v>21.4</v>
      </c>
      <c r="K8" s="622">
        <v>6.3</v>
      </c>
    </row>
    <row r="9" ht="20" customHeight="1" spans="9:11">
      <c r="I9" s="621"/>
      <c r="J9" s="622">
        <v>117</v>
      </c>
      <c r="K9" s="622">
        <v>19</v>
      </c>
    </row>
    <row r="10" ht="20" customHeight="1" spans="9:11">
      <c r="I10" s="621"/>
      <c r="J10" s="622">
        <v>2007</v>
      </c>
      <c r="K10" s="622">
        <v>252</v>
      </c>
    </row>
    <row r="11" ht="20" customHeight="1" spans="9:11">
      <c r="I11" s="621"/>
      <c r="J11" s="622">
        <v>178.68</v>
      </c>
      <c r="K11" s="622">
        <v>46.5</v>
      </c>
    </row>
    <row r="12" ht="20" customHeight="1" spans="9:11">
      <c r="I12" s="621"/>
      <c r="J12" s="622">
        <v>1829</v>
      </c>
      <c r="K12" s="622">
        <v>251</v>
      </c>
    </row>
    <row r="13" ht="20" customHeight="1" spans="9:11">
      <c r="I13" s="621"/>
      <c r="J13" s="622">
        <v>1242</v>
      </c>
      <c r="K13" s="622">
        <v>155</v>
      </c>
    </row>
    <row r="14" ht="20" customHeight="1" spans="9:11">
      <c r="I14" s="621"/>
      <c r="J14" s="622">
        <v>1599.35</v>
      </c>
      <c r="K14" s="622">
        <v>222.88</v>
      </c>
    </row>
    <row r="15" ht="20" customHeight="1" spans="9:11">
      <c r="I15" s="621"/>
      <c r="J15" s="622">
        <v>554.79</v>
      </c>
      <c r="K15" s="622">
        <v>95.75</v>
      </c>
    </row>
    <row r="16" ht="20" customHeight="1" spans="9:11">
      <c r="I16" s="621"/>
      <c r="J16" s="622">
        <v>600</v>
      </c>
      <c r="K16" s="622">
        <v>79</v>
      </c>
    </row>
    <row r="17" ht="20" customHeight="1"/>
    <row r="18" ht="20" customHeight="1" spans="10:14">
      <c r="J18" s="614">
        <f>SUM(J3:J17)</f>
        <v>16537.15</v>
      </c>
      <c r="K18" s="614">
        <f>SUM(K3:K17)</f>
        <v>2331.72</v>
      </c>
      <c r="M18" s="614">
        <f>J18+K18</f>
        <v>18868.87</v>
      </c>
      <c r="N18" s="614">
        <v>18868.87</v>
      </c>
    </row>
    <row r="19" ht="20" customHeight="1"/>
    <row r="20" ht="20" customHeight="1"/>
    <row r="21" ht="20" customHeight="1" spans="9:10">
      <c r="I21" s="614" t="s">
        <v>173</v>
      </c>
      <c r="J21" s="622">
        <v>38</v>
      </c>
    </row>
    <row r="22" ht="20" customHeight="1"/>
    <row r="23" ht="20" customHeight="1"/>
    <row r="24" ht="20" customHeight="1" spans="9:13">
      <c r="I24" s="614" t="s">
        <v>174</v>
      </c>
      <c r="J24" s="623">
        <v>57437</v>
      </c>
      <c r="K24" s="623">
        <v>10015</v>
      </c>
      <c r="M24" s="614">
        <f>J24+K24</f>
        <v>67452</v>
      </c>
    </row>
    <row r="25" ht="20" customHeight="1"/>
    <row r="26" ht="20" customHeight="1"/>
    <row r="27" ht="20" customHeight="1" spans="9:16">
      <c r="I27" s="614" t="s">
        <v>175</v>
      </c>
      <c r="J27" s="614">
        <f>J24-J18-J21</f>
        <v>40861.85</v>
      </c>
      <c r="K27" s="614">
        <f>K24-K18</f>
        <v>7683.28</v>
      </c>
      <c r="M27" s="614">
        <f>J27+K27</f>
        <v>48545.13</v>
      </c>
      <c r="N27" s="614">
        <v>48545.13</v>
      </c>
      <c r="P27" s="614">
        <f>N18+N27+J21</f>
        <v>67452</v>
      </c>
    </row>
  </sheetData>
  <mergeCells count="1">
    <mergeCell ref="I3:I16"/>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1:M64"/>
  <sheetViews>
    <sheetView workbookViewId="0">
      <pane ySplit="1" topLeftCell="A37" activePane="bottomLeft" state="frozen"/>
      <selection/>
      <selection pane="bottomLeft" activeCell="G63" sqref="G63"/>
    </sheetView>
  </sheetViews>
  <sheetFormatPr defaultColWidth="9" defaultRowHeight="13.5"/>
  <cols>
    <col min="1" max="2" width="9" style="614"/>
    <col min="3" max="3" width="9" style="615"/>
    <col min="4" max="4" width="9" style="616"/>
    <col min="5" max="5" width="9" style="615"/>
    <col min="6" max="12" width="9" style="617"/>
    <col min="13" max="16384" width="9" style="614"/>
  </cols>
  <sheetData>
    <row r="1" ht="20" customHeight="1" spans="3:12">
      <c r="C1" s="615" t="s">
        <v>176</v>
      </c>
      <c r="D1" s="616" t="s">
        <v>177</v>
      </c>
      <c r="E1" s="615" t="s">
        <v>178</v>
      </c>
      <c r="F1" s="617" t="s">
        <v>179</v>
      </c>
      <c r="G1" s="617" t="s">
        <v>180</v>
      </c>
      <c r="H1" s="617" t="s">
        <v>181</v>
      </c>
      <c r="I1" s="617" t="s">
        <v>182</v>
      </c>
      <c r="J1" s="617" t="s">
        <v>183</v>
      </c>
      <c r="K1" s="617" t="s">
        <v>184</v>
      </c>
      <c r="L1" s="617" t="s">
        <v>185</v>
      </c>
    </row>
    <row r="2" ht="20" customHeight="1" spans="3:12">
      <c r="C2" s="618">
        <v>8.37</v>
      </c>
      <c r="D2" s="619">
        <v>11</v>
      </c>
      <c r="E2" s="618">
        <v>31</v>
      </c>
      <c r="F2" s="620">
        <v>3</v>
      </c>
      <c r="G2" s="620">
        <v>24.5</v>
      </c>
      <c r="H2" s="620">
        <v>4.5</v>
      </c>
      <c r="I2" s="620">
        <v>11</v>
      </c>
      <c r="J2" s="620">
        <v>14</v>
      </c>
      <c r="K2" s="620">
        <v>9.8</v>
      </c>
      <c r="L2" s="620">
        <v>7.8</v>
      </c>
    </row>
    <row r="3" ht="20" customHeight="1" spans="3:11">
      <c r="C3" s="618">
        <v>10.15</v>
      </c>
      <c r="D3" s="619">
        <v>10.7</v>
      </c>
      <c r="E3" s="618">
        <v>25</v>
      </c>
      <c r="F3" s="620"/>
      <c r="G3" s="620">
        <v>32</v>
      </c>
      <c r="H3" s="620">
        <v>19.8</v>
      </c>
      <c r="I3" s="620"/>
      <c r="J3" s="620">
        <v>10.7</v>
      </c>
      <c r="K3" s="620">
        <v>11</v>
      </c>
    </row>
    <row r="4" ht="20" customHeight="1" spans="3:11">
      <c r="C4" s="618">
        <v>3.5</v>
      </c>
      <c r="D4" s="619">
        <v>8.5</v>
      </c>
      <c r="E4" s="618">
        <v>18</v>
      </c>
      <c r="F4" s="620"/>
      <c r="G4" s="620">
        <v>8.4</v>
      </c>
      <c r="H4" s="620">
        <v>22.6</v>
      </c>
      <c r="I4" s="620"/>
      <c r="J4" s="620"/>
      <c r="K4" s="620">
        <v>24.65</v>
      </c>
    </row>
    <row r="5" ht="20" customHeight="1" spans="3:11">
      <c r="C5" s="618">
        <v>4</v>
      </c>
      <c r="D5" s="619">
        <v>30.8</v>
      </c>
      <c r="E5" s="618">
        <v>15.2</v>
      </c>
      <c r="F5" s="620"/>
      <c r="G5" s="620"/>
      <c r="H5" s="620">
        <v>19.8</v>
      </c>
      <c r="I5" s="620"/>
      <c r="J5" s="620"/>
      <c r="K5" s="620">
        <v>12</v>
      </c>
    </row>
    <row r="6" ht="20" customHeight="1" spans="3:11">
      <c r="C6" s="618">
        <v>3</v>
      </c>
      <c r="D6" s="619">
        <v>35.3</v>
      </c>
      <c r="E6" s="618">
        <v>21</v>
      </c>
      <c r="F6" s="620"/>
      <c r="G6" s="620"/>
      <c r="H6" s="620">
        <v>11.3</v>
      </c>
      <c r="I6" s="620"/>
      <c r="J6" s="620"/>
      <c r="K6" s="620"/>
    </row>
    <row r="7" ht="20" customHeight="1" spans="4:11">
      <c r="D7" s="619">
        <v>19.3</v>
      </c>
      <c r="E7" s="618">
        <v>31</v>
      </c>
      <c r="F7" s="620"/>
      <c r="G7" s="620"/>
      <c r="H7" s="620">
        <v>19.5</v>
      </c>
      <c r="I7" s="620"/>
      <c r="J7" s="620"/>
      <c r="K7" s="620"/>
    </row>
    <row r="8" ht="20" customHeight="1" spans="4:11">
      <c r="D8" s="619">
        <v>22.8</v>
      </c>
      <c r="E8" s="618">
        <v>17</v>
      </c>
      <c r="F8" s="620"/>
      <c r="G8" s="620"/>
      <c r="H8" s="620"/>
      <c r="I8" s="620"/>
      <c r="J8" s="620"/>
      <c r="K8" s="620"/>
    </row>
    <row r="9" ht="20" customHeight="1" spans="4:11">
      <c r="D9" s="619">
        <v>13.3</v>
      </c>
      <c r="E9" s="618">
        <v>18</v>
      </c>
      <c r="F9" s="620"/>
      <c r="G9" s="620"/>
      <c r="H9" s="620"/>
      <c r="I9" s="620"/>
      <c r="J9" s="620"/>
      <c r="K9" s="620"/>
    </row>
    <row r="10" ht="20" customHeight="1" spans="4:11">
      <c r="D10" s="619">
        <v>14.5</v>
      </c>
      <c r="E10" s="618">
        <v>13</v>
      </c>
      <c r="F10" s="620"/>
      <c r="G10" s="620"/>
      <c r="H10" s="620"/>
      <c r="I10" s="620"/>
      <c r="J10" s="620"/>
      <c r="K10" s="620"/>
    </row>
    <row r="11" ht="20" customHeight="1" spans="4:11">
      <c r="D11" s="619">
        <v>30.5</v>
      </c>
      <c r="E11" s="618">
        <v>9.3</v>
      </c>
      <c r="F11" s="620"/>
      <c r="G11" s="620"/>
      <c r="H11" s="620"/>
      <c r="I11" s="620"/>
      <c r="J11" s="620"/>
      <c r="K11" s="620"/>
    </row>
    <row r="12" ht="20" customHeight="1" spans="4:11">
      <c r="D12" s="619">
        <v>19.8</v>
      </c>
      <c r="E12" s="618">
        <v>11</v>
      </c>
      <c r="F12" s="620"/>
      <c r="G12" s="620"/>
      <c r="H12" s="620"/>
      <c r="I12" s="620"/>
      <c r="J12" s="620"/>
      <c r="K12" s="620"/>
    </row>
    <row r="13" ht="20" customHeight="1" spans="4:11">
      <c r="D13" s="619">
        <v>10.5</v>
      </c>
      <c r="E13" s="618">
        <v>10</v>
      </c>
      <c r="F13" s="620"/>
      <c r="G13" s="620"/>
      <c r="H13" s="620"/>
      <c r="I13" s="620"/>
      <c r="J13" s="620"/>
      <c r="K13" s="620"/>
    </row>
    <row r="14" ht="20" customHeight="1" spans="4:11">
      <c r="D14" s="619">
        <v>8</v>
      </c>
      <c r="E14" s="618">
        <v>15</v>
      </c>
      <c r="F14" s="620"/>
      <c r="G14" s="620"/>
      <c r="H14" s="620"/>
      <c r="I14" s="620"/>
      <c r="J14" s="620"/>
      <c r="K14" s="620"/>
    </row>
    <row r="15" ht="20" customHeight="1" spans="4:11">
      <c r="D15" s="619">
        <v>8</v>
      </c>
      <c r="E15" s="618">
        <v>20.4</v>
      </c>
      <c r="F15" s="620"/>
      <c r="G15" s="620"/>
      <c r="H15" s="620"/>
      <c r="I15" s="620"/>
      <c r="J15" s="620"/>
      <c r="K15" s="620"/>
    </row>
    <row r="16" ht="20" customHeight="1" spans="4:11">
      <c r="D16" s="619">
        <v>8.1</v>
      </c>
      <c r="E16" s="618">
        <v>27</v>
      </c>
      <c r="F16" s="620"/>
      <c r="G16" s="620"/>
      <c r="H16" s="620"/>
      <c r="I16" s="620"/>
      <c r="J16" s="620"/>
      <c r="K16" s="620"/>
    </row>
    <row r="17" ht="20" customHeight="1" spans="4:11">
      <c r="D17" s="619">
        <v>8</v>
      </c>
      <c r="E17" s="618">
        <v>7.6</v>
      </c>
      <c r="F17" s="620"/>
      <c r="G17" s="620"/>
      <c r="H17" s="620"/>
      <c r="I17" s="620"/>
      <c r="J17" s="620"/>
      <c r="K17" s="620"/>
    </row>
    <row r="18" ht="20" customHeight="1" spans="4:11">
      <c r="D18" s="619">
        <v>13.9</v>
      </c>
      <c r="E18" s="618">
        <v>9</v>
      </c>
      <c r="F18" s="620"/>
      <c r="G18" s="620"/>
      <c r="H18" s="620"/>
      <c r="I18" s="620"/>
      <c r="J18" s="620"/>
      <c r="K18" s="620"/>
    </row>
    <row r="19" ht="20" customHeight="1" spans="4:11">
      <c r="D19" s="619">
        <v>11.7</v>
      </c>
      <c r="E19" s="618">
        <v>12.58</v>
      </c>
      <c r="F19" s="620"/>
      <c r="G19" s="620"/>
      <c r="H19" s="620"/>
      <c r="I19" s="620"/>
      <c r="J19" s="620"/>
      <c r="K19" s="620"/>
    </row>
    <row r="20" ht="20" customHeight="1" spans="4:11">
      <c r="D20" s="619">
        <v>11.6</v>
      </c>
      <c r="E20" s="618">
        <v>29.25</v>
      </c>
      <c r="F20" s="620"/>
      <c r="G20" s="620"/>
      <c r="H20" s="620"/>
      <c r="I20" s="620"/>
      <c r="J20" s="620"/>
      <c r="K20" s="620"/>
    </row>
    <row r="21" ht="20" customHeight="1" spans="4:11">
      <c r="D21" s="619">
        <v>8</v>
      </c>
      <c r="E21" s="618">
        <v>30.57</v>
      </c>
      <c r="F21" s="620"/>
      <c r="G21" s="620"/>
      <c r="H21" s="620"/>
      <c r="I21" s="620"/>
      <c r="J21" s="620"/>
      <c r="K21" s="620"/>
    </row>
    <row r="22" ht="20" customHeight="1" spans="4:11">
      <c r="D22" s="619">
        <v>13</v>
      </c>
      <c r="E22" s="618">
        <v>29.96</v>
      </c>
      <c r="F22" s="620"/>
      <c r="G22" s="620"/>
      <c r="H22" s="620"/>
      <c r="I22" s="620"/>
      <c r="J22" s="620"/>
      <c r="K22" s="620"/>
    </row>
    <row r="23" ht="20" customHeight="1" spans="4:11">
      <c r="D23" s="619">
        <v>8</v>
      </c>
      <c r="E23" s="618">
        <v>3</v>
      </c>
      <c r="F23" s="620"/>
      <c r="G23" s="620"/>
      <c r="H23" s="620"/>
      <c r="I23" s="620"/>
      <c r="J23" s="620"/>
      <c r="K23" s="620"/>
    </row>
    <row r="24" ht="20" customHeight="1" spans="4:11">
      <c r="D24" s="619">
        <v>7.8</v>
      </c>
      <c r="E24" s="618">
        <v>8.82</v>
      </c>
      <c r="F24" s="620"/>
      <c r="G24" s="620"/>
      <c r="H24" s="620"/>
      <c r="I24" s="620"/>
      <c r="J24" s="620"/>
      <c r="K24" s="620"/>
    </row>
    <row r="25" ht="20" customHeight="1" spans="4:11">
      <c r="D25" s="619">
        <v>8.7</v>
      </c>
      <c r="E25" s="618">
        <v>28.47</v>
      </c>
      <c r="F25" s="620"/>
      <c r="G25" s="620"/>
      <c r="H25" s="620"/>
      <c r="I25" s="620"/>
      <c r="J25" s="620"/>
      <c r="K25" s="620"/>
    </row>
    <row r="26" ht="20" customHeight="1" spans="4:4">
      <c r="D26" s="619">
        <v>12.7</v>
      </c>
    </row>
    <row r="27" ht="20" customHeight="1" spans="4:4">
      <c r="D27" s="619">
        <v>9.68</v>
      </c>
    </row>
    <row r="28" spans="4:4">
      <c r="D28" s="619">
        <v>10.14</v>
      </c>
    </row>
    <row r="29" spans="4:4">
      <c r="D29" s="619">
        <v>14.75</v>
      </c>
    </row>
    <row r="30" spans="4:4">
      <c r="D30" s="619">
        <v>10.97</v>
      </c>
    </row>
    <row r="31" spans="4:4">
      <c r="D31" s="619">
        <v>7.5</v>
      </c>
    </row>
    <row r="32" spans="4:4">
      <c r="D32" s="619">
        <v>9</v>
      </c>
    </row>
    <row r="33" spans="4:4">
      <c r="D33" s="619">
        <v>1.75</v>
      </c>
    </row>
    <row r="34" spans="4:4">
      <c r="D34" s="619">
        <v>8.25</v>
      </c>
    </row>
    <row r="35" spans="4:4">
      <c r="D35" s="619">
        <v>8.25</v>
      </c>
    </row>
    <row r="36" spans="4:4">
      <c r="D36" s="619">
        <v>8.67</v>
      </c>
    </row>
    <row r="37" spans="4:4">
      <c r="D37" s="619">
        <v>8.25</v>
      </c>
    </row>
    <row r="38" spans="4:4">
      <c r="D38" s="619">
        <v>7.75</v>
      </c>
    </row>
    <row r="39" spans="4:4">
      <c r="D39" s="619">
        <v>7.75</v>
      </c>
    </row>
    <row r="40" spans="4:4">
      <c r="D40" s="619">
        <v>8.25</v>
      </c>
    </row>
    <row r="41" spans="4:4">
      <c r="D41" s="619">
        <v>8.25</v>
      </c>
    </row>
    <row r="42" spans="4:4">
      <c r="D42" s="619">
        <v>8.25</v>
      </c>
    </row>
    <row r="43" spans="4:4">
      <c r="D43" s="619">
        <v>7.76</v>
      </c>
    </row>
    <row r="44" spans="4:4">
      <c r="D44" s="619">
        <v>9.31</v>
      </c>
    </row>
    <row r="45" spans="4:4">
      <c r="D45" s="619">
        <v>10.83</v>
      </c>
    </row>
    <row r="46" spans="4:4">
      <c r="D46" s="619">
        <v>7.61</v>
      </c>
    </row>
    <row r="47" spans="4:4">
      <c r="D47" s="619">
        <v>10.9</v>
      </c>
    </row>
    <row r="48" spans="4:4">
      <c r="D48" s="619">
        <v>3</v>
      </c>
    </row>
    <row r="49" spans="4:4">
      <c r="D49" s="619">
        <v>3</v>
      </c>
    </row>
    <row r="50" spans="4:4">
      <c r="D50" s="619">
        <v>9.5</v>
      </c>
    </row>
    <row r="51" spans="4:4">
      <c r="D51" s="619">
        <v>8.62</v>
      </c>
    </row>
    <row r="52" spans="4:4">
      <c r="D52" s="619">
        <v>2</v>
      </c>
    </row>
    <row r="56" s="613" customFormat="1" spans="3:13">
      <c r="C56" s="615">
        <f t="shared" ref="C56:M56" si="0">SUM(C2:C55)</f>
        <v>29.02</v>
      </c>
      <c r="D56" s="615">
        <f t="shared" si="0"/>
        <v>564.49</v>
      </c>
      <c r="E56" s="615">
        <f t="shared" si="0"/>
        <v>441.15</v>
      </c>
      <c r="F56" s="615">
        <f t="shared" si="0"/>
        <v>3</v>
      </c>
      <c r="G56" s="615">
        <f t="shared" si="0"/>
        <v>64.9</v>
      </c>
      <c r="H56" s="615">
        <f t="shared" si="0"/>
        <v>97.5</v>
      </c>
      <c r="I56" s="615">
        <f t="shared" si="0"/>
        <v>11</v>
      </c>
      <c r="J56" s="615">
        <f t="shared" si="0"/>
        <v>24.7</v>
      </c>
      <c r="K56" s="615">
        <f t="shared" si="0"/>
        <v>57.45</v>
      </c>
      <c r="L56" s="615">
        <f t="shared" si="0"/>
        <v>7.8</v>
      </c>
      <c r="M56" s="615">
        <f t="shared" si="0"/>
        <v>0</v>
      </c>
    </row>
    <row r="60" spans="6:6">
      <c r="F60" s="617">
        <f>C56+D56+E56+F56+G56+H56+I56+J56+K56+L56</f>
        <v>1301.01</v>
      </c>
    </row>
    <row r="64" spans="3:12">
      <c r="C64" s="615">
        <v>29.02</v>
      </c>
      <c r="D64" s="616">
        <v>564.49</v>
      </c>
      <c r="E64" s="615">
        <v>441.15</v>
      </c>
      <c r="F64" s="617">
        <v>3</v>
      </c>
      <c r="G64" s="617">
        <v>64.9</v>
      </c>
      <c r="H64" s="617">
        <v>97.5</v>
      </c>
      <c r="I64" s="617">
        <v>11</v>
      </c>
      <c r="J64" s="617">
        <v>24.7</v>
      </c>
      <c r="K64" s="617">
        <v>57.45</v>
      </c>
      <c r="L64" s="617">
        <v>7.8</v>
      </c>
    </row>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57"/>
  <sheetViews>
    <sheetView view="pageBreakPreview" zoomScale="110" zoomScaleNormal="100" workbookViewId="0">
      <pane ySplit="4" topLeftCell="A126" activePane="bottomLeft" state="frozen"/>
      <selection/>
      <selection pane="bottomLeft" activeCell="G63" sqref="G63"/>
    </sheetView>
  </sheetViews>
  <sheetFormatPr defaultColWidth="9" defaultRowHeight="21" customHeight="1"/>
  <cols>
    <col min="1" max="1" width="10.1" style="495" customWidth="1"/>
    <col min="2" max="2" width="32.95" style="495" customWidth="1"/>
    <col min="3" max="3" width="5.9" style="496" customWidth="1"/>
    <col min="4" max="4" width="9.5" style="496" customWidth="1"/>
    <col min="5" max="5" width="12.75" style="496" customWidth="1"/>
    <col min="6" max="6" width="14.25" style="528" customWidth="1"/>
    <col min="7" max="7" width="14.25" style="529" customWidth="1"/>
    <col min="8" max="8" width="34.7666666666667" style="497" customWidth="1"/>
    <col min="9" max="9" width="26.4666666666667" style="141" customWidth="1"/>
    <col min="10" max="10" width="24.6583333333333" style="141" customWidth="1"/>
    <col min="11" max="11" width="10.125" style="141"/>
    <col min="12" max="16384" width="9" style="141"/>
  </cols>
  <sheetData>
    <row r="1" s="141" customFormat="1" ht="32" customHeight="1" spans="1:8">
      <c r="A1" s="530" t="s">
        <v>186</v>
      </c>
      <c r="B1" s="530"/>
      <c r="C1" s="496"/>
      <c r="D1" s="530"/>
      <c r="E1" s="530"/>
      <c r="F1" s="531"/>
      <c r="G1" s="532"/>
      <c r="H1" s="530"/>
    </row>
    <row r="2" s="141" customFormat="1" ht="32" customHeight="1" spans="1:8">
      <c r="A2" s="530" t="s">
        <v>187</v>
      </c>
      <c r="B2" s="530"/>
      <c r="C2" s="496"/>
      <c r="D2" s="530"/>
      <c r="E2" s="530"/>
      <c r="F2" s="531"/>
      <c r="G2" s="532"/>
      <c r="H2" s="530"/>
    </row>
    <row r="3" s="141" customFormat="1" ht="25" customHeight="1" spans="1:8">
      <c r="A3" s="530" t="s">
        <v>188</v>
      </c>
      <c r="B3" s="530"/>
      <c r="C3" s="496"/>
      <c r="D3" s="530"/>
      <c r="E3" s="530"/>
      <c r="F3" s="531"/>
      <c r="G3" s="532"/>
      <c r="H3" s="530"/>
    </row>
    <row r="4" s="140" customFormat="1" ht="28.3" customHeight="1" spans="1:8">
      <c r="A4" s="533" t="s">
        <v>189</v>
      </c>
      <c r="B4" s="534" t="s">
        <v>190</v>
      </c>
      <c r="C4" s="500" t="s">
        <v>15</v>
      </c>
      <c r="D4" s="501" t="s">
        <v>191</v>
      </c>
      <c r="E4" s="501" t="s">
        <v>192</v>
      </c>
      <c r="F4" s="535" t="s">
        <v>193</v>
      </c>
      <c r="G4" s="536" t="s">
        <v>194</v>
      </c>
      <c r="H4" s="502" t="s">
        <v>195</v>
      </c>
    </row>
    <row r="5" s="140" customFormat="1" ht="25.5" customHeight="1" spans="1:8">
      <c r="A5" s="537">
        <v>100</v>
      </c>
      <c r="B5" s="30" t="s">
        <v>196</v>
      </c>
      <c r="C5" s="26"/>
      <c r="D5" s="26"/>
      <c r="E5" s="38"/>
      <c r="F5" s="61"/>
      <c r="G5" s="538"/>
      <c r="H5" s="38"/>
    </row>
    <row r="6" s="2" customFormat="1" ht="25.5" customHeight="1" spans="1:8">
      <c r="A6" s="537">
        <v>101</v>
      </c>
      <c r="B6" s="30" t="s">
        <v>197</v>
      </c>
      <c r="C6" s="26"/>
      <c r="D6" s="26"/>
      <c r="E6" s="26"/>
      <c r="F6" s="28"/>
      <c r="G6" s="26"/>
      <c r="H6" s="29"/>
    </row>
    <row r="7" s="2" customFormat="1" ht="25.5" customHeight="1" spans="1:8">
      <c r="A7" s="537" t="s">
        <v>198</v>
      </c>
      <c r="B7" s="30" t="s">
        <v>199</v>
      </c>
      <c r="C7" s="26"/>
      <c r="D7" s="26"/>
      <c r="E7" s="26"/>
      <c r="F7" s="28"/>
      <c r="G7" s="26"/>
      <c r="H7" s="29"/>
    </row>
    <row r="8" s="518" customFormat="1" ht="25.5" customHeight="1" spans="1:8">
      <c r="A8" s="539" t="s">
        <v>200</v>
      </c>
      <c r="B8" s="39" t="s">
        <v>154</v>
      </c>
      <c r="C8" s="26" t="s">
        <v>201</v>
      </c>
      <c r="D8" s="540">
        <v>1</v>
      </c>
      <c r="E8" s="34"/>
      <c r="F8" s="148">
        <f>E8</f>
        <v>0</v>
      </c>
      <c r="G8" s="541"/>
      <c r="H8" s="542"/>
    </row>
    <row r="9" s="2" customFormat="1" ht="25.5" customHeight="1" spans="1:8">
      <c r="A9" s="537">
        <v>102</v>
      </c>
      <c r="B9" s="30" t="s">
        <v>155</v>
      </c>
      <c r="C9" s="26"/>
      <c r="D9" s="31"/>
      <c r="E9" s="26"/>
      <c r="F9" s="28"/>
      <c r="G9" s="26"/>
      <c r="H9" s="29"/>
    </row>
    <row r="10" s="2" customFormat="1" ht="25.5" customHeight="1" spans="1:8">
      <c r="A10" s="537" t="s">
        <v>202</v>
      </c>
      <c r="B10" s="30" t="s">
        <v>139</v>
      </c>
      <c r="C10" s="26"/>
      <c r="D10" s="31"/>
      <c r="E10" s="34"/>
      <c r="F10" s="130"/>
      <c r="G10" s="484"/>
      <c r="H10" s="29"/>
    </row>
    <row r="11" s="519" customFormat="1" ht="25.5" customHeight="1" spans="1:8">
      <c r="A11" s="537" t="s">
        <v>203</v>
      </c>
      <c r="B11" s="30" t="s">
        <v>139</v>
      </c>
      <c r="C11" s="26" t="s">
        <v>201</v>
      </c>
      <c r="D11" s="31">
        <v>1</v>
      </c>
      <c r="E11" s="149"/>
      <c r="F11" s="130">
        <f t="shared" ref="F11:F20" si="0">D11*E11</f>
        <v>0</v>
      </c>
      <c r="G11" s="484"/>
      <c r="H11" s="542"/>
    </row>
    <row r="12" s="2" customFormat="1" ht="25.5" customHeight="1" spans="1:8">
      <c r="A12" s="537">
        <v>103</v>
      </c>
      <c r="B12" s="30" t="s">
        <v>140</v>
      </c>
      <c r="C12" s="26"/>
      <c r="D12" s="31"/>
      <c r="E12" s="26"/>
      <c r="F12" s="28"/>
      <c r="G12" s="26"/>
      <c r="H12" s="29"/>
    </row>
    <row r="13" s="520" customFormat="1" ht="25.5" customHeight="1" spans="1:8">
      <c r="A13" s="543" t="s">
        <v>204</v>
      </c>
      <c r="B13" s="544" t="s">
        <v>141</v>
      </c>
      <c r="C13" s="545" t="s">
        <v>201</v>
      </c>
      <c r="D13" s="546">
        <v>1</v>
      </c>
      <c r="E13" s="547">
        <v>2816311</v>
      </c>
      <c r="F13" s="548">
        <f t="shared" si="0"/>
        <v>2816311</v>
      </c>
      <c r="G13" s="549">
        <v>2816311</v>
      </c>
      <c r="H13" s="550"/>
    </row>
    <row r="14" s="521" customFormat="1" ht="25.5" customHeight="1" spans="1:8">
      <c r="A14" s="543" t="s">
        <v>205</v>
      </c>
      <c r="B14" s="544" t="s">
        <v>142</v>
      </c>
      <c r="C14" s="545" t="s">
        <v>201</v>
      </c>
      <c r="D14" s="546">
        <v>1</v>
      </c>
      <c r="E14" s="547">
        <v>3890441</v>
      </c>
      <c r="F14" s="548">
        <f t="shared" si="0"/>
        <v>3890441</v>
      </c>
      <c r="G14" s="549">
        <v>3890441</v>
      </c>
      <c r="H14" s="551"/>
    </row>
    <row r="15" s="521" customFormat="1" ht="25.5" customHeight="1" spans="1:8">
      <c r="A15" s="543" t="s">
        <v>206</v>
      </c>
      <c r="B15" s="543" t="s">
        <v>143</v>
      </c>
      <c r="C15" s="545" t="s">
        <v>201</v>
      </c>
      <c r="D15" s="546">
        <v>1</v>
      </c>
      <c r="E15" s="547">
        <v>87364</v>
      </c>
      <c r="F15" s="548">
        <f t="shared" si="0"/>
        <v>87364</v>
      </c>
      <c r="G15" s="549">
        <v>87364</v>
      </c>
      <c r="H15" s="551"/>
    </row>
    <row r="16" s="521" customFormat="1" ht="25.5" customHeight="1" spans="1:8">
      <c r="A16" s="543" t="s">
        <v>207</v>
      </c>
      <c r="B16" s="544" t="s">
        <v>144</v>
      </c>
      <c r="C16" s="545" t="s">
        <v>201</v>
      </c>
      <c r="D16" s="546">
        <v>1</v>
      </c>
      <c r="E16" s="547">
        <v>500955.21</v>
      </c>
      <c r="F16" s="548">
        <f t="shared" si="0"/>
        <v>500955.21</v>
      </c>
      <c r="G16" s="549">
        <v>500955</v>
      </c>
      <c r="H16" s="551"/>
    </row>
    <row r="17" s="519" customFormat="1" ht="25.5" customHeight="1" spans="1:8">
      <c r="A17" s="537" t="s">
        <v>208</v>
      </c>
      <c r="B17" s="30" t="s">
        <v>145</v>
      </c>
      <c r="C17" s="26" t="s">
        <v>201</v>
      </c>
      <c r="D17" s="149">
        <v>1</v>
      </c>
      <c r="E17" s="26"/>
      <c r="F17" s="130">
        <f t="shared" si="0"/>
        <v>0</v>
      </c>
      <c r="G17" s="484"/>
      <c r="H17" s="542"/>
    </row>
    <row r="18" s="520" customFormat="1" ht="25.5" customHeight="1" spans="1:8">
      <c r="A18" s="543" t="s">
        <v>209</v>
      </c>
      <c r="B18" s="544" t="s">
        <v>146</v>
      </c>
      <c r="C18" s="545" t="s">
        <v>201</v>
      </c>
      <c r="D18" s="546">
        <v>3</v>
      </c>
      <c r="E18" s="545">
        <v>444949.37</v>
      </c>
      <c r="F18" s="548">
        <f t="shared" si="0"/>
        <v>1334848.11</v>
      </c>
      <c r="G18" s="549">
        <v>1334848</v>
      </c>
      <c r="H18" s="552"/>
    </row>
    <row r="19" s="522" customFormat="1" ht="25.5" customHeight="1" spans="1:8">
      <c r="A19" s="537" t="s">
        <v>210</v>
      </c>
      <c r="B19" s="30" t="s">
        <v>211</v>
      </c>
      <c r="C19" s="26" t="s">
        <v>201</v>
      </c>
      <c r="D19" s="149">
        <v>1</v>
      </c>
      <c r="E19" s="149"/>
      <c r="F19" s="130">
        <f t="shared" si="0"/>
        <v>0</v>
      </c>
      <c r="G19" s="484"/>
      <c r="H19" s="553"/>
    </row>
    <row r="20" s="520" customFormat="1" ht="25.5" customHeight="1" spans="1:8">
      <c r="A20" s="543" t="s">
        <v>212</v>
      </c>
      <c r="B20" s="543" t="s">
        <v>147</v>
      </c>
      <c r="C20" s="554" t="s">
        <v>201</v>
      </c>
      <c r="D20" s="546">
        <v>1</v>
      </c>
      <c r="E20" s="547">
        <v>2053681</v>
      </c>
      <c r="F20" s="548">
        <f t="shared" si="0"/>
        <v>2053681</v>
      </c>
      <c r="G20" s="549">
        <v>2053681</v>
      </c>
      <c r="H20" s="552"/>
    </row>
    <row r="21" s="522" customFormat="1" ht="25.5" customHeight="1" spans="1:8">
      <c r="A21" s="537">
        <v>106</v>
      </c>
      <c r="B21" s="537" t="s">
        <v>148</v>
      </c>
      <c r="C21" s="358"/>
      <c r="D21" s="149"/>
      <c r="E21" s="31"/>
      <c r="F21" s="130"/>
      <c r="G21" s="484"/>
      <c r="H21" s="553"/>
    </row>
    <row r="22" s="520" customFormat="1" ht="25.5" customHeight="1" spans="1:8">
      <c r="A22" s="543" t="s">
        <v>213</v>
      </c>
      <c r="B22" s="543" t="s">
        <v>149</v>
      </c>
      <c r="C22" s="554" t="s">
        <v>201</v>
      </c>
      <c r="D22" s="546">
        <v>1</v>
      </c>
      <c r="E22" s="547">
        <v>50095.52</v>
      </c>
      <c r="F22" s="548">
        <f>D22*E22</f>
        <v>50095.52</v>
      </c>
      <c r="G22" s="549">
        <v>50096</v>
      </c>
      <c r="H22" s="552"/>
    </row>
    <row r="23" s="140" customFormat="1" ht="25.5" customHeight="1" spans="1:8">
      <c r="A23" s="555"/>
      <c r="B23" s="98" t="s">
        <v>214</v>
      </c>
      <c r="C23" s="130"/>
      <c r="D23" s="130"/>
      <c r="E23" s="70"/>
      <c r="F23" s="130">
        <f>SUM(F6:F22)</f>
        <v>10733695.84</v>
      </c>
      <c r="G23" s="130">
        <f>SUM(G6:G22)</f>
        <v>10733696</v>
      </c>
      <c r="H23" s="556"/>
    </row>
    <row r="24" s="2" customFormat="1" ht="25.5" customHeight="1" spans="1:8">
      <c r="A24" s="537">
        <v>200</v>
      </c>
      <c r="B24" s="30" t="s">
        <v>215</v>
      </c>
      <c r="C24" s="26"/>
      <c r="D24" s="26"/>
      <c r="E24" s="26"/>
      <c r="F24" s="28"/>
      <c r="G24" s="26"/>
      <c r="H24" s="29"/>
    </row>
    <row r="25" s="2" customFormat="1" ht="25.5" customHeight="1" spans="1:8">
      <c r="A25" s="537">
        <v>202</v>
      </c>
      <c r="B25" s="30" t="s">
        <v>216</v>
      </c>
      <c r="C25" s="26"/>
      <c r="D25" s="26"/>
      <c r="E25" s="26"/>
      <c r="F25" s="28"/>
      <c r="G25" s="26"/>
      <c r="H25" s="29"/>
    </row>
    <row r="26" s="2" customFormat="1" ht="25.5" customHeight="1" spans="1:8">
      <c r="A26" s="537" t="s">
        <v>217</v>
      </c>
      <c r="B26" s="30" t="s">
        <v>218</v>
      </c>
      <c r="C26" s="26"/>
      <c r="D26" s="26"/>
      <c r="E26" s="26"/>
      <c r="F26" s="28"/>
      <c r="G26" s="26"/>
      <c r="H26" s="29"/>
    </row>
    <row r="27" s="519" customFormat="1" ht="25.5" customHeight="1" spans="1:8">
      <c r="A27" s="537" t="s">
        <v>219</v>
      </c>
      <c r="B27" s="30" t="s">
        <v>220</v>
      </c>
      <c r="C27" s="26" t="s">
        <v>221</v>
      </c>
      <c r="D27" s="26"/>
      <c r="E27" s="31"/>
      <c r="F27" s="130"/>
      <c r="G27" s="484"/>
      <c r="H27" s="542"/>
    </row>
    <row r="28" s="521" customFormat="1" ht="25.5" customHeight="1" spans="1:8">
      <c r="A28" s="543" t="s">
        <v>222</v>
      </c>
      <c r="B28" s="544" t="s">
        <v>223</v>
      </c>
      <c r="C28" s="545" t="s">
        <v>224</v>
      </c>
      <c r="D28" s="557">
        <v>183207</v>
      </c>
      <c r="E28" s="547">
        <v>0.53</v>
      </c>
      <c r="F28" s="548">
        <f t="shared" ref="F28:F50" si="1">D28*E28</f>
        <v>97099.71</v>
      </c>
      <c r="G28" s="549">
        <v>97990</v>
      </c>
      <c r="H28" s="551"/>
    </row>
    <row r="29" s="519" customFormat="1" ht="25.5" customHeight="1" spans="1:8">
      <c r="A29" s="537" t="s">
        <v>225</v>
      </c>
      <c r="B29" s="30" t="s">
        <v>226</v>
      </c>
      <c r="C29" s="26"/>
      <c r="D29" s="26"/>
      <c r="E29" s="31"/>
      <c r="F29" s="130"/>
      <c r="G29" s="484"/>
      <c r="H29" s="542"/>
    </row>
    <row r="30" s="521" customFormat="1" ht="25.5" customHeight="1" spans="1:8">
      <c r="A30" s="543" t="s">
        <v>227</v>
      </c>
      <c r="B30" s="558" t="s">
        <v>226</v>
      </c>
      <c r="C30" s="545" t="s">
        <v>41</v>
      </c>
      <c r="D30" s="557">
        <v>54962</v>
      </c>
      <c r="E30" s="547">
        <v>29.68</v>
      </c>
      <c r="F30" s="548">
        <f t="shared" si="1"/>
        <v>1631272.16</v>
      </c>
      <c r="G30" s="549">
        <v>1631250</v>
      </c>
      <c r="H30" s="551"/>
    </row>
    <row r="31" s="521" customFormat="1" ht="25.5" customHeight="1" spans="1:8">
      <c r="A31" s="559" t="s">
        <v>228</v>
      </c>
      <c r="B31" s="560" t="s">
        <v>229</v>
      </c>
      <c r="C31" s="561" t="s">
        <v>224</v>
      </c>
      <c r="D31" s="557">
        <v>349870</v>
      </c>
      <c r="E31" s="547">
        <v>3.92</v>
      </c>
      <c r="F31" s="548">
        <f t="shared" si="1"/>
        <v>1371490.4</v>
      </c>
      <c r="G31" s="549">
        <v>1370782</v>
      </c>
      <c r="H31" s="551" t="s">
        <v>230</v>
      </c>
    </row>
    <row r="32" s="2" customFormat="1" ht="25.5" customHeight="1" spans="1:8">
      <c r="A32" s="537" t="s">
        <v>231</v>
      </c>
      <c r="B32" s="30" t="s">
        <v>232</v>
      </c>
      <c r="C32" s="26"/>
      <c r="D32" s="27"/>
      <c r="E32" s="26"/>
      <c r="F32" s="548">
        <f t="shared" si="1"/>
        <v>0</v>
      </c>
      <c r="G32" s="26"/>
      <c r="H32" s="29"/>
    </row>
    <row r="33" s="2" customFormat="1" ht="25.5" customHeight="1" spans="1:8">
      <c r="A33" s="537" t="s">
        <v>233</v>
      </c>
      <c r="B33" s="30" t="s">
        <v>234</v>
      </c>
      <c r="C33" s="26"/>
      <c r="D33" s="27"/>
      <c r="E33" s="26"/>
      <c r="F33" s="548">
        <f t="shared" si="1"/>
        <v>0</v>
      </c>
      <c r="G33" s="26"/>
      <c r="H33" s="29"/>
    </row>
    <row r="34" s="2" customFormat="1" ht="25.5" customHeight="1" spans="1:9">
      <c r="A34" s="30" t="s">
        <v>235</v>
      </c>
      <c r="B34" s="30" t="s">
        <v>236</v>
      </c>
      <c r="C34" s="26" t="s">
        <v>224</v>
      </c>
      <c r="D34" s="27"/>
      <c r="E34" s="31"/>
      <c r="F34" s="548">
        <f t="shared" si="1"/>
        <v>0</v>
      </c>
      <c r="G34" s="26"/>
      <c r="H34" s="29"/>
      <c r="I34" s="2" t="s">
        <v>237</v>
      </c>
    </row>
    <row r="35" s="519" customFormat="1" ht="25.5" customHeight="1" spans="1:9">
      <c r="A35" s="537" t="s">
        <v>238</v>
      </c>
      <c r="B35" s="30" t="s">
        <v>239</v>
      </c>
      <c r="C35" s="26" t="s">
        <v>224</v>
      </c>
      <c r="D35" s="27"/>
      <c r="E35" s="26"/>
      <c r="F35" s="548">
        <f t="shared" si="1"/>
        <v>0</v>
      </c>
      <c r="G35" s="484"/>
      <c r="H35" s="542"/>
      <c r="I35" s="519" t="s">
        <v>240</v>
      </c>
    </row>
    <row r="36" s="2" customFormat="1" ht="25.5" customHeight="1" spans="1:8">
      <c r="A36" s="537" t="s">
        <v>241</v>
      </c>
      <c r="B36" s="30" t="s">
        <v>242</v>
      </c>
      <c r="C36" s="26"/>
      <c r="D36" s="27"/>
      <c r="E36" s="26"/>
      <c r="F36" s="548">
        <f t="shared" si="1"/>
        <v>0</v>
      </c>
      <c r="G36" s="26"/>
      <c r="H36" s="29"/>
    </row>
    <row r="37" s="2" customFormat="1" ht="25.5" customHeight="1" spans="1:8">
      <c r="A37" s="30" t="s">
        <v>243</v>
      </c>
      <c r="B37" s="30" t="s">
        <v>244</v>
      </c>
      <c r="C37" s="26"/>
      <c r="D37" s="27"/>
      <c r="E37" s="26"/>
      <c r="F37" s="548">
        <f t="shared" si="1"/>
        <v>0</v>
      </c>
      <c r="G37" s="26"/>
      <c r="H37" s="29"/>
    </row>
    <row r="38" s="2" customFormat="1" ht="25.5" customHeight="1" spans="1:8">
      <c r="A38" s="312" t="s">
        <v>245</v>
      </c>
      <c r="B38" s="312" t="s">
        <v>246</v>
      </c>
      <c r="C38" s="26" t="s">
        <v>41</v>
      </c>
      <c r="D38" s="27"/>
      <c r="E38" s="26"/>
      <c r="F38" s="548">
        <f t="shared" si="1"/>
        <v>0</v>
      </c>
      <c r="G38" s="484"/>
      <c r="H38" s="29"/>
    </row>
    <row r="39" s="2" customFormat="1" ht="25.5" customHeight="1" spans="1:8">
      <c r="A39" s="537" t="s">
        <v>247</v>
      </c>
      <c r="B39" s="30" t="s">
        <v>248</v>
      </c>
      <c r="C39" s="26"/>
      <c r="D39" s="27"/>
      <c r="E39" s="26"/>
      <c r="F39" s="548">
        <f t="shared" si="1"/>
        <v>0</v>
      </c>
      <c r="G39" s="484"/>
      <c r="H39" s="29"/>
    </row>
    <row r="40" s="519" customFormat="1" ht="25.5" customHeight="1" spans="1:8">
      <c r="A40" s="537" t="s">
        <v>249</v>
      </c>
      <c r="B40" s="30" t="s">
        <v>248</v>
      </c>
      <c r="C40" s="26" t="s">
        <v>41</v>
      </c>
      <c r="D40" s="27"/>
      <c r="E40" s="26"/>
      <c r="F40" s="548">
        <f t="shared" si="1"/>
        <v>0</v>
      </c>
      <c r="G40" s="484"/>
      <c r="H40" s="542"/>
    </row>
    <row r="41" s="519" customFormat="1" ht="25.5" customHeight="1" spans="1:8">
      <c r="A41" s="537" t="s">
        <v>250</v>
      </c>
      <c r="B41" s="30" t="s">
        <v>251</v>
      </c>
      <c r="C41" s="26" t="s">
        <v>112</v>
      </c>
      <c r="D41" s="26"/>
      <c r="E41" s="26"/>
      <c r="F41" s="548">
        <f t="shared" si="1"/>
        <v>0</v>
      </c>
      <c r="G41" s="26"/>
      <c r="H41" s="542"/>
    </row>
    <row r="42" s="2" customFormat="1" ht="25.5" customHeight="1" spans="1:8">
      <c r="A42" s="537">
        <v>203</v>
      </c>
      <c r="B42" s="30" t="s">
        <v>252</v>
      </c>
      <c r="C42" s="26"/>
      <c r="D42" s="26"/>
      <c r="E42" s="26"/>
      <c r="F42" s="548">
        <f t="shared" si="1"/>
        <v>0</v>
      </c>
      <c r="G42" s="26"/>
      <c r="H42" s="29"/>
    </row>
    <row r="43" s="2" customFormat="1" ht="25.5" customHeight="1" spans="1:8">
      <c r="A43" s="537" t="s">
        <v>253</v>
      </c>
      <c r="B43" s="30" t="s">
        <v>254</v>
      </c>
      <c r="C43" s="26"/>
      <c r="D43" s="26"/>
      <c r="E43" s="26"/>
      <c r="F43" s="548">
        <f t="shared" si="1"/>
        <v>0</v>
      </c>
      <c r="G43" s="26"/>
      <c r="H43" s="29"/>
    </row>
    <row r="44" s="521" customFormat="1" ht="25.5" customHeight="1" spans="1:10">
      <c r="A44" s="543" t="s">
        <v>255</v>
      </c>
      <c r="B44" s="544" t="s">
        <v>161</v>
      </c>
      <c r="C44" s="545" t="s">
        <v>41</v>
      </c>
      <c r="D44" s="557">
        <v>206801</v>
      </c>
      <c r="E44" s="547">
        <v>12.99</v>
      </c>
      <c r="F44" s="548">
        <f t="shared" si="1"/>
        <v>2686344.99</v>
      </c>
      <c r="G44" s="549">
        <v>2685751</v>
      </c>
      <c r="H44" s="551"/>
      <c r="I44" s="521">
        <f>364528.45+86384.93</f>
        <v>450913.38</v>
      </c>
      <c r="J44" s="521" t="s">
        <v>256</v>
      </c>
    </row>
    <row r="45" s="2" customFormat="1" ht="25.5" customHeight="1" spans="1:8">
      <c r="A45" s="537" t="s">
        <v>257</v>
      </c>
      <c r="B45" s="30" t="s">
        <v>162</v>
      </c>
      <c r="C45" s="26"/>
      <c r="D45" s="26"/>
      <c r="E45" s="26"/>
      <c r="F45" s="548">
        <f t="shared" si="1"/>
        <v>0</v>
      </c>
      <c r="G45" s="26"/>
      <c r="H45" s="29"/>
    </row>
    <row r="46" s="521" customFormat="1" ht="25.5" customHeight="1" spans="1:10">
      <c r="A46" s="543" t="s">
        <v>258</v>
      </c>
      <c r="B46" s="544" t="s">
        <v>162</v>
      </c>
      <c r="C46" s="545" t="s">
        <v>41</v>
      </c>
      <c r="D46" s="557">
        <v>768405.3</v>
      </c>
      <c r="E46" s="547">
        <v>40.56</v>
      </c>
      <c r="F46" s="548">
        <f t="shared" si="1"/>
        <v>31166518.968</v>
      </c>
      <c r="G46" s="549">
        <v>31167095</v>
      </c>
      <c r="H46" s="551"/>
      <c r="I46" s="521">
        <f>1610337.81+81033.44</f>
        <v>1691371.25</v>
      </c>
      <c r="J46" s="521" t="s">
        <v>256</v>
      </c>
    </row>
    <row r="47" s="519" customFormat="1" ht="25.5" customHeight="1" spans="1:8">
      <c r="A47" s="537" t="s">
        <v>259</v>
      </c>
      <c r="B47" s="30" t="s">
        <v>260</v>
      </c>
      <c r="C47" s="26" t="s">
        <v>41</v>
      </c>
      <c r="D47" s="26"/>
      <c r="E47" s="26"/>
      <c r="F47" s="548">
        <f t="shared" si="1"/>
        <v>0</v>
      </c>
      <c r="G47" s="484"/>
      <c r="H47" s="542"/>
    </row>
    <row r="48" s="2" customFormat="1" ht="25.5" customHeight="1" spans="1:11">
      <c r="A48" s="537" t="s">
        <v>261</v>
      </c>
      <c r="B48" s="30" t="s">
        <v>262</v>
      </c>
      <c r="C48" s="26"/>
      <c r="D48" s="26"/>
      <c r="E48" s="31"/>
      <c r="F48" s="548">
        <f t="shared" si="1"/>
        <v>0</v>
      </c>
      <c r="G48" s="484"/>
      <c r="H48" s="29"/>
      <c r="I48" s="3"/>
      <c r="J48" s="3"/>
      <c r="K48" s="3"/>
    </row>
    <row r="49" s="523" customFormat="1" ht="25.5" customHeight="1" spans="1:11">
      <c r="A49" s="544" t="s">
        <v>263</v>
      </c>
      <c r="B49" s="544" t="s">
        <v>264</v>
      </c>
      <c r="C49" s="545" t="s">
        <v>41</v>
      </c>
      <c r="D49" s="557">
        <v>11234</v>
      </c>
      <c r="E49" s="547">
        <v>12.45</v>
      </c>
      <c r="F49" s="548">
        <f t="shared" si="1"/>
        <v>139863.3</v>
      </c>
      <c r="G49" s="549">
        <v>139839.82</v>
      </c>
      <c r="H49" s="562"/>
      <c r="I49" s="563" t="s">
        <v>265</v>
      </c>
      <c r="J49" s="563"/>
      <c r="K49" s="563"/>
    </row>
    <row r="50" s="519" customFormat="1" ht="25.5" customHeight="1" spans="1:11">
      <c r="A50" s="537" t="s">
        <v>266</v>
      </c>
      <c r="B50" s="30" t="s">
        <v>267</v>
      </c>
      <c r="C50" s="26" t="s">
        <v>41</v>
      </c>
      <c r="D50" s="26"/>
      <c r="E50" s="31"/>
      <c r="F50" s="548">
        <f t="shared" si="1"/>
        <v>0</v>
      </c>
      <c r="G50" s="484"/>
      <c r="H50" s="542"/>
      <c r="I50" s="527"/>
      <c r="J50" s="527"/>
      <c r="K50" s="527"/>
    </row>
    <row r="51" s="519" customFormat="1" ht="25.5" customHeight="1" spans="1:11">
      <c r="A51" s="544" t="s">
        <v>268</v>
      </c>
      <c r="B51" s="544" t="s">
        <v>269</v>
      </c>
      <c r="C51" s="545" t="s">
        <v>41</v>
      </c>
      <c r="D51" s="26"/>
      <c r="E51" s="31"/>
      <c r="F51" s="548"/>
      <c r="G51" s="484"/>
      <c r="H51" s="542"/>
      <c r="I51" s="527"/>
      <c r="J51" s="527"/>
      <c r="K51" s="527"/>
    </row>
    <row r="52" s="519" customFormat="1" ht="25.5" customHeight="1" spans="1:11">
      <c r="A52" s="312" t="s">
        <v>270</v>
      </c>
      <c r="B52" s="312" t="s">
        <v>271</v>
      </c>
      <c r="C52" s="26" t="s">
        <v>41</v>
      </c>
      <c r="D52" s="26"/>
      <c r="E52" s="31"/>
      <c r="F52" s="548">
        <f t="shared" ref="F52:F84" si="2">D52*E52</f>
        <v>0</v>
      </c>
      <c r="G52" s="484"/>
      <c r="H52" s="542"/>
      <c r="I52" s="527"/>
      <c r="J52" s="527"/>
      <c r="K52" s="527"/>
    </row>
    <row r="53" s="2" customFormat="1" ht="25.5" customHeight="1" spans="1:8">
      <c r="A53" s="537" t="s">
        <v>272</v>
      </c>
      <c r="B53" s="30" t="s">
        <v>273</v>
      </c>
      <c r="C53" s="26"/>
      <c r="D53" s="26"/>
      <c r="E53" s="26"/>
      <c r="F53" s="548">
        <f t="shared" si="2"/>
        <v>0</v>
      </c>
      <c r="G53" s="26"/>
      <c r="H53" s="29"/>
    </row>
    <row r="54" s="519" customFormat="1" ht="25.5" customHeight="1" spans="1:8">
      <c r="A54" s="537" t="s">
        <v>274</v>
      </c>
      <c r="B54" s="30" t="s">
        <v>161</v>
      </c>
      <c r="C54" s="26" t="s">
        <v>41</v>
      </c>
      <c r="D54" s="26"/>
      <c r="E54" s="31"/>
      <c r="F54" s="548">
        <f t="shared" si="2"/>
        <v>0</v>
      </c>
      <c r="G54" s="484"/>
      <c r="H54" s="542"/>
    </row>
    <row r="55" s="519" customFormat="1" ht="25.5" customHeight="1" spans="1:8">
      <c r="A55" s="537" t="s">
        <v>275</v>
      </c>
      <c r="B55" s="30" t="s">
        <v>162</v>
      </c>
      <c r="C55" s="26" t="s">
        <v>41</v>
      </c>
      <c r="D55" s="26"/>
      <c r="E55" s="26"/>
      <c r="F55" s="548">
        <f t="shared" si="2"/>
        <v>0</v>
      </c>
      <c r="G55" s="484"/>
      <c r="H55" s="542"/>
    </row>
    <row r="56" s="2" customFormat="1" ht="25.5" customHeight="1" spans="1:8">
      <c r="A56" s="537">
        <v>204</v>
      </c>
      <c r="B56" s="30" t="s">
        <v>276</v>
      </c>
      <c r="C56" s="26"/>
      <c r="D56" s="26"/>
      <c r="E56" s="26"/>
      <c r="F56" s="548">
        <f t="shared" si="2"/>
        <v>0</v>
      </c>
      <c r="G56" s="26"/>
      <c r="H56" s="29"/>
    </row>
    <row r="57" s="2" customFormat="1" ht="25.5" customHeight="1" spans="1:8">
      <c r="A57" s="537" t="s">
        <v>277</v>
      </c>
      <c r="B57" s="30" t="s">
        <v>278</v>
      </c>
      <c r="C57" s="26"/>
      <c r="D57" s="26"/>
      <c r="E57" s="26"/>
      <c r="F57" s="548">
        <f t="shared" si="2"/>
        <v>0</v>
      </c>
      <c r="G57" s="26"/>
      <c r="H57" s="29"/>
    </row>
    <row r="58" s="521" customFormat="1" ht="25.5" customHeight="1" spans="1:10">
      <c r="A58" s="543" t="s">
        <v>279</v>
      </c>
      <c r="B58" s="544" t="s">
        <v>280</v>
      </c>
      <c r="C58" s="545" t="s">
        <v>41</v>
      </c>
      <c r="D58" s="557">
        <v>84661</v>
      </c>
      <c r="E58" s="547">
        <v>4.84</v>
      </c>
      <c r="F58" s="548">
        <f t="shared" si="2"/>
        <v>409759.24</v>
      </c>
      <c r="G58" s="549">
        <v>410131</v>
      </c>
      <c r="H58" s="551"/>
      <c r="I58" s="521">
        <v>435150.608</v>
      </c>
      <c r="J58" s="521" t="s">
        <v>281</v>
      </c>
    </row>
    <row r="59" s="521" customFormat="1" ht="25.5" customHeight="1" spans="1:10">
      <c r="A59" s="543" t="s">
        <v>282</v>
      </c>
      <c r="B59" s="544" t="s">
        <v>283</v>
      </c>
      <c r="C59" s="545" t="s">
        <v>41</v>
      </c>
      <c r="D59" s="557">
        <v>276701</v>
      </c>
      <c r="E59" s="547">
        <v>6.23</v>
      </c>
      <c r="F59" s="548">
        <f t="shared" si="2"/>
        <v>1723847.23</v>
      </c>
      <c r="G59" s="549">
        <v>1723103</v>
      </c>
      <c r="H59" s="551"/>
      <c r="I59" s="521">
        <v>197567.925</v>
      </c>
      <c r="J59" s="521" t="s">
        <v>281</v>
      </c>
    </row>
    <row r="60" s="519" customFormat="1" ht="25.5" customHeight="1" spans="1:8">
      <c r="A60" s="537" t="s">
        <v>284</v>
      </c>
      <c r="B60" s="30" t="s">
        <v>285</v>
      </c>
      <c r="C60" s="26" t="s">
        <v>41</v>
      </c>
      <c r="D60" s="26"/>
      <c r="E60" s="26"/>
      <c r="F60" s="548">
        <f t="shared" si="2"/>
        <v>0</v>
      </c>
      <c r="G60" s="484"/>
      <c r="H60" s="542"/>
    </row>
    <row r="61" s="2" customFormat="1" ht="25.5" customHeight="1" spans="1:8">
      <c r="A61" s="537" t="s">
        <v>286</v>
      </c>
      <c r="B61" s="30" t="s">
        <v>287</v>
      </c>
      <c r="C61" s="26"/>
      <c r="D61" s="26"/>
      <c r="E61" s="26"/>
      <c r="F61" s="548">
        <f t="shared" si="2"/>
        <v>0</v>
      </c>
      <c r="G61" s="26"/>
      <c r="H61" s="29"/>
    </row>
    <row r="62" s="519" customFormat="1" ht="25.5" customHeight="1" spans="1:8">
      <c r="A62" s="537" t="s">
        <v>288</v>
      </c>
      <c r="B62" s="30" t="s">
        <v>283</v>
      </c>
      <c r="C62" s="26" t="s">
        <v>41</v>
      </c>
      <c r="D62" s="26"/>
      <c r="E62" s="26"/>
      <c r="F62" s="548">
        <f t="shared" si="2"/>
        <v>0</v>
      </c>
      <c r="G62" s="484"/>
      <c r="H62" s="542"/>
    </row>
    <row r="63" s="2" customFormat="1" ht="25.5" customHeight="1" spans="1:8">
      <c r="A63" s="537" t="s">
        <v>289</v>
      </c>
      <c r="B63" s="30" t="s">
        <v>290</v>
      </c>
      <c r="C63" s="26"/>
      <c r="D63" s="26"/>
      <c r="E63" s="26"/>
      <c r="F63" s="548">
        <f t="shared" si="2"/>
        <v>0</v>
      </c>
      <c r="G63" s="26"/>
      <c r="H63" s="29"/>
    </row>
    <row r="64" s="519" customFormat="1" ht="25.5" customHeight="1" spans="1:8">
      <c r="A64" s="537" t="s">
        <v>291</v>
      </c>
      <c r="B64" s="30" t="s">
        <v>292</v>
      </c>
      <c r="C64" s="26" t="s">
        <v>41</v>
      </c>
      <c r="D64" s="26"/>
      <c r="E64" s="26"/>
      <c r="F64" s="548">
        <f t="shared" si="2"/>
        <v>0</v>
      </c>
      <c r="G64" s="26"/>
      <c r="H64" s="542"/>
    </row>
    <row r="65" s="519" customFormat="1" ht="25.5" customHeight="1" spans="1:8">
      <c r="A65" s="537" t="s">
        <v>293</v>
      </c>
      <c r="B65" s="30" t="s">
        <v>294</v>
      </c>
      <c r="C65" s="26" t="s">
        <v>41</v>
      </c>
      <c r="D65" s="26"/>
      <c r="E65" s="26"/>
      <c r="F65" s="548">
        <f t="shared" si="2"/>
        <v>0</v>
      </c>
      <c r="G65" s="26"/>
      <c r="H65" s="542"/>
    </row>
    <row r="66" s="519" customFormat="1" ht="25.5" customHeight="1" spans="1:8">
      <c r="A66" s="537" t="s">
        <v>295</v>
      </c>
      <c r="B66" s="30" t="s">
        <v>296</v>
      </c>
      <c r="C66" s="26" t="s">
        <v>41</v>
      </c>
      <c r="D66" s="26"/>
      <c r="E66" s="26"/>
      <c r="F66" s="548">
        <f t="shared" si="2"/>
        <v>0</v>
      </c>
      <c r="G66" s="26"/>
      <c r="H66" s="542"/>
    </row>
    <row r="67" s="519" customFormat="1" ht="25.5" customHeight="1" spans="1:8">
      <c r="A67" s="537" t="s">
        <v>297</v>
      </c>
      <c r="B67" s="30" t="s">
        <v>298</v>
      </c>
      <c r="C67" s="26" t="s">
        <v>41</v>
      </c>
      <c r="D67" s="26"/>
      <c r="E67" s="26"/>
      <c r="F67" s="548">
        <f t="shared" si="2"/>
        <v>0</v>
      </c>
      <c r="G67" s="26"/>
      <c r="H67" s="542"/>
    </row>
    <row r="68" s="2" customFormat="1" ht="25.5" customHeight="1" spans="1:8">
      <c r="A68" s="537">
        <v>205</v>
      </c>
      <c r="B68" s="30" t="s">
        <v>299</v>
      </c>
      <c r="C68" s="26"/>
      <c r="D68" s="26"/>
      <c r="E68" s="26"/>
      <c r="F68" s="548">
        <f t="shared" si="2"/>
        <v>0</v>
      </c>
      <c r="G68" s="26"/>
      <c r="H68" s="29"/>
    </row>
    <row r="69" s="2" customFormat="1" ht="25.5" customHeight="1" spans="1:8">
      <c r="A69" s="537" t="s">
        <v>300</v>
      </c>
      <c r="B69" s="30" t="s">
        <v>301</v>
      </c>
      <c r="C69" s="26"/>
      <c r="D69" s="26"/>
      <c r="E69" s="26"/>
      <c r="F69" s="548">
        <f t="shared" si="2"/>
        <v>0</v>
      </c>
      <c r="G69" s="26"/>
      <c r="H69" s="29"/>
    </row>
    <row r="70" s="523" customFormat="1" ht="25.5" customHeight="1" spans="1:8">
      <c r="A70" s="544" t="s">
        <v>302</v>
      </c>
      <c r="B70" s="544" t="s">
        <v>303</v>
      </c>
      <c r="C70" s="545" t="s">
        <v>41</v>
      </c>
      <c r="D70" s="545">
        <v>11831</v>
      </c>
      <c r="E70" s="545">
        <v>76.84</v>
      </c>
      <c r="F70" s="548">
        <f t="shared" si="2"/>
        <v>909094.04</v>
      </c>
      <c r="G70" s="545">
        <v>909130</v>
      </c>
      <c r="H70" s="520" t="s">
        <v>304</v>
      </c>
    </row>
    <row r="71" s="519" customFormat="1" ht="25.5" customHeight="1" spans="1:9">
      <c r="A71" s="537" t="s">
        <v>305</v>
      </c>
      <c r="B71" s="37" t="s">
        <v>306</v>
      </c>
      <c r="C71" s="26" t="s">
        <v>41</v>
      </c>
      <c r="D71" s="26"/>
      <c r="E71" s="31"/>
      <c r="F71" s="548">
        <f t="shared" si="2"/>
        <v>0</v>
      </c>
      <c r="G71" s="484"/>
      <c r="H71" s="564"/>
      <c r="I71" s="519" t="s">
        <v>307</v>
      </c>
    </row>
    <row r="72" s="519" customFormat="1" ht="25.5" customHeight="1" spans="1:8">
      <c r="A72" s="537" t="s">
        <v>308</v>
      </c>
      <c r="B72" s="37" t="s">
        <v>309</v>
      </c>
      <c r="C72" s="26" t="s">
        <v>41</v>
      </c>
      <c r="D72" s="26"/>
      <c r="E72" s="31"/>
      <c r="F72" s="548">
        <f t="shared" si="2"/>
        <v>0</v>
      </c>
      <c r="G72" s="484"/>
      <c r="H72" s="564"/>
    </row>
    <row r="73" s="2" customFormat="1" ht="25.5" customHeight="1" spans="1:8">
      <c r="A73" s="537" t="s">
        <v>310</v>
      </c>
      <c r="B73" s="30" t="s">
        <v>311</v>
      </c>
      <c r="C73" s="34"/>
      <c r="D73" s="26"/>
      <c r="E73" s="26"/>
      <c r="F73" s="548">
        <f t="shared" si="2"/>
        <v>0</v>
      </c>
      <c r="G73" s="26"/>
      <c r="H73" s="565"/>
    </row>
    <row r="74" s="519" customFormat="1" ht="25.5" customHeight="1" spans="1:8">
      <c r="A74" s="537" t="s">
        <v>312</v>
      </c>
      <c r="B74" s="30" t="s">
        <v>313</v>
      </c>
      <c r="C74" s="34" t="s">
        <v>41</v>
      </c>
      <c r="D74" s="26"/>
      <c r="E74" s="31"/>
      <c r="F74" s="548">
        <f t="shared" si="2"/>
        <v>0</v>
      </c>
      <c r="G74" s="26"/>
      <c r="H74" s="564"/>
    </row>
    <row r="75" s="519" customFormat="1" ht="25.5" customHeight="1" spans="1:8">
      <c r="A75" s="537" t="s">
        <v>314</v>
      </c>
      <c r="B75" s="131" t="s">
        <v>315</v>
      </c>
      <c r="C75" s="26" t="s">
        <v>41</v>
      </c>
      <c r="D75" s="26"/>
      <c r="E75" s="31"/>
      <c r="F75" s="548">
        <f t="shared" si="2"/>
        <v>0</v>
      </c>
      <c r="G75" s="484"/>
      <c r="H75" s="564"/>
    </row>
    <row r="76" s="521" customFormat="1" ht="25.5" customHeight="1" spans="1:9">
      <c r="A76" s="543" t="s">
        <v>316</v>
      </c>
      <c r="B76" s="566" t="s">
        <v>317</v>
      </c>
      <c r="C76" s="545" t="s">
        <v>41</v>
      </c>
      <c r="D76" s="557">
        <v>35485</v>
      </c>
      <c r="E76" s="547">
        <v>67.69</v>
      </c>
      <c r="F76" s="548">
        <f t="shared" si="2"/>
        <v>2401979.65</v>
      </c>
      <c r="G76" s="549">
        <v>2402000</v>
      </c>
      <c r="H76" s="520" t="s">
        <v>318</v>
      </c>
      <c r="I76" s="519" t="s">
        <v>319</v>
      </c>
    </row>
    <row r="77" s="2" customFormat="1" ht="25.5" customHeight="1" spans="1:8">
      <c r="A77" s="537" t="s">
        <v>320</v>
      </c>
      <c r="B77" s="30" t="s">
        <v>321</v>
      </c>
      <c r="C77" s="26"/>
      <c r="D77" s="26"/>
      <c r="E77" s="26"/>
      <c r="F77" s="548">
        <f t="shared" si="2"/>
        <v>0</v>
      </c>
      <c r="G77" s="26"/>
      <c r="H77" s="565"/>
    </row>
    <row r="78" s="2" customFormat="1" ht="25.5" customHeight="1" spans="1:8">
      <c r="A78" s="537" t="s">
        <v>322</v>
      </c>
      <c r="B78" s="41" t="s">
        <v>323</v>
      </c>
      <c r="C78" s="26"/>
      <c r="D78" s="26"/>
      <c r="E78" s="26"/>
      <c r="F78" s="548">
        <f t="shared" si="2"/>
        <v>0</v>
      </c>
      <c r="G78" s="26"/>
      <c r="H78" s="565"/>
    </row>
    <row r="79" s="521" customFormat="1" ht="25.5" customHeight="1" spans="1:9">
      <c r="A79" s="543" t="s">
        <v>324</v>
      </c>
      <c r="B79" s="567" t="s">
        <v>325</v>
      </c>
      <c r="C79" s="568" t="s">
        <v>224</v>
      </c>
      <c r="D79" s="557">
        <v>59532</v>
      </c>
      <c r="E79" s="547">
        <v>13.63</v>
      </c>
      <c r="F79" s="548">
        <f t="shared" si="2"/>
        <v>811421.16</v>
      </c>
      <c r="G79" s="549">
        <v>811150.15</v>
      </c>
      <c r="H79" s="569"/>
      <c r="I79" s="519" t="s">
        <v>326</v>
      </c>
    </row>
    <row r="80" s="521" customFormat="1" ht="25.5" customHeight="1" spans="1:9">
      <c r="A80" s="559" t="s">
        <v>327</v>
      </c>
      <c r="B80" s="570" t="s">
        <v>328</v>
      </c>
      <c r="C80" s="571" t="s">
        <v>41</v>
      </c>
      <c r="D80" s="557">
        <v>43765</v>
      </c>
      <c r="E80" s="572">
        <v>67.69</v>
      </c>
      <c r="F80" s="573">
        <f t="shared" si="2"/>
        <v>2962452.85</v>
      </c>
      <c r="G80" s="549">
        <v>2962436.18</v>
      </c>
      <c r="H80" s="574" t="s">
        <v>230</v>
      </c>
      <c r="I80" s="521" t="s">
        <v>326</v>
      </c>
    </row>
    <row r="81" s="519" customFormat="1" ht="25.5" customHeight="1" spans="1:8">
      <c r="A81" s="537" t="s">
        <v>329</v>
      </c>
      <c r="B81" s="132" t="s">
        <v>330</v>
      </c>
      <c r="C81" s="34" t="s">
        <v>224</v>
      </c>
      <c r="D81" s="26"/>
      <c r="E81" s="31"/>
      <c r="F81" s="548">
        <f t="shared" si="2"/>
        <v>0</v>
      </c>
      <c r="G81" s="484"/>
      <c r="H81" s="564"/>
    </row>
    <row r="82" s="519" customFormat="1" ht="25.5" customHeight="1" spans="1:8">
      <c r="A82" s="537" t="s">
        <v>331</v>
      </c>
      <c r="B82" s="39" t="s">
        <v>332</v>
      </c>
      <c r="C82" s="129" t="s">
        <v>41</v>
      </c>
      <c r="D82" s="26"/>
      <c r="E82" s="31"/>
      <c r="F82" s="548">
        <f t="shared" si="2"/>
        <v>0</v>
      </c>
      <c r="G82" s="484"/>
      <c r="H82" s="564"/>
    </row>
    <row r="83" s="519" customFormat="1" ht="25.5" customHeight="1" spans="1:8">
      <c r="A83" s="537" t="s">
        <v>333</v>
      </c>
      <c r="B83" s="39" t="s">
        <v>334</v>
      </c>
      <c r="C83" s="129" t="s">
        <v>224</v>
      </c>
      <c r="D83" s="26"/>
      <c r="E83" s="31"/>
      <c r="F83" s="548">
        <f t="shared" si="2"/>
        <v>0</v>
      </c>
      <c r="G83" s="484"/>
      <c r="H83" s="564"/>
    </row>
    <row r="84" s="519" customFormat="1" ht="25.5" customHeight="1" spans="1:8">
      <c r="A84" s="537" t="s">
        <v>335</v>
      </c>
      <c r="B84" s="537" t="s">
        <v>336</v>
      </c>
      <c r="C84" s="129"/>
      <c r="D84" s="26"/>
      <c r="E84" s="31"/>
      <c r="F84" s="548">
        <f t="shared" si="2"/>
        <v>0</v>
      </c>
      <c r="G84" s="484"/>
      <c r="H84" s="564"/>
    </row>
    <row r="85" s="521" customFormat="1" ht="25.5" customHeight="1" spans="1:8">
      <c r="A85" s="559" t="s">
        <v>337</v>
      </c>
      <c r="B85" s="570" t="s">
        <v>338</v>
      </c>
      <c r="C85" s="575"/>
      <c r="D85" s="576"/>
      <c r="E85" s="572"/>
      <c r="F85" s="573"/>
      <c r="G85" s="577"/>
      <c r="H85" s="574" t="s">
        <v>230</v>
      </c>
    </row>
    <row r="86" s="521" customFormat="1" ht="25.5" customHeight="1" spans="1:8">
      <c r="A86" s="559" t="s">
        <v>339</v>
      </c>
      <c r="B86" s="570" t="s">
        <v>338</v>
      </c>
      <c r="C86" s="575" t="s">
        <v>41</v>
      </c>
      <c r="D86" s="576">
        <v>478.53</v>
      </c>
      <c r="E86" s="572">
        <v>2217.3</v>
      </c>
      <c r="F86" s="573">
        <f t="shared" ref="F86:F149" si="3">D86*E86</f>
        <v>1061044.569</v>
      </c>
      <c r="G86" s="577">
        <v>1061046</v>
      </c>
      <c r="H86" s="574" t="s">
        <v>230</v>
      </c>
    </row>
    <row r="87" s="521" customFormat="1" ht="25.5" customHeight="1" spans="1:8">
      <c r="A87" s="559" t="s">
        <v>340</v>
      </c>
      <c r="B87" s="570" t="s">
        <v>341</v>
      </c>
      <c r="C87" s="578" t="s">
        <v>112</v>
      </c>
      <c r="D87" s="576">
        <v>4591.5</v>
      </c>
      <c r="E87" s="572">
        <v>421.45</v>
      </c>
      <c r="F87" s="573">
        <f t="shared" si="3"/>
        <v>1935087.675</v>
      </c>
      <c r="G87" s="577">
        <v>1935080</v>
      </c>
      <c r="H87" s="574" t="s">
        <v>230</v>
      </c>
    </row>
    <row r="88" s="2" customFormat="1" ht="25.5" customHeight="1" spans="1:8">
      <c r="A88" s="537" t="s">
        <v>342</v>
      </c>
      <c r="B88" s="30" t="s">
        <v>343</v>
      </c>
      <c r="C88" s="26"/>
      <c r="D88" s="26"/>
      <c r="E88" s="26"/>
      <c r="F88" s="548">
        <f t="shared" si="3"/>
        <v>0</v>
      </c>
      <c r="G88" s="484"/>
      <c r="H88" s="29"/>
    </row>
    <row r="89" s="2" customFormat="1" ht="25.5" customHeight="1" spans="1:8">
      <c r="A89" s="537" t="s">
        <v>344</v>
      </c>
      <c r="B89" s="41" t="s">
        <v>323</v>
      </c>
      <c r="C89" s="26"/>
      <c r="D89" s="26"/>
      <c r="E89" s="26"/>
      <c r="F89" s="548">
        <f t="shared" si="3"/>
        <v>0</v>
      </c>
      <c r="G89" s="484"/>
      <c r="H89" s="29"/>
    </row>
    <row r="90" s="521" customFormat="1" ht="25.5" customHeight="1" spans="1:9">
      <c r="A90" s="543" t="s">
        <v>345</v>
      </c>
      <c r="B90" s="567" t="s">
        <v>346</v>
      </c>
      <c r="C90" s="568" t="s">
        <v>224</v>
      </c>
      <c r="D90" s="557">
        <v>37446</v>
      </c>
      <c r="E90" s="547">
        <v>13.63</v>
      </c>
      <c r="F90" s="548">
        <f t="shared" si="3"/>
        <v>510388.98</v>
      </c>
      <c r="G90" s="549">
        <v>510211.7</v>
      </c>
      <c r="H90" s="551"/>
      <c r="I90" s="521" t="s">
        <v>265</v>
      </c>
    </row>
    <row r="91" s="521" customFormat="1" ht="25.5" customHeight="1" spans="1:9">
      <c r="A91" s="543" t="s">
        <v>347</v>
      </c>
      <c r="B91" s="579" t="s">
        <v>315</v>
      </c>
      <c r="C91" s="568" t="s">
        <v>41</v>
      </c>
      <c r="D91" s="557">
        <v>11234</v>
      </c>
      <c r="E91" s="547">
        <v>82.3</v>
      </c>
      <c r="F91" s="548">
        <f t="shared" si="3"/>
        <v>924558.2</v>
      </c>
      <c r="G91" s="549">
        <v>924613.89</v>
      </c>
      <c r="H91" s="551"/>
      <c r="I91" s="521" t="s">
        <v>265</v>
      </c>
    </row>
    <row r="92" s="2" customFormat="1" ht="25.5" customHeight="1" spans="1:8">
      <c r="A92" s="537" t="s">
        <v>348</v>
      </c>
      <c r="B92" s="30" t="s">
        <v>349</v>
      </c>
      <c r="C92" s="26"/>
      <c r="D92" s="26"/>
      <c r="E92" s="26"/>
      <c r="F92" s="548">
        <f t="shared" si="3"/>
        <v>0</v>
      </c>
      <c r="G92" s="26"/>
      <c r="H92" s="29"/>
    </row>
    <row r="93" s="519" customFormat="1" ht="25.5" customHeight="1" spans="1:8">
      <c r="A93" s="537" t="s">
        <v>350</v>
      </c>
      <c r="B93" s="30" t="s">
        <v>317</v>
      </c>
      <c r="C93" s="26" t="s">
        <v>41</v>
      </c>
      <c r="D93" s="27"/>
      <c r="E93" s="26"/>
      <c r="F93" s="548">
        <f t="shared" si="3"/>
        <v>0</v>
      </c>
      <c r="G93" s="484"/>
      <c r="H93" s="542"/>
    </row>
    <row r="94" s="2" customFormat="1" ht="25.5" customHeight="1" spans="1:8">
      <c r="A94" s="537">
        <v>207</v>
      </c>
      <c r="B94" s="30" t="s">
        <v>351</v>
      </c>
      <c r="C94" s="26"/>
      <c r="D94" s="26"/>
      <c r="E94" s="26"/>
      <c r="F94" s="548">
        <f t="shared" si="3"/>
        <v>0</v>
      </c>
      <c r="G94" s="26"/>
      <c r="H94" s="29"/>
    </row>
    <row r="95" s="2" customFormat="1" ht="25.5" customHeight="1" spans="1:8">
      <c r="A95" s="537" t="s">
        <v>352</v>
      </c>
      <c r="B95" s="30" t="s">
        <v>353</v>
      </c>
      <c r="C95" s="26"/>
      <c r="D95" s="26"/>
      <c r="E95" s="26"/>
      <c r="F95" s="548">
        <f t="shared" si="3"/>
        <v>0</v>
      </c>
      <c r="G95" s="26"/>
      <c r="H95" s="29"/>
    </row>
    <row r="96" s="2" customFormat="1" ht="25.5" customHeight="1" spans="1:8">
      <c r="A96" s="537" t="s">
        <v>354</v>
      </c>
      <c r="B96" s="30" t="s">
        <v>355</v>
      </c>
      <c r="C96" s="26"/>
      <c r="D96" s="27"/>
      <c r="E96" s="26"/>
      <c r="F96" s="548">
        <f t="shared" si="3"/>
        <v>0</v>
      </c>
      <c r="G96" s="484"/>
      <c r="H96" s="29"/>
    </row>
    <row r="97" s="521" customFormat="1" ht="25.5" customHeight="1" spans="1:9">
      <c r="A97" s="543" t="s">
        <v>356</v>
      </c>
      <c r="B97" s="544" t="s">
        <v>357</v>
      </c>
      <c r="C97" s="545" t="s">
        <v>41</v>
      </c>
      <c r="D97" s="580">
        <v>23040.6</v>
      </c>
      <c r="E97" s="545">
        <v>386.92</v>
      </c>
      <c r="F97" s="548">
        <f t="shared" si="3"/>
        <v>8914868.952</v>
      </c>
      <c r="G97" s="548">
        <v>8914837.09</v>
      </c>
      <c r="H97" s="551"/>
      <c r="I97" s="523" t="s">
        <v>358</v>
      </c>
    </row>
    <row r="98" s="519" customFormat="1" ht="25.5" customHeight="1" spans="1:8">
      <c r="A98" s="537" t="s">
        <v>359</v>
      </c>
      <c r="B98" s="30" t="s">
        <v>360</v>
      </c>
      <c r="C98" s="26" t="s">
        <v>41</v>
      </c>
      <c r="D98" s="27"/>
      <c r="E98" s="26"/>
      <c r="F98" s="548">
        <f t="shared" si="3"/>
        <v>0</v>
      </c>
      <c r="G98" s="26"/>
      <c r="H98" s="542"/>
    </row>
    <row r="99" s="519" customFormat="1" ht="25.5" customHeight="1" spans="1:8">
      <c r="A99" s="537" t="s">
        <v>361</v>
      </c>
      <c r="B99" s="30" t="s">
        <v>362</v>
      </c>
      <c r="C99" s="26" t="s">
        <v>41</v>
      </c>
      <c r="D99" s="133"/>
      <c r="E99" s="26"/>
      <c r="F99" s="548">
        <f t="shared" si="3"/>
        <v>0</v>
      </c>
      <c r="G99" s="484"/>
      <c r="H99" s="542"/>
    </row>
    <row r="100" s="2" customFormat="1" ht="25.5" customHeight="1" spans="1:8">
      <c r="A100" s="537" t="s">
        <v>363</v>
      </c>
      <c r="B100" s="30" t="s">
        <v>364</v>
      </c>
      <c r="C100" s="26"/>
      <c r="D100" s="133"/>
      <c r="E100" s="26"/>
      <c r="F100" s="548">
        <f t="shared" si="3"/>
        <v>0</v>
      </c>
      <c r="G100" s="484"/>
      <c r="H100" s="29"/>
    </row>
    <row r="101" s="521" customFormat="1" ht="25.5" customHeight="1" spans="1:9">
      <c r="A101" s="544" t="s">
        <v>365</v>
      </c>
      <c r="B101" s="544" t="s">
        <v>366</v>
      </c>
      <c r="C101" s="545" t="s">
        <v>41</v>
      </c>
      <c r="D101" s="557">
        <v>410.31</v>
      </c>
      <c r="E101" s="547">
        <v>691.23</v>
      </c>
      <c r="F101" s="548">
        <f t="shared" si="3"/>
        <v>283618.5813</v>
      </c>
      <c r="G101" s="548">
        <v>283619.09</v>
      </c>
      <c r="H101" s="551"/>
      <c r="I101" s="523" t="s">
        <v>367</v>
      </c>
    </row>
    <row r="102" s="519" customFormat="1" ht="25.5" customHeight="1" spans="1:8">
      <c r="A102" s="555" t="s">
        <v>368</v>
      </c>
      <c r="B102" s="41" t="s">
        <v>369</v>
      </c>
      <c r="C102" s="34" t="s">
        <v>41</v>
      </c>
      <c r="D102" s="133"/>
      <c r="E102" s="31"/>
      <c r="F102" s="548">
        <f t="shared" si="3"/>
        <v>0</v>
      </c>
      <c r="G102" s="484"/>
      <c r="H102" s="542"/>
    </row>
    <row r="103" s="519" customFormat="1" ht="25.5" customHeight="1" spans="1:8">
      <c r="A103" s="555" t="s">
        <v>370</v>
      </c>
      <c r="B103" s="41" t="s">
        <v>371</v>
      </c>
      <c r="C103" s="34" t="s">
        <v>41</v>
      </c>
      <c r="D103" s="133"/>
      <c r="E103" s="31"/>
      <c r="F103" s="548">
        <f t="shared" si="3"/>
        <v>0</v>
      </c>
      <c r="G103" s="484"/>
      <c r="H103" s="542"/>
    </row>
    <row r="104" s="2" customFormat="1" ht="25.5" customHeight="1" spans="1:8">
      <c r="A104" s="537" t="s">
        <v>372</v>
      </c>
      <c r="B104" s="30" t="s">
        <v>373</v>
      </c>
      <c r="C104" s="26"/>
      <c r="D104" s="27"/>
      <c r="E104" s="26"/>
      <c r="F104" s="548">
        <f t="shared" si="3"/>
        <v>0</v>
      </c>
      <c r="G104" s="26"/>
      <c r="H104" s="29"/>
    </row>
    <row r="105" s="523" customFormat="1" ht="25.5" customHeight="1" spans="1:9">
      <c r="A105" s="543" t="s">
        <v>374</v>
      </c>
      <c r="B105" s="544" t="s">
        <v>375</v>
      </c>
      <c r="C105" s="545" t="s">
        <v>41</v>
      </c>
      <c r="D105" s="580">
        <v>592.67</v>
      </c>
      <c r="E105" s="545">
        <v>1373.18</v>
      </c>
      <c r="F105" s="548">
        <f t="shared" si="3"/>
        <v>813842.5906</v>
      </c>
      <c r="G105" s="548">
        <v>813844.89</v>
      </c>
      <c r="H105" s="562"/>
      <c r="I105" s="523" t="s">
        <v>358</v>
      </c>
    </row>
    <row r="106" s="519" customFormat="1" ht="25.5" customHeight="1" spans="1:8">
      <c r="A106" s="537" t="s">
        <v>376</v>
      </c>
      <c r="B106" s="30" t="s">
        <v>377</v>
      </c>
      <c r="C106" s="26" t="s">
        <v>41</v>
      </c>
      <c r="D106" s="27"/>
      <c r="E106" s="31"/>
      <c r="F106" s="548">
        <f t="shared" si="3"/>
        <v>0</v>
      </c>
      <c r="G106" s="484"/>
      <c r="H106" s="542"/>
    </row>
    <row r="107" s="519" customFormat="1" ht="25.5" customHeight="1" spans="1:8">
      <c r="A107" s="537" t="s">
        <v>378</v>
      </c>
      <c r="B107" s="30" t="s">
        <v>379</v>
      </c>
      <c r="C107" s="26" t="s">
        <v>41</v>
      </c>
      <c r="D107" s="27"/>
      <c r="E107" s="31"/>
      <c r="F107" s="548">
        <f t="shared" si="3"/>
        <v>0</v>
      </c>
      <c r="G107" s="484"/>
      <c r="H107" s="542"/>
    </row>
    <row r="108" s="519" customFormat="1" ht="25.5" customHeight="1" spans="1:8">
      <c r="A108" s="537" t="s">
        <v>380</v>
      </c>
      <c r="B108" s="30" t="s">
        <v>381</v>
      </c>
      <c r="C108" s="26" t="s">
        <v>41</v>
      </c>
      <c r="D108" s="27"/>
      <c r="E108" s="31"/>
      <c r="F108" s="548">
        <f t="shared" si="3"/>
        <v>0</v>
      </c>
      <c r="G108" s="484"/>
      <c r="H108" s="542"/>
    </row>
    <row r="109" s="519" customFormat="1" ht="25.5" customHeight="1" spans="1:8">
      <c r="A109" s="537" t="s">
        <v>382</v>
      </c>
      <c r="B109" s="30" t="s">
        <v>383</v>
      </c>
      <c r="C109" s="26" t="s">
        <v>41</v>
      </c>
      <c r="D109" s="27"/>
      <c r="E109" s="31"/>
      <c r="F109" s="548">
        <f t="shared" si="3"/>
        <v>0</v>
      </c>
      <c r="G109" s="484"/>
      <c r="H109" s="542"/>
    </row>
    <row r="110" s="2" customFormat="1" ht="25.5" customHeight="1" spans="1:8">
      <c r="A110" s="537" t="s">
        <v>384</v>
      </c>
      <c r="B110" s="30" t="s">
        <v>385</v>
      </c>
      <c r="C110" s="26"/>
      <c r="D110" s="27"/>
      <c r="E110" s="26"/>
      <c r="F110" s="548">
        <f t="shared" si="3"/>
        <v>0</v>
      </c>
      <c r="G110" s="26"/>
      <c r="H110" s="29"/>
    </row>
    <row r="111" s="2" customFormat="1" ht="25.5" customHeight="1" spans="1:8">
      <c r="A111" s="537" t="s">
        <v>386</v>
      </c>
      <c r="B111" s="30" t="s">
        <v>355</v>
      </c>
      <c r="C111" s="26"/>
      <c r="D111" s="38"/>
      <c r="E111" s="38"/>
      <c r="F111" s="548">
        <f t="shared" si="3"/>
        <v>0</v>
      </c>
      <c r="G111" s="538"/>
      <c r="H111" s="38"/>
    </row>
    <row r="112" s="519" customFormat="1" ht="25.5" customHeight="1" spans="1:8">
      <c r="A112" s="537" t="s">
        <v>387</v>
      </c>
      <c r="B112" s="30" t="s">
        <v>388</v>
      </c>
      <c r="C112" s="26" t="s">
        <v>41</v>
      </c>
      <c r="D112" s="38"/>
      <c r="E112" s="38"/>
      <c r="F112" s="548">
        <f t="shared" si="3"/>
        <v>0</v>
      </c>
      <c r="G112" s="26"/>
      <c r="H112" s="244"/>
    </row>
    <row r="113" s="521" customFormat="1" ht="25.5" customHeight="1" spans="1:9">
      <c r="A113" s="544" t="s">
        <v>389</v>
      </c>
      <c r="B113" s="544" t="s">
        <v>390</v>
      </c>
      <c r="C113" s="545" t="s">
        <v>41</v>
      </c>
      <c r="D113" s="580">
        <v>2285.28</v>
      </c>
      <c r="E113" s="580">
        <v>386.41</v>
      </c>
      <c r="F113" s="548">
        <f t="shared" si="3"/>
        <v>883055.0448</v>
      </c>
      <c r="G113" s="548">
        <v>883057</v>
      </c>
      <c r="H113" s="581"/>
      <c r="I113" s="523"/>
    </row>
    <row r="114" s="519" customFormat="1" ht="25.5" customHeight="1" spans="1:8">
      <c r="A114" s="30" t="s">
        <v>391</v>
      </c>
      <c r="B114" s="30" t="s">
        <v>392</v>
      </c>
      <c r="C114" s="26"/>
      <c r="D114" s="38"/>
      <c r="E114" s="38"/>
      <c r="F114" s="548">
        <f t="shared" si="3"/>
        <v>0</v>
      </c>
      <c r="G114" s="26"/>
      <c r="H114" s="244"/>
    </row>
    <row r="115" s="521" customFormat="1" ht="25.5" customHeight="1" spans="1:9">
      <c r="A115" s="582" t="s">
        <v>393</v>
      </c>
      <c r="B115" s="582" t="s">
        <v>394</v>
      </c>
      <c r="C115" s="561" t="s">
        <v>41</v>
      </c>
      <c r="D115" s="557">
        <v>901.58</v>
      </c>
      <c r="E115" s="581">
        <v>664.64</v>
      </c>
      <c r="F115" s="548">
        <f t="shared" si="3"/>
        <v>599226.1312</v>
      </c>
      <c r="G115" s="548">
        <v>599221.7</v>
      </c>
      <c r="H115" s="583" t="s">
        <v>230</v>
      </c>
      <c r="I115" s="521" t="s">
        <v>395</v>
      </c>
    </row>
    <row r="116" s="2" customFormat="1" ht="25.5" customHeight="1" spans="1:8">
      <c r="A116" s="537" t="s">
        <v>396</v>
      </c>
      <c r="B116" s="30" t="s">
        <v>397</v>
      </c>
      <c r="C116" s="26"/>
      <c r="D116" s="26"/>
      <c r="E116" s="26"/>
      <c r="F116" s="548">
        <f t="shared" si="3"/>
        <v>0</v>
      </c>
      <c r="G116" s="26"/>
      <c r="H116" s="29"/>
    </row>
    <row r="117" s="2" customFormat="1" ht="25.5" customHeight="1" spans="1:8">
      <c r="A117" s="537" t="s">
        <v>398</v>
      </c>
      <c r="B117" s="30" t="s">
        <v>399</v>
      </c>
      <c r="C117" s="26"/>
      <c r="D117" s="26"/>
      <c r="E117" s="26"/>
      <c r="F117" s="548">
        <f t="shared" si="3"/>
        <v>0</v>
      </c>
      <c r="G117" s="26"/>
      <c r="H117" s="29"/>
    </row>
    <row r="118" s="519" customFormat="1" ht="25.5" customHeight="1" spans="1:8">
      <c r="A118" s="537" t="s">
        <v>400</v>
      </c>
      <c r="B118" s="30" t="s">
        <v>399</v>
      </c>
      <c r="C118" s="26" t="s">
        <v>112</v>
      </c>
      <c r="D118" s="26"/>
      <c r="E118" s="26"/>
      <c r="F118" s="548">
        <f t="shared" si="3"/>
        <v>0</v>
      </c>
      <c r="G118" s="26"/>
      <c r="H118" s="542"/>
    </row>
    <row r="119" s="2" customFormat="1" ht="25.5" customHeight="1" spans="1:8">
      <c r="A119" s="537">
        <v>208</v>
      </c>
      <c r="B119" s="30" t="s">
        <v>401</v>
      </c>
      <c r="C119" s="26"/>
      <c r="D119" s="26"/>
      <c r="E119" s="26"/>
      <c r="F119" s="548">
        <f t="shared" si="3"/>
        <v>0</v>
      </c>
      <c r="G119" s="26"/>
      <c r="H119" s="29"/>
    </row>
    <row r="120" s="2" customFormat="1" ht="25.5" customHeight="1" spans="1:8">
      <c r="A120" s="537" t="s">
        <v>402</v>
      </c>
      <c r="B120" s="30" t="s">
        <v>403</v>
      </c>
      <c r="C120" s="26"/>
      <c r="D120" s="26"/>
      <c r="E120" s="26"/>
      <c r="F120" s="548">
        <f t="shared" si="3"/>
        <v>0</v>
      </c>
      <c r="G120" s="26"/>
      <c r="H120" s="29"/>
    </row>
    <row r="121" s="2" customFormat="1" ht="25.5" customHeight="1" spans="1:8">
      <c r="A121" s="30" t="s">
        <v>404</v>
      </c>
      <c r="B121" s="30" t="s">
        <v>405</v>
      </c>
      <c r="C121" s="584"/>
      <c r="D121" s="26"/>
      <c r="E121" s="26"/>
      <c r="F121" s="548">
        <f t="shared" si="3"/>
        <v>0</v>
      </c>
      <c r="G121" s="26"/>
      <c r="H121" s="29"/>
    </row>
    <row r="122" s="2" customFormat="1" ht="25.5" customHeight="1" spans="1:8">
      <c r="A122" s="30" t="s">
        <v>406</v>
      </c>
      <c r="B122" s="30" t="s">
        <v>407</v>
      </c>
      <c r="C122" s="26" t="s">
        <v>224</v>
      </c>
      <c r="D122" s="26"/>
      <c r="E122" s="26"/>
      <c r="F122" s="548">
        <f t="shared" si="3"/>
        <v>0</v>
      </c>
      <c r="G122" s="26"/>
      <c r="H122" s="29"/>
    </row>
    <row r="123" s="523" customFormat="1" ht="25.5" customHeight="1" spans="1:8">
      <c r="A123" s="544" t="s">
        <v>408</v>
      </c>
      <c r="B123" s="544" t="s">
        <v>409</v>
      </c>
      <c r="C123" s="545" t="s">
        <v>224</v>
      </c>
      <c r="D123" s="557">
        <v>10117.6</v>
      </c>
      <c r="E123" s="545">
        <v>139.69</v>
      </c>
      <c r="F123" s="548">
        <f t="shared" si="3"/>
        <v>1413327.544</v>
      </c>
      <c r="G123" s="545">
        <v>1413287</v>
      </c>
      <c r="H123" s="562"/>
    </row>
    <row r="124" s="2" customFormat="1" ht="25.5" customHeight="1" spans="1:8">
      <c r="A124" s="537" t="s">
        <v>410</v>
      </c>
      <c r="B124" s="30" t="s">
        <v>411</v>
      </c>
      <c r="C124" s="26"/>
      <c r="D124" s="26"/>
      <c r="E124" s="26"/>
      <c r="F124" s="548">
        <f t="shared" si="3"/>
        <v>0</v>
      </c>
      <c r="G124" s="26"/>
      <c r="H124" s="29"/>
    </row>
    <row r="125" s="519" customFormat="1" ht="25.5" customHeight="1" spans="1:9">
      <c r="A125" s="537" t="s">
        <v>412</v>
      </c>
      <c r="B125" s="30" t="s">
        <v>413</v>
      </c>
      <c r="C125" s="26" t="s">
        <v>224</v>
      </c>
      <c r="D125" s="26"/>
      <c r="E125" s="26"/>
      <c r="F125" s="548">
        <f t="shared" si="3"/>
        <v>0</v>
      </c>
      <c r="G125" s="26"/>
      <c r="H125" s="542"/>
      <c r="I125" s="519" t="s">
        <v>414</v>
      </c>
    </row>
    <row r="126" s="519" customFormat="1" ht="25.5" customHeight="1" spans="1:8">
      <c r="A126" s="537" t="s">
        <v>415</v>
      </c>
      <c r="B126" s="30" t="s">
        <v>416</v>
      </c>
      <c r="C126" s="26" t="s">
        <v>224</v>
      </c>
      <c r="D126" s="26"/>
      <c r="E126" s="26"/>
      <c r="F126" s="548">
        <f t="shared" si="3"/>
        <v>0</v>
      </c>
      <c r="G126" s="26"/>
      <c r="H126" s="542"/>
    </row>
    <row r="127" s="2" customFormat="1" ht="25.5" customHeight="1" spans="1:8">
      <c r="A127" s="537">
        <v>209</v>
      </c>
      <c r="B127" s="30" t="s">
        <v>417</v>
      </c>
      <c r="C127" s="26"/>
      <c r="D127" s="26"/>
      <c r="E127" s="26"/>
      <c r="F127" s="548">
        <f t="shared" si="3"/>
        <v>0</v>
      </c>
      <c r="G127" s="26"/>
      <c r="H127" s="29"/>
    </row>
    <row r="128" s="2" customFormat="1" ht="25.5" customHeight="1" spans="1:10">
      <c r="A128" s="537" t="s">
        <v>418</v>
      </c>
      <c r="B128" s="30" t="s">
        <v>419</v>
      </c>
      <c r="C128" s="26"/>
      <c r="D128" s="26"/>
      <c r="E128" s="26"/>
      <c r="F128" s="548">
        <f t="shared" si="3"/>
        <v>0</v>
      </c>
      <c r="G128" s="26"/>
      <c r="H128" s="29"/>
      <c r="J128" s="585" t="s">
        <v>420</v>
      </c>
    </row>
    <row r="129" s="2" customFormat="1" ht="25.5" customHeight="1" spans="1:10">
      <c r="A129" s="537" t="s">
        <v>421</v>
      </c>
      <c r="B129" s="30" t="s">
        <v>422</v>
      </c>
      <c r="C129" s="26"/>
      <c r="D129" s="26"/>
      <c r="E129" s="26"/>
      <c r="F129" s="548">
        <f t="shared" si="3"/>
        <v>0</v>
      </c>
      <c r="G129" s="26"/>
      <c r="H129" s="29"/>
      <c r="J129" s="585"/>
    </row>
    <row r="130" s="519" customFormat="1" ht="25.5" customHeight="1" spans="1:10">
      <c r="A130" s="537" t="s">
        <v>423</v>
      </c>
      <c r="B130" s="30" t="s">
        <v>424</v>
      </c>
      <c r="C130" s="26" t="s">
        <v>41</v>
      </c>
      <c r="D130" s="26"/>
      <c r="E130" s="26"/>
      <c r="F130" s="548">
        <f t="shared" si="3"/>
        <v>0</v>
      </c>
      <c r="G130" s="26"/>
      <c r="H130" s="542"/>
      <c r="J130" s="585"/>
    </row>
    <row r="131" s="521" customFormat="1" ht="25.5" customHeight="1" spans="1:10">
      <c r="A131" s="544" t="s">
        <v>425</v>
      </c>
      <c r="B131" s="544" t="s">
        <v>426</v>
      </c>
      <c r="C131" s="545" t="s">
        <v>41</v>
      </c>
      <c r="D131" s="545">
        <v>48545.13</v>
      </c>
      <c r="E131" s="545">
        <v>472.99</v>
      </c>
      <c r="F131" s="548">
        <f t="shared" si="3"/>
        <v>22961361.0387</v>
      </c>
      <c r="G131" s="545">
        <f>22961361+46</f>
        <v>22961407</v>
      </c>
      <c r="H131" s="551"/>
      <c r="J131" s="585"/>
    </row>
    <row r="132" s="521" customFormat="1" ht="25.5" customHeight="1" spans="1:10">
      <c r="A132" s="543" t="s">
        <v>427</v>
      </c>
      <c r="B132" s="544" t="s">
        <v>428</v>
      </c>
      <c r="C132" s="545" t="s">
        <v>41</v>
      </c>
      <c r="D132" s="545">
        <v>38</v>
      </c>
      <c r="E132" s="545">
        <v>472.99</v>
      </c>
      <c r="F132" s="548">
        <f t="shared" si="3"/>
        <v>17973.62</v>
      </c>
      <c r="G132" s="545">
        <v>17974</v>
      </c>
      <c r="H132" s="551"/>
      <c r="J132" s="585"/>
    </row>
    <row r="133" s="519" customFormat="1" ht="25.5" customHeight="1" spans="1:10">
      <c r="A133" s="537" t="s">
        <v>429</v>
      </c>
      <c r="B133" s="30" t="s">
        <v>430</v>
      </c>
      <c r="C133" s="26" t="s">
        <v>41</v>
      </c>
      <c r="D133" s="26"/>
      <c r="E133" s="26"/>
      <c r="F133" s="548">
        <f t="shared" si="3"/>
        <v>0</v>
      </c>
      <c r="G133" s="26"/>
      <c r="H133" s="542"/>
      <c r="J133" s="585"/>
    </row>
    <row r="134" s="521" customFormat="1" ht="25.5" customHeight="1" spans="1:10">
      <c r="A134" s="544" t="s">
        <v>431</v>
      </c>
      <c r="B134" s="544" t="s">
        <v>432</v>
      </c>
      <c r="C134" s="545" t="s">
        <v>41</v>
      </c>
      <c r="D134" s="545">
        <v>18868.87</v>
      </c>
      <c r="E134" s="545">
        <v>472.99</v>
      </c>
      <c r="F134" s="548">
        <f t="shared" si="3"/>
        <v>8924786.8213</v>
      </c>
      <c r="G134" s="545">
        <v>8924787</v>
      </c>
      <c r="H134" s="551"/>
      <c r="J134" s="585"/>
    </row>
    <row r="135" s="2" customFormat="1" ht="25.5" customHeight="1" spans="1:10">
      <c r="A135" s="537" t="s">
        <v>433</v>
      </c>
      <c r="B135" s="30" t="s">
        <v>434</v>
      </c>
      <c r="C135" s="26"/>
      <c r="D135" s="26"/>
      <c r="E135" s="26"/>
      <c r="F135" s="548">
        <f t="shared" si="3"/>
        <v>0</v>
      </c>
      <c r="G135" s="26"/>
      <c r="H135" s="29"/>
      <c r="J135" s="585"/>
    </row>
    <row r="136" s="2" customFormat="1" ht="25.5" customHeight="1" spans="1:10">
      <c r="A136" s="537" t="s">
        <v>435</v>
      </c>
      <c r="B136" s="30" t="s">
        <v>436</v>
      </c>
      <c r="C136" s="26"/>
      <c r="D136" s="26"/>
      <c r="E136" s="26"/>
      <c r="F136" s="548">
        <f t="shared" si="3"/>
        <v>0</v>
      </c>
      <c r="G136" s="26"/>
      <c r="H136" s="29"/>
      <c r="J136" s="585"/>
    </row>
    <row r="137" s="521" customFormat="1" ht="25.5" customHeight="1" spans="1:10">
      <c r="A137" s="543" t="s">
        <v>437</v>
      </c>
      <c r="B137" s="544" t="s">
        <v>438</v>
      </c>
      <c r="C137" s="545" t="s">
        <v>41</v>
      </c>
      <c r="D137" s="545">
        <v>7857</v>
      </c>
      <c r="E137" s="545">
        <v>666.76</v>
      </c>
      <c r="F137" s="548">
        <f t="shared" si="3"/>
        <v>5238733.32</v>
      </c>
      <c r="G137" s="545">
        <v>5238742</v>
      </c>
      <c r="H137" s="551"/>
      <c r="I137" s="521" t="s">
        <v>439</v>
      </c>
      <c r="J137" s="585"/>
    </row>
    <row r="138" s="519" customFormat="1" ht="25.5" customHeight="1" spans="1:10">
      <c r="A138" s="537" t="s">
        <v>440</v>
      </c>
      <c r="B138" s="30" t="s">
        <v>441</v>
      </c>
      <c r="C138" s="26" t="s">
        <v>41</v>
      </c>
      <c r="D138" s="26"/>
      <c r="E138" s="26"/>
      <c r="F138" s="548">
        <f t="shared" si="3"/>
        <v>0</v>
      </c>
      <c r="G138" s="26"/>
      <c r="H138" s="542"/>
      <c r="J138" s="585"/>
    </row>
    <row r="139" s="519" customFormat="1" ht="25.5" customHeight="1" spans="1:10">
      <c r="A139" s="30">
        <v>212</v>
      </c>
      <c r="B139" s="30" t="s">
        <v>442</v>
      </c>
      <c r="C139" s="26"/>
      <c r="D139" s="26"/>
      <c r="E139" s="26"/>
      <c r="F139" s="548">
        <f t="shared" si="3"/>
        <v>0</v>
      </c>
      <c r="G139" s="26"/>
      <c r="H139" s="542"/>
      <c r="J139" s="585"/>
    </row>
    <row r="140" s="519" customFormat="1" ht="25.5" customHeight="1" spans="1:10">
      <c r="A140" s="30" t="s">
        <v>443</v>
      </c>
      <c r="B140" s="30" t="s">
        <v>444</v>
      </c>
      <c r="C140" s="26"/>
      <c r="D140" s="26"/>
      <c r="E140" s="26"/>
      <c r="F140" s="548">
        <f t="shared" si="3"/>
        <v>0</v>
      </c>
      <c r="G140" s="26"/>
      <c r="H140" s="542"/>
      <c r="J140" s="585"/>
    </row>
    <row r="141" s="519" customFormat="1" ht="25.5" customHeight="1" spans="1:10">
      <c r="A141" s="30" t="s">
        <v>445</v>
      </c>
      <c r="B141" s="30" t="s">
        <v>446</v>
      </c>
      <c r="C141" s="30"/>
      <c r="D141" s="30"/>
      <c r="E141" s="26"/>
      <c r="F141" s="548">
        <f t="shared" si="3"/>
        <v>0</v>
      </c>
      <c r="G141" s="26"/>
      <c r="H141" s="542"/>
      <c r="J141" s="585"/>
    </row>
    <row r="142" s="521" customFormat="1" ht="25.5" customHeight="1" spans="1:9">
      <c r="A142" s="582" t="s">
        <v>447</v>
      </c>
      <c r="B142" s="582" t="s">
        <v>448</v>
      </c>
      <c r="C142" s="561" t="s">
        <v>41</v>
      </c>
      <c r="D142" s="561">
        <v>267</v>
      </c>
      <c r="E142" s="561">
        <v>995.12</v>
      </c>
      <c r="F142" s="548">
        <f t="shared" si="3"/>
        <v>265697.04</v>
      </c>
      <c r="G142" s="545">
        <v>265695.95</v>
      </c>
      <c r="H142" s="586" t="s">
        <v>230</v>
      </c>
      <c r="I142" s="521" t="s">
        <v>449</v>
      </c>
    </row>
    <row r="143" s="521" customFormat="1" ht="25.5" customHeight="1" spans="1:9">
      <c r="A143" s="544" t="s">
        <v>450</v>
      </c>
      <c r="B143" s="544" t="s">
        <v>451</v>
      </c>
      <c r="C143" s="545" t="s">
        <v>452</v>
      </c>
      <c r="D143" s="545">
        <f>8780+5268</f>
        <v>14048</v>
      </c>
      <c r="E143" s="545">
        <v>8.46</v>
      </c>
      <c r="F143" s="548">
        <f t="shared" si="3"/>
        <v>118846.08</v>
      </c>
      <c r="G143" s="545">
        <v>118910.15</v>
      </c>
      <c r="H143" s="551"/>
      <c r="I143" s="521" t="s">
        <v>449</v>
      </c>
    </row>
    <row r="144" s="521" customFormat="1" ht="25.5" customHeight="1" spans="1:10">
      <c r="A144" s="544" t="s">
        <v>453</v>
      </c>
      <c r="B144" s="544" t="s">
        <v>454</v>
      </c>
      <c r="C144" s="545" t="s">
        <v>452</v>
      </c>
      <c r="D144" s="545">
        <v>14047</v>
      </c>
      <c r="E144" s="545">
        <v>54.42</v>
      </c>
      <c r="F144" s="548">
        <f t="shared" si="3"/>
        <v>764437.74</v>
      </c>
      <c r="G144" s="545">
        <v>764442.73</v>
      </c>
      <c r="H144" s="551"/>
      <c r="I144" s="521" t="s">
        <v>455</v>
      </c>
      <c r="J144" s="521" t="s">
        <v>456</v>
      </c>
    </row>
    <row r="145" s="519" customFormat="1" ht="25.5" customHeight="1" spans="1:8">
      <c r="A145" s="537"/>
      <c r="B145" s="30"/>
      <c r="C145" s="26"/>
      <c r="D145" s="26"/>
      <c r="E145" s="26"/>
      <c r="F145" s="548">
        <f t="shared" si="3"/>
        <v>0</v>
      </c>
      <c r="G145" s="26"/>
      <c r="H145" s="542"/>
    </row>
    <row r="146" s="519" customFormat="1" ht="25.5" customHeight="1" spans="1:8">
      <c r="A146" s="537">
        <v>214</v>
      </c>
      <c r="B146" s="537" t="s">
        <v>457</v>
      </c>
      <c r="C146" s="26"/>
      <c r="D146" s="26"/>
      <c r="E146" s="31"/>
      <c r="F146" s="130">
        <f t="shared" si="3"/>
        <v>0</v>
      </c>
      <c r="G146" s="26"/>
      <c r="H146" s="542"/>
    </row>
    <row r="147" s="519" customFormat="1" ht="25.5" customHeight="1" spans="1:8">
      <c r="A147" s="537" t="s">
        <v>458</v>
      </c>
      <c r="B147" s="537" t="s">
        <v>459</v>
      </c>
      <c r="C147" s="26"/>
      <c r="D147" s="26"/>
      <c r="E147" s="31"/>
      <c r="F147" s="130">
        <f t="shared" si="3"/>
        <v>0</v>
      </c>
      <c r="G147" s="26"/>
      <c r="H147" s="542"/>
    </row>
    <row r="148" s="521" customFormat="1" ht="25.5" customHeight="1" spans="1:9">
      <c r="A148" s="543" t="s">
        <v>460</v>
      </c>
      <c r="B148" s="543" t="s">
        <v>461</v>
      </c>
      <c r="C148" s="545" t="s">
        <v>41</v>
      </c>
      <c r="D148" s="545">
        <v>1321.92</v>
      </c>
      <c r="E148" s="547">
        <v>2382.99</v>
      </c>
      <c r="F148" s="548">
        <f t="shared" si="3"/>
        <v>3150122.1408</v>
      </c>
      <c r="G148" s="545">
        <v>3150125.8</v>
      </c>
      <c r="H148" s="551"/>
      <c r="I148" s="521" t="s">
        <v>462</v>
      </c>
    </row>
    <row r="149" s="519" customFormat="1" ht="25.5" customHeight="1" spans="1:8">
      <c r="A149" s="537" t="s">
        <v>463</v>
      </c>
      <c r="B149" s="537" t="s">
        <v>464</v>
      </c>
      <c r="C149" s="358"/>
      <c r="D149" s="26"/>
      <c r="E149" s="31"/>
      <c r="F149" s="130">
        <f t="shared" si="3"/>
        <v>0</v>
      </c>
      <c r="G149" s="26"/>
      <c r="H149" s="542"/>
    </row>
    <row r="150" s="521" customFormat="1" ht="25.5" customHeight="1" spans="1:9">
      <c r="A150" s="543" t="s">
        <v>465</v>
      </c>
      <c r="B150" s="543" t="s">
        <v>466</v>
      </c>
      <c r="C150" s="554" t="s">
        <v>41</v>
      </c>
      <c r="D150" s="545">
        <v>192</v>
      </c>
      <c r="E150" s="547">
        <v>844.44</v>
      </c>
      <c r="F150" s="548">
        <f t="shared" ref="F150:F213" si="4">D150*E150</f>
        <v>162132.48</v>
      </c>
      <c r="G150" s="545">
        <v>162133.36</v>
      </c>
      <c r="H150" s="551"/>
      <c r="I150" s="521" t="s">
        <v>467</v>
      </c>
    </row>
    <row r="151" s="521" customFormat="1" ht="25.5" customHeight="1" spans="1:9">
      <c r="A151" s="543" t="s">
        <v>468</v>
      </c>
      <c r="B151" s="543" t="s">
        <v>469</v>
      </c>
      <c r="C151" s="554" t="s">
        <v>452</v>
      </c>
      <c r="D151" s="545">
        <f>1804+107242+110746+19626</f>
        <v>239418</v>
      </c>
      <c r="E151" s="547">
        <v>8</v>
      </c>
      <c r="F151" s="548">
        <f t="shared" si="4"/>
        <v>1915344</v>
      </c>
      <c r="G151" s="545">
        <v>1916112.04</v>
      </c>
      <c r="H151" s="551"/>
      <c r="I151" s="521" t="s">
        <v>470</v>
      </c>
    </row>
    <row r="152" s="524" customFormat="1" ht="25.5" customHeight="1" spans="1:8">
      <c r="A152" s="537">
        <v>216</v>
      </c>
      <c r="B152" s="30" t="s">
        <v>471</v>
      </c>
      <c r="C152" s="26"/>
      <c r="D152" s="27"/>
      <c r="E152" s="26"/>
      <c r="F152" s="548">
        <f t="shared" si="4"/>
        <v>0</v>
      </c>
      <c r="G152" s="26"/>
      <c r="H152" s="136"/>
    </row>
    <row r="153" s="524" customFormat="1" ht="25.5" customHeight="1" spans="1:8">
      <c r="A153" s="537" t="s">
        <v>472</v>
      </c>
      <c r="B153" s="30" t="s">
        <v>471</v>
      </c>
      <c r="C153" s="26"/>
      <c r="D153" s="27"/>
      <c r="E153" s="26"/>
      <c r="F153" s="548">
        <f t="shared" si="4"/>
        <v>0</v>
      </c>
      <c r="G153" s="26"/>
      <c r="H153" s="136"/>
    </row>
    <row r="154" s="524" customFormat="1" ht="25.5" customHeight="1" spans="1:8">
      <c r="A154" s="537" t="s">
        <v>473</v>
      </c>
      <c r="B154" s="30" t="s">
        <v>471</v>
      </c>
      <c r="C154" s="26"/>
      <c r="D154" s="27"/>
      <c r="E154" s="26"/>
      <c r="F154" s="548">
        <f t="shared" si="4"/>
        <v>0</v>
      </c>
      <c r="G154" s="26"/>
      <c r="H154" s="136"/>
    </row>
    <row r="155" s="525" customFormat="1" ht="25.5" customHeight="1" spans="1:8">
      <c r="A155" s="537" t="s">
        <v>474</v>
      </c>
      <c r="B155" s="39" t="s">
        <v>475</v>
      </c>
      <c r="C155" s="26" t="s">
        <v>476</v>
      </c>
      <c r="D155" s="27"/>
      <c r="E155" s="26"/>
      <c r="F155" s="548">
        <f t="shared" si="4"/>
        <v>0</v>
      </c>
      <c r="G155" s="26"/>
      <c r="H155" s="587"/>
    </row>
    <row r="156" s="525" customFormat="1" ht="25.5" customHeight="1" spans="1:8">
      <c r="A156" s="537" t="s">
        <v>477</v>
      </c>
      <c r="B156" s="39" t="s">
        <v>478</v>
      </c>
      <c r="C156" s="26" t="s">
        <v>476</v>
      </c>
      <c r="D156" s="27"/>
      <c r="E156" s="26"/>
      <c r="F156" s="548">
        <f t="shared" si="4"/>
        <v>0</v>
      </c>
      <c r="G156" s="26"/>
      <c r="H156" s="587"/>
    </row>
    <row r="157" s="525" customFormat="1" ht="25.5" customHeight="1" spans="1:8">
      <c r="A157" s="537" t="s">
        <v>479</v>
      </c>
      <c r="B157" s="39" t="s">
        <v>480</v>
      </c>
      <c r="C157" s="26" t="s">
        <v>476</v>
      </c>
      <c r="D157" s="27"/>
      <c r="E157" s="26"/>
      <c r="F157" s="548">
        <f t="shared" si="4"/>
        <v>0</v>
      </c>
      <c r="G157" s="26"/>
      <c r="H157" s="587"/>
    </row>
    <row r="158" s="140" customFormat="1" ht="25.5" customHeight="1" spans="1:8">
      <c r="A158" s="588"/>
      <c r="B158" s="589" t="s">
        <v>481</v>
      </c>
      <c r="C158" s="590"/>
      <c r="D158" s="590"/>
      <c r="E158" s="591"/>
      <c r="F158" s="548">
        <f t="shared" si="4"/>
        <v>0</v>
      </c>
      <c r="G158" s="592"/>
      <c r="H158" s="593"/>
    </row>
    <row r="159" s="140" customFormat="1" ht="25.5" customHeight="1" spans="1:8">
      <c r="A159" s="555">
        <v>300</v>
      </c>
      <c r="B159" s="98" t="s">
        <v>482</v>
      </c>
      <c r="C159" s="130"/>
      <c r="D159" s="130"/>
      <c r="E159" s="70"/>
      <c r="F159" s="548">
        <f t="shared" si="4"/>
        <v>0</v>
      </c>
      <c r="G159" s="484"/>
      <c r="H159" s="556"/>
    </row>
    <row r="160" s="2" customFormat="1" ht="25.5" customHeight="1" spans="1:8">
      <c r="A160" s="537">
        <v>304</v>
      </c>
      <c r="B160" s="30" t="s">
        <v>483</v>
      </c>
      <c r="C160" s="26"/>
      <c r="D160" s="26"/>
      <c r="E160" s="26"/>
      <c r="F160" s="548">
        <f t="shared" si="4"/>
        <v>0</v>
      </c>
      <c r="G160" s="26"/>
      <c r="H160" s="29"/>
    </row>
    <row r="161" s="2" customFormat="1" ht="25.5" customHeight="1" spans="1:8">
      <c r="A161" s="537" t="s">
        <v>484</v>
      </c>
      <c r="B161" s="30" t="s">
        <v>485</v>
      </c>
      <c r="C161" s="26"/>
      <c r="D161" s="26"/>
      <c r="E161" s="26"/>
      <c r="F161" s="548">
        <f t="shared" si="4"/>
        <v>0</v>
      </c>
      <c r="G161" s="26"/>
      <c r="H161" s="29"/>
    </row>
    <row r="162" s="2" customFormat="1" ht="25.5" customHeight="1" spans="1:12">
      <c r="A162" s="537" t="s">
        <v>486</v>
      </c>
      <c r="B162" s="30" t="s">
        <v>487</v>
      </c>
      <c r="C162" s="26"/>
      <c r="D162" s="26"/>
      <c r="E162" s="26"/>
      <c r="F162" s="548">
        <f t="shared" si="4"/>
        <v>0</v>
      </c>
      <c r="G162" s="26"/>
      <c r="H162" s="29"/>
      <c r="J162" s="3"/>
      <c r="K162" s="3"/>
      <c r="L162" s="3"/>
    </row>
    <row r="163" s="519" customFormat="1" ht="25.5" customHeight="1" spans="1:12">
      <c r="A163" s="537" t="s">
        <v>488</v>
      </c>
      <c r="B163" s="30" t="s">
        <v>489</v>
      </c>
      <c r="C163" s="26" t="s">
        <v>224</v>
      </c>
      <c r="D163" s="26"/>
      <c r="E163" s="31"/>
      <c r="F163" s="548">
        <f t="shared" si="4"/>
        <v>0</v>
      </c>
      <c r="G163" s="26"/>
      <c r="H163" s="542"/>
      <c r="I163" s="519" t="s">
        <v>490</v>
      </c>
      <c r="J163" s="585"/>
      <c r="K163" s="585"/>
      <c r="L163" s="585"/>
    </row>
    <row r="164" s="519" customFormat="1" ht="25.5" customHeight="1" spans="1:12">
      <c r="A164" s="537" t="s">
        <v>491</v>
      </c>
      <c r="B164" s="30" t="s">
        <v>492</v>
      </c>
      <c r="C164" s="26" t="s">
        <v>224</v>
      </c>
      <c r="D164" s="26"/>
      <c r="E164" s="31"/>
      <c r="F164" s="548">
        <f t="shared" si="4"/>
        <v>0</v>
      </c>
      <c r="G164" s="26"/>
      <c r="H164" s="542"/>
      <c r="J164" s="585"/>
      <c r="K164" s="585"/>
      <c r="L164" s="585"/>
    </row>
    <row r="165" s="2" customFormat="1" ht="25.5" customHeight="1" spans="1:8">
      <c r="A165" s="537">
        <v>306</v>
      </c>
      <c r="B165" s="30" t="s">
        <v>493</v>
      </c>
      <c r="C165" s="26"/>
      <c r="D165" s="26"/>
      <c r="E165" s="26"/>
      <c r="F165" s="548">
        <f t="shared" si="4"/>
        <v>0</v>
      </c>
      <c r="G165" s="26"/>
      <c r="H165" s="29"/>
    </row>
    <row r="166" s="2" customFormat="1" ht="25.5" customHeight="1" spans="1:8">
      <c r="A166" s="537" t="s">
        <v>494</v>
      </c>
      <c r="B166" s="30" t="s">
        <v>495</v>
      </c>
      <c r="C166" s="26"/>
      <c r="D166" s="26"/>
      <c r="E166" s="26"/>
      <c r="F166" s="548">
        <f t="shared" si="4"/>
        <v>0</v>
      </c>
      <c r="G166" s="26"/>
      <c r="H166" s="29"/>
    </row>
    <row r="167" s="519" customFormat="1" ht="25.5" customHeight="1" spans="1:8">
      <c r="A167" s="537" t="s">
        <v>496</v>
      </c>
      <c r="B167" s="30" t="s">
        <v>497</v>
      </c>
      <c r="C167" s="26" t="s">
        <v>224</v>
      </c>
      <c r="D167" s="27"/>
      <c r="E167" s="26"/>
      <c r="F167" s="548">
        <f t="shared" si="4"/>
        <v>0</v>
      </c>
      <c r="G167" s="26"/>
      <c r="H167" s="542"/>
    </row>
    <row r="168" s="519" customFormat="1" ht="25.5" customHeight="1" spans="1:8">
      <c r="A168" s="537" t="s">
        <v>498</v>
      </c>
      <c r="B168" s="30" t="s">
        <v>499</v>
      </c>
      <c r="C168" s="26" t="s">
        <v>224</v>
      </c>
      <c r="D168" s="27"/>
      <c r="E168" s="26"/>
      <c r="F168" s="548">
        <f t="shared" si="4"/>
        <v>0</v>
      </c>
      <c r="G168" s="26"/>
      <c r="H168" s="542"/>
    </row>
    <row r="169" s="2" customFormat="1" ht="25.5" customHeight="1" spans="1:8">
      <c r="A169" s="537">
        <v>308</v>
      </c>
      <c r="B169" s="30" t="s">
        <v>500</v>
      </c>
      <c r="C169" s="26"/>
      <c r="D169" s="26"/>
      <c r="E169" s="26"/>
      <c r="F169" s="548">
        <f t="shared" si="4"/>
        <v>0</v>
      </c>
      <c r="G169" s="26"/>
      <c r="H169" s="29"/>
    </row>
    <row r="170" s="2" customFormat="1" ht="25.5" customHeight="1" spans="1:8">
      <c r="A170" s="537" t="s">
        <v>501</v>
      </c>
      <c r="B170" s="30" t="s">
        <v>502</v>
      </c>
      <c r="C170" s="26"/>
      <c r="D170" s="26"/>
      <c r="E170" s="26"/>
      <c r="F170" s="548">
        <f t="shared" si="4"/>
        <v>0</v>
      </c>
      <c r="G170" s="26"/>
      <c r="H170" s="29"/>
    </row>
    <row r="171" s="519" customFormat="1" ht="25.5" customHeight="1" spans="1:9">
      <c r="A171" s="537" t="s">
        <v>503</v>
      </c>
      <c r="B171" s="30" t="s">
        <v>502</v>
      </c>
      <c r="C171" s="26" t="s">
        <v>224</v>
      </c>
      <c r="D171" s="26"/>
      <c r="E171" s="31"/>
      <c r="F171" s="548">
        <f t="shared" si="4"/>
        <v>0</v>
      </c>
      <c r="G171" s="26"/>
      <c r="H171" s="542"/>
      <c r="I171" s="519" t="s">
        <v>490</v>
      </c>
    </row>
    <row r="172" s="519" customFormat="1" ht="25.5" customHeight="1" spans="1:8">
      <c r="A172" s="537" t="s">
        <v>504</v>
      </c>
      <c r="B172" s="30" t="s">
        <v>505</v>
      </c>
      <c r="C172" s="26" t="s">
        <v>224</v>
      </c>
      <c r="D172" s="26"/>
      <c r="E172" s="31"/>
      <c r="F172" s="548">
        <f t="shared" si="4"/>
        <v>0</v>
      </c>
      <c r="G172" s="26"/>
      <c r="H172" s="542"/>
    </row>
    <row r="173" s="2" customFormat="1" ht="25.5" customHeight="1" spans="1:8">
      <c r="A173" s="555" t="s">
        <v>506</v>
      </c>
      <c r="B173" s="41" t="s">
        <v>507</v>
      </c>
      <c r="C173" s="34"/>
      <c r="D173" s="26"/>
      <c r="E173" s="26"/>
      <c r="F173" s="548">
        <f t="shared" si="4"/>
        <v>0</v>
      </c>
      <c r="G173" s="26"/>
      <c r="H173" s="29"/>
    </row>
    <row r="174" s="519" customFormat="1" ht="25.5" customHeight="1" spans="1:8">
      <c r="A174" s="555" t="s">
        <v>508</v>
      </c>
      <c r="B174" s="41" t="s">
        <v>507</v>
      </c>
      <c r="C174" s="34" t="s">
        <v>224</v>
      </c>
      <c r="D174" s="26"/>
      <c r="E174" s="31"/>
      <c r="F174" s="548">
        <f t="shared" si="4"/>
        <v>0</v>
      </c>
      <c r="G174" s="26"/>
      <c r="H174" s="542"/>
    </row>
    <row r="175" s="519" customFormat="1" ht="25.5" customHeight="1" spans="1:8">
      <c r="A175" s="555" t="s">
        <v>509</v>
      </c>
      <c r="B175" s="41" t="s">
        <v>510</v>
      </c>
      <c r="C175" s="34" t="s">
        <v>224</v>
      </c>
      <c r="D175" s="26"/>
      <c r="E175" s="31"/>
      <c r="F175" s="548">
        <f t="shared" si="4"/>
        <v>0</v>
      </c>
      <c r="G175" s="26"/>
      <c r="H175" s="542"/>
    </row>
    <row r="176" s="2" customFormat="1" ht="25.5" customHeight="1" spans="1:8">
      <c r="A176" s="537">
        <v>309</v>
      </c>
      <c r="B176" s="30" t="s">
        <v>511</v>
      </c>
      <c r="C176" s="26"/>
      <c r="D176" s="26"/>
      <c r="E176" s="26"/>
      <c r="F176" s="548">
        <f t="shared" si="4"/>
        <v>0</v>
      </c>
      <c r="G176" s="26"/>
      <c r="H176" s="29"/>
    </row>
    <row r="177" s="2" customFormat="1" ht="25.5" customHeight="1" spans="1:8">
      <c r="A177" s="537" t="s">
        <v>512</v>
      </c>
      <c r="B177" s="30" t="s">
        <v>513</v>
      </c>
      <c r="C177" s="26"/>
      <c r="D177" s="26"/>
      <c r="E177" s="26"/>
      <c r="F177" s="548">
        <f t="shared" si="4"/>
        <v>0</v>
      </c>
      <c r="G177" s="26"/>
      <c r="H177" s="29"/>
    </row>
    <row r="178" s="519" customFormat="1" ht="25.5" customHeight="1" spans="1:8">
      <c r="A178" s="537" t="s">
        <v>514</v>
      </c>
      <c r="B178" s="30" t="s">
        <v>515</v>
      </c>
      <c r="C178" s="26" t="s">
        <v>224</v>
      </c>
      <c r="D178" s="27"/>
      <c r="E178" s="26"/>
      <c r="F178" s="548">
        <f t="shared" si="4"/>
        <v>0</v>
      </c>
      <c r="G178" s="26"/>
      <c r="H178" s="542"/>
    </row>
    <row r="179" s="526" customFormat="1" ht="25.5" customHeight="1" spans="1:13">
      <c r="A179" s="594" t="s">
        <v>516</v>
      </c>
      <c r="B179" s="595" t="s">
        <v>517</v>
      </c>
      <c r="C179" s="596" t="s">
        <v>224</v>
      </c>
      <c r="D179" s="596"/>
      <c r="E179" s="597"/>
      <c r="F179" s="548">
        <f t="shared" si="4"/>
        <v>0</v>
      </c>
      <c r="G179" s="596"/>
      <c r="H179" s="598"/>
      <c r="I179" s="526" t="s">
        <v>490</v>
      </c>
      <c r="J179" s="599"/>
      <c r="K179" s="599"/>
      <c r="L179" s="599"/>
      <c r="M179" s="599"/>
    </row>
    <row r="180" s="2" customFormat="1" ht="25.5" customHeight="1" spans="1:8">
      <c r="A180" s="537">
        <v>313</v>
      </c>
      <c r="B180" s="30" t="s">
        <v>518</v>
      </c>
      <c r="C180" s="26"/>
      <c r="D180" s="26"/>
      <c r="E180" s="26"/>
      <c r="F180" s="548">
        <f t="shared" si="4"/>
        <v>0</v>
      </c>
      <c r="G180" s="26"/>
      <c r="H180" s="29"/>
    </row>
    <row r="181" s="2" customFormat="1" ht="25.5" customHeight="1" spans="1:8">
      <c r="A181" s="537" t="s">
        <v>519</v>
      </c>
      <c r="B181" s="30" t="s">
        <v>520</v>
      </c>
      <c r="C181" s="26"/>
      <c r="D181" s="26"/>
      <c r="E181" s="26"/>
      <c r="F181" s="548">
        <f t="shared" si="4"/>
        <v>0</v>
      </c>
      <c r="G181" s="26"/>
      <c r="H181" s="29"/>
    </row>
    <row r="182" s="519" customFormat="1" ht="25.5" customHeight="1" spans="1:8">
      <c r="A182" s="537" t="s">
        <v>521</v>
      </c>
      <c r="B182" s="30" t="s">
        <v>522</v>
      </c>
      <c r="C182" s="26" t="s">
        <v>41</v>
      </c>
      <c r="D182" s="27"/>
      <c r="E182" s="26"/>
      <c r="F182" s="548">
        <f t="shared" si="4"/>
        <v>0</v>
      </c>
      <c r="G182" s="26"/>
      <c r="H182" s="542"/>
    </row>
    <row r="183" s="519" customFormat="1" ht="25.5" customHeight="1" spans="1:8">
      <c r="A183" s="555" t="s">
        <v>523</v>
      </c>
      <c r="B183" s="30" t="s">
        <v>524</v>
      </c>
      <c r="C183" s="34" t="s">
        <v>41</v>
      </c>
      <c r="D183" s="27"/>
      <c r="E183" s="26"/>
      <c r="F183" s="548">
        <f t="shared" si="4"/>
        <v>0</v>
      </c>
      <c r="G183" s="26"/>
      <c r="H183" s="542"/>
    </row>
    <row r="184" s="519" customFormat="1" ht="25.5" customHeight="1" spans="1:9">
      <c r="A184" s="555" t="s">
        <v>525</v>
      </c>
      <c r="B184" s="30" t="s">
        <v>526</v>
      </c>
      <c r="C184" s="34"/>
      <c r="D184" s="27"/>
      <c r="E184" s="26"/>
      <c r="F184" s="548">
        <f t="shared" si="4"/>
        <v>0</v>
      </c>
      <c r="G184" s="26"/>
      <c r="H184" s="542"/>
      <c r="I184" s="519" t="s">
        <v>527</v>
      </c>
    </row>
    <row r="185" s="519" customFormat="1" ht="25.5" customHeight="1" spans="1:8">
      <c r="A185" s="415" t="s">
        <v>528</v>
      </c>
      <c r="B185" s="312" t="s">
        <v>529</v>
      </c>
      <c r="C185" s="34" t="s">
        <v>41</v>
      </c>
      <c r="D185" s="27"/>
      <c r="E185" s="26"/>
      <c r="F185" s="548">
        <f t="shared" si="4"/>
        <v>0</v>
      </c>
      <c r="G185" s="26"/>
      <c r="H185" s="542"/>
    </row>
    <row r="186" s="2" customFormat="1" ht="25.5" customHeight="1" spans="1:8">
      <c r="A186" s="537" t="s">
        <v>530</v>
      </c>
      <c r="B186" s="30" t="s">
        <v>531</v>
      </c>
      <c r="C186" s="26" t="s">
        <v>532</v>
      </c>
      <c r="D186" s="26"/>
      <c r="E186" s="67"/>
      <c r="F186" s="548">
        <f t="shared" si="4"/>
        <v>0</v>
      </c>
      <c r="G186" s="26"/>
      <c r="H186" s="29"/>
    </row>
    <row r="187" s="519" customFormat="1" ht="25.5" customHeight="1" spans="1:8">
      <c r="A187" s="537" t="s">
        <v>533</v>
      </c>
      <c r="B187" s="30" t="s">
        <v>534</v>
      </c>
      <c r="C187" s="26" t="s">
        <v>41</v>
      </c>
      <c r="D187" s="26"/>
      <c r="E187" s="26"/>
      <c r="F187" s="548">
        <f t="shared" si="4"/>
        <v>0</v>
      </c>
      <c r="G187" s="26"/>
      <c r="H187" s="542"/>
    </row>
    <row r="188" s="2" customFormat="1" ht="25.5" customHeight="1" spans="1:8">
      <c r="A188" s="537">
        <v>316</v>
      </c>
      <c r="B188" s="30" t="s">
        <v>535</v>
      </c>
      <c r="C188" s="26"/>
      <c r="D188" s="27"/>
      <c r="E188" s="26"/>
      <c r="F188" s="548">
        <f t="shared" si="4"/>
        <v>0</v>
      </c>
      <c r="G188" s="26"/>
      <c r="H188" s="29"/>
    </row>
    <row r="189" s="2" customFormat="1" ht="25.5" customHeight="1" spans="1:8">
      <c r="A189" s="537" t="s">
        <v>536</v>
      </c>
      <c r="B189" s="30" t="s">
        <v>537</v>
      </c>
      <c r="C189" s="26"/>
      <c r="D189" s="27"/>
      <c r="E189" s="26"/>
      <c r="F189" s="548">
        <f t="shared" si="4"/>
        <v>0</v>
      </c>
      <c r="G189" s="26"/>
      <c r="H189" s="29"/>
    </row>
    <row r="190" s="519" customFormat="1" ht="25.5" customHeight="1" spans="1:8">
      <c r="A190" s="537" t="s">
        <v>538</v>
      </c>
      <c r="B190" s="30" t="s">
        <v>539</v>
      </c>
      <c r="C190" s="26" t="s">
        <v>224</v>
      </c>
      <c r="D190" s="27"/>
      <c r="E190" s="26"/>
      <c r="F190" s="548">
        <f t="shared" si="4"/>
        <v>0</v>
      </c>
      <c r="G190" s="26"/>
      <c r="H190" s="542"/>
    </row>
    <row r="191" s="140" customFormat="1" ht="25.5" customHeight="1" spans="1:8">
      <c r="A191" s="588"/>
      <c r="B191" s="589" t="s">
        <v>540</v>
      </c>
      <c r="C191" s="590"/>
      <c r="D191" s="590"/>
      <c r="E191" s="591"/>
      <c r="F191" s="548">
        <f t="shared" si="4"/>
        <v>0</v>
      </c>
      <c r="G191" s="592"/>
      <c r="H191" s="593"/>
    </row>
    <row r="192" s="140" customFormat="1" ht="25.5" customHeight="1" spans="1:8">
      <c r="A192" s="555">
        <v>400</v>
      </c>
      <c r="B192" s="98" t="s">
        <v>541</v>
      </c>
      <c r="C192" s="130"/>
      <c r="D192" s="130"/>
      <c r="E192" s="70"/>
      <c r="F192" s="548">
        <f t="shared" si="4"/>
        <v>0</v>
      </c>
      <c r="G192" s="484"/>
      <c r="H192" s="556"/>
    </row>
    <row r="193" s="2" customFormat="1" ht="25.5" customHeight="1" spans="1:8">
      <c r="A193" s="537">
        <v>403</v>
      </c>
      <c r="B193" s="30" t="s">
        <v>469</v>
      </c>
      <c r="C193" s="26"/>
      <c r="D193" s="26"/>
      <c r="E193" s="26"/>
      <c r="F193" s="548">
        <f t="shared" si="4"/>
        <v>0</v>
      </c>
      <c r="G193" s="26"/>
      <c r="H193" s="29"/>
    </row>
    <row r="194" s="2" customFormat="1" ht="25.5" customHeight="1" spans="1:8">
      <c r="A194" s="537" t="s">
        <v>542</v>
      </c>
      <c r="B194" s="30" t="s">
        <v>543</v>
      </c>
      <c r="C194" s="26"/>
      <c r="D194" s="26"/>
      <c r="E194" s="26"/>
      <c r="F194" s="548">
        <f t="shared" si="4"/>
        <v>0</v>
      </c>
      <c r="G194" s="26"/>
      <c r="H194" s="29"/>
    </row>
    <row r="195" s="2" customFormat="1" ht="25.5" customHeight="1" spans="1:8">
      <c r="A195" s="537" t="s">
        <v>544</v>
      </c>
      <c r="B195" s="30" t="s">
        <v>545</v>
      </c>
      <c r="C195" s="26"/>
      <c r="D195" s="26"/>
      <c r="E195" s="26"/>
      <c r="F195" s="548">
        <f t="shared" si="4"/>
        <v>0</v>
      </c>
      <c r="G195" s="26"/>
      <c r="H195" s="29"/>
    </row>
    <row r="196" s="519" customFormat="1" ht="25.5" customHeight="1" spans="1:8">
      <c r="A196" s="537" t="s">
        <v>546</v>
      </c>
      <c r="B196" s="30" t="s">
        <v>547</v>
      </c>
      <c r="C196" s="26" t="s">
        <v>452</v>
      </c>
      <c r="D196" s="26"/>
      <c r="E196" s="31"/>
      <c r="F196" s="548">
        <f t="shared" si="4"/>
        <v>0</v>
      </c>
      <c r="G196" s="26"/>
      <c r="H196" s="542"/>
    </row>
    <row r="197" s="519" customFormat="1" ht="25.5" customHeight="1" spans="1:13">
      <c r="A197" s="537" t="s">
        <v>548</v>
      </c>
      <c r="B197" s="30" t="s">
        <v>549</v>
      </c>
      <c r="C197" s="26" t="s">
        <v>452</v>
      </c>
      <c r="D197" s="26"/>
      <c r="E197" s="31"/>
      <c r="F197" s="548">
        <f t="shared" si="4"/>
        <v>0</v>
      </c>
      <c r="G197" s="26"/>
      <c r="H197" s="542"/>
      <c r="J197" s="585"/>
      <c r="K197" s="585"/>
      <c r="L197" s="585"/>
      <c r="M197" s="585"/>
    </row>
    <row r="198" s="2" customFormat="1" ht="25.5" customHeight="1" spans="1:8">
      <c r="A198" s="537">
        <v>405</v>
      </c>
      <c r="B198" s="30" t="s">
        <v>550</v>
      </c>
      <c r="C198" s="26"/>
      <c r="D198" s="26"/>
      <c r="E198" s="26"/>
      <c r="F198" s="548">
        <f t="shared" si="4"/>
        <v>0</v>
      </c>
      <c r="G198" s="26"/>
      <c r="H198" s="29"/>
    </row>
    <row r="199" s="2" customFormat="1" ht="25.5" customHeight="1" spans="1:8">
      <c r="A199" s="537" t="s">
        <v>551</v>
      </c>
      <c r="B199" s="30" t="s">
        <v>550</v>
      </c>
      <c r="C199" s="26"/>
      <c r="D199" s="26"/>
      <c r="E199" s="26"/>
      <c r="F199" s="548">
        <f t="shared" si="4"/>
        <v>0</v>
      </c>
      <c r="G199" s="26"/>
      <c r="H199" s="29"/>
    </row>
    <row r="200" s="2" customFormat="1" ht="25.5" customHeight="1" spans="1:8">
      <c r="A200" s="537" t="s">
        <v>552</v>
      </c>
      <c r="B200" s="30" t="s">
        <v>553</v>
      </c>
      <c r="C200" s="26"/>
      <c r="D200" s="26"/>
      <c r="E200" s="26"/>
      <c r="F200" s="548">
        <f t="shared" si="4"/>
        <v>0</v>
      </c>
      <c r="G200" s="26"/>
      <c r="H200" s="29"/>
    </row>
    <row r="201" s="519" customFormat="1" ht="25.5" customHeight="1" spans="1:8">
      <c r="A201" s="537" t="s">
        <v>554</v>
      </c>
      <c r="B201" s="30" t="s">
        <v>555</v>
      </c>
      <c r="C201" s="26" t="s">
        <v>112</v>
      </c>
      <c r="D201" s="26"/>
      <c r="E201" s="31"/>
      <c r="F201" s="548">
        <f t="shared" si="4"/>
        <v>0</v>
      </c>
      <c r="G201" s="26"/>
      <c r="H201" s="542"/>
    </row>
    <row r="202" s="519" customFormat="1" ht="25.5" customHeight="1" spans="1:8">
      <c r="A202" s="537" t="s">
        <v>556</v>
      </c>
      <c r="B202" s="30" t="s">
        <v>557</v>
      </c>
      <c r="C202" s="26" t="s">
        <v>112</v>
      </c>
      <c r="D202" s="26"/>
      <c r="E202" s="31"/>
      <c r="F202" s="548">
        <f t="shared" si="4"/>
        <v>0</v>
      </c>
      <c r="G202" s="26"/>
      <c r="H202" s="542"/>
    </row>
    <row r="203" s="2" customFormat="1" ht="25.5" customHeight="1" spans="1:8">
      <c r="A203" s="537" t="s">
        <v>558</v>
      </c>
      <c r="B203" s="30" t="s">
        <v>559</v>
      </c>
      <c r="C203" s="26"/>
      <c r="D203" s="26"/>
      <c r="E203" s="26"/>
      <c r="F203" s="548">
        <f t="shared" si="4"/>
        <v>0</v>
      </c>
      <c r="G203" s="26"/>
      <c r="H203" s="29"/>
    </row>
    <row r="204" s="519" customFormat="1" ht="25.5" customHeight="1" spans="1:8">
      <c r="A204" s="537" t="s">
        <v>560</v>
      </c>
      <c r="B204" s="30" t="s">
        <v>561</v>
      </c>
      <c r="C204" s="26" t="s">
        <v>112</v>
      </c>
      <c r="D204" s="26"/>
      <c r="E204" s="31"/>
      <c r="F204" s="548">
        <f t="shared" si="4"/>
        <v>0</v>
      </c>
      <c r="G204" s="26"/>
      <c r="H204" s="542"/>
    </row>
    <row r="205" s="519" customFormat="1" ht="25.5" customHeight="1" spans="1:8">
      <c r="A205" s="537" t="s">
        <v>562</v>
      </c>
      <c r="B205" s="30" t="s">
        <v>563</v>
      </c>
      <c r="C205" s="26" t="s">
        <v>112</v>
      </c>
      <c r="D205" s="26"/>
      <c r="E205" s="31"/>
      <c r="F205" s="548">
        <f t="shared" si="4"/>
        <v>0</v>
      </c>
      <c r="G205" s="26"/>
      <c r="H205" s="564"/>
    </row>
    <row r="206" s="2" customFormat="1" ht="25.5" customHeight="1" spans="1:8">
      <c r="A206" s="537">
        <v>410</v>
      </c>
      <c r="B206" s="30" t="s">
        <v>564</v>
      </c>
      <c r="C206" s="26"/>
      <c r="D206" s="26"/>
      <c r="E206" s="26"/>
      <c r="F206" s="548">
        <f t="shared" si="4"/>
        <v>0</v>
      </c>
      <c r="G206" s="26"/>
      <c r="H206" s="29"/>
    </row>
    <row r="207" s="2" customFormat="1" ht="25.5" customHeight="1" spans="1:8">
      <c r="A207" s="537" t="s">
        <v>565</v>
      </c>
      <c r="B207" s="30" t="s">
        <v>566</v>
      </c>
      <c r="C207" s="26"/>
      <c r="D207" s="26"/>
      <c r="E207" s="26"/>
      <c r="F207" s="548">
        <f t="shared" si="4"/>
        <v>0</v>
      </c>
      <c r="G207" s="26"/>
      <c r="H207" s="29"/>
    </row>
    <row r="208" s="2" customFormat="1" ht="25.5" customHeight="1" spans="1:8">
      <c r="A208" s="537" t="s">
        <v>567</v>
      </c>
      <c r="B208" s="30" t="s">
        <v>568</v>
      </c>
      <c r="C208" s="26"/>
      <c r="D208" s="26"/>
      <c r="E208" s="26"/>
      <c r="F208" s="548">
        <f t="shared" si="4"/>
        <v>0</v>
      </c>
      <c r="G208" s="26"/>
      <c r="H208" s="29"/>
    </row>
    <row r="209" s="519" customFormat="1" ht="25.5" customHeight="1" spans="1:8">
      <c r="A209" s="537" t="s">
        <v>569</v>
      </c>
      <c r="B209" s="30" t="s">
        <v>570</v>
      </c>
      <c r="C209" s="26" t="s">
        <v>41</v>
      </c>
      <c r="D209" s="26"/>
      <c r="E209" s="31"/>
      <c r="F209" s="548">
        <f t="shared" si="4"/>
        <v>0</v>
      </c>
      <c r="G209" s="26"/>
      <c r="H209" s="542"/>
    </row>
    <row r="210" s="519" customFormat="1" ht="25.5" customHeight="1" spans="1:8">
      <c r="A210" s="537" t="s">
        <v>571</v>
      </c>
      <c r="B210" s="30" t="s">
        <v>572</v>
      </c>
      <c r="C210" s="26" t="s">
        <v>41</v>
      </c>
      <c r="D210" s="26"/>
      <c r="E210" s="31"/>
      <c r="F210" s="548">
        <f t="shared" si="4"/>
        <v>0</v>
      </c>
      <c r="G210" s="26"/>
      <c r="H210" s="542"/>
    </row>
    <row r="211" s="519" customFormat="1" ht="25.5" customHeight="1" spans="1:8">
      <c r="A211" s="537" t="s">
        <v>573</v>
      </c>
      <c r="B211" s="30" t="s">
        <v>574</v>
      </c>
      <c r="C211" s="26" t="s">
        <v>41</v>
      </c>
      <c r="D211" s="26"/>
      <c r="E211" s="31"/>
      <c r="F211" s="548">
        <f t="shared" si="4"/>
        <v>0</v>
      </c>
      <c r="G211" s="26"/>
      <c r="H211" s="542"/>
    </row>
    <row r="212" s="519" customFormat="1" ht="25.5" customHeight="1" spans="1:8">
      <c r="A212" s="537" t="s">
        <v>575</v>
      </c>
      <c r="B212" s="30" t="s">
        <v>576</v>
      </c>
      <c r="C212" s="26" t="s">
        <v>41</v>
      </c>
      <c r="D212" s="26"/>
      <c r="E212" s="31"/>
      <c r="F212" s="548">
        <f t="shared" si="4"/>
        <v>0</v>
      </c>
      <c r="G212" s="26"/>
      <c r="H212" s="542"/>
    </row>
    <row r="213" s="2" customFormat="1" ht="25.5" customHeight="1" spans="1:8">
      <c r="A213" s="537" t="s">
        <v>577</v>
      </c>
      <c r="B213" s="30" t="s">
        <v>578</v>
      </c>
      <c r="C213" s="26"/>
      <c r="D213" s="26"/>
      <c r="E213" s="26"/>
      <c r="F213" s="548">
        <f t="shared" si="4"/>
        <v>0</v>
      </c>
      <c r="G213" s="26"/>
      <c r="H213" s="29"/>
    </row>
    <row r="214" s="519" customFormat="1" ht="25.5" customHeight="1" spans="1:8">
      <c r="A214" s="537" t="s">
        <v>579</v>
      </c>
      <c r="B214" s="30" t="s">
        <v>580</v>
      </c>
      <c r="C214" s="26" t="s">
        <v>41</v>
      </c>
      <c r="D214" s="26"/>
      <c r="E214" s="26"/>
      <c r="F214" s="548">
        <f t="shared" ref="F214:F277" si="5">D214*E214</f>
        <v>0</v>
      </c>
      <c r="G214" s="26"/>
      <c r="H214" s="542"/>
    </row>
    <row r="215" s="519" customFormat="1" ht="25.5" customHeight="1" spans="1:8">
      <c r="A215" s="537" t="s">
        <v>581</v>
      </c>
      <c r="B215" s="30" t="s">
        <v>582</v>
      </c>
      <c r="C215" s="26" t="s">
        <v>41</v>
      </c>
      <c r="D215" s="26"/>
      <c r="E215" s="26"/>
      <c r="F215" s="548">
        <f t="shared" si="5"/>
        <v>0</v>
      </c>
      <c r="G215" s="26"/>
      <c r="H215" s="542"/>
    </row>
    <row r="216" s="2" customFormat="1" ht="25.5" customHeight="1" spans="1:8">
      <c r="A216" s="537" t="s">
        <v>583</v>
      </c>
      <c r="B216" s="30" t="s">
        <v>584</v>
      </c>
      <c r="C216" s="26"/>
      <c r="D216" s="26"/>
      <c r="E216" s="26"/>
      <c r="F216" s="548">
        <f t="shared" si="5"/>
        <v>0</v>
      </c>
      <c r="G216" s="26"/>
      <c r="H216" s="29"/>
    </row>
    <row r="217" s="2" customFormat="1" ht="25.5" customHeight="1" spans="1:8">
      <c r="A217" s="537" t="s">
        <v>585</v>
      </c>
      <c r="B217" s="30" t="s">
        <v>586</v>
      </c>
      <c r="C217" s="26"/>
      <c r="D217" s="26"/>
      <c r="E217" s="26"/>
      <c r="F217" s="548">
        <f t="shared" si="5"/>
        <v>0</v>
      </c>
      <c r="G217" s="26"/>
      <c r="H217" s="29"/>
    </row>
    <row r="218" s="519" customFormat="1" ht="25.5" customHeight="1" spans="1:8">
      <c r="A218" s="537" t="s">
        <v>587</v>
      </c>
      <c r="B218" s="30" t="s">
        <v>588</v>
      </c>
      <c r="C218" s="26" t="s">
        <v>41</v>
      </c>
      <c r="D218" s="26"/>
      <c r="E218" s="31"/>
      <c r="F218" s="548">
        <f t="shared" si="5"/>
        <v>0</v>
      </c>
      <c r="G218" s="26"/>
      <c r="H218" s="542"/>
    </row>
    <row r="219" s="519" customFormat="1" ht="25.5" customHeight="1" spans="1:8">
      <c r="A219" s="537" t="s">
        <v>589</v>
      </c>
      <c r="B219" s="30" t="s">
        <v>590</v>
      </c>
      <c r="C219" s="26" t="s">
        <v>41</v>
      </c>
      <c r="D219" s="26"/>
      <c r="E219" s="31"/>
      <c r="F219" s="548">
        <f t="shared" si="5"/>
        <v>0</v>
      </c>
      <c r="G219" s="26"/>
      <c r="H219" s="542"/>
    </row>
    <row r="220" s="519" customFormat="1" ht="25.5" customHeight="1" spans="1:8">
      <c r="A220" s="537" t="s">
        <v>591</v>
      </c>
      <c r="B220" s="30" t="s">
        <v>592</v>
      </c>
      <c r="C220" s="26" t="s">
        <v>41</v>
      </c>
      <c r="D220" s="26"/>
      <c r="E220" s="31"/>
      <c r="F220" s="548">
        <f t="shared" si="5"/>
        <v>0</v>
      </c>
      <c r="G220" s="26"/>
      <c r="H220" s="542"/>
    </row>
    <row r="221" s="519" customFormat="1" ht="25.5" customHeight="1" spans="1:8">
      <c r="A221" s="537" t="s">
        <v>593</v>
      </c>
      <c r="B221" s="30" t="s">
        <v>594</v>
      </c>
      <c r="C221" s="26" t="s">
        <v>41</v>
      </c>
      <c r="D221" s="26"/>
      <c r="E221" s="31"/>
      <c r="F221" s="548">
        <f t="shared" si="5"/>
        <v>0</v>
      </c>
      <c r="G221" s="26"/>
      <c r="H221" s="542"/>
    </row>
    <row r="222" s="2" customFormat="1" ht="25.5" customHeight="1" spans="1:8">
      <c r="A222" s="537" t="s">
        <v>595</v>
      </c>
      <c r="B222" s="30" t="s">
        <v>596</v>
      </c>
      <c r="C222" s="26"/>
      <c r="D222" s="26"/>
      <c r="E222" s="26"/>
      <c r="F222" s="548">
        <f t="shared" si="5"/>
        <v>0</v>
      </c>
      <c r="G222" s="26"/>
      <c r="H222" s="29"/>
    </row>
    <row r="223" s="519" customFormat="1" ht="25.5" customHeight="1" spans="1:8">
      <c r="A223" s="537" t="s">
        <v>597</v>
      </c>
      <c r="B223" s="30" t="s">
        <v>598</v>
      </c>
      <c r="C223" s="26" t="s">
        <v>41</v>
      </c>
      <c r="D223" s="26"/>
      <c r="E223" s="26"/>
      <c r="F223" s="548">
        <f t="shared" si="5"/>
        <v>0</v>
      </c>
      <c r="G223" s="26"/>
      <c r="H223" s="542"/>
    </row>
    <row r="224" s="519" customFormat="1" ht="25.5" customHeight="1" spans="1:8">
      <c r="A224" s="537" t="s">
        <v>599</v>
      </c>
      <c r="B224" s="30" t="s">
        <v>600</v>
      </c>
      <c r="C224" s="26" t="s">
        <v>41</v>
      </c>
      <c r="D224" s="26"/>
      <c r="E224" s="26"/>
      <c r="F224" s="548">
        <f t="shared" si="5"/>
        <v>0</v>
      </c>
      <c r="G224" s="26"/>
      <c r="H224" s="542"/>
    </row>
    <row r="225" s="2" customFormat="1" ht="25.5" customHeight="1" spans="1:8">
      <c r="A225" s="537" t="s">
        <v>601</v>
      </c>
      <c r="B225" s="30" t="s">
        <v>602</v>
      </c>
      <c r="C225" s="26"/>
      <c r="D225" s="26"/>
      <c r="E225" s="26"/>
      <c r="F225" s="548">
        <f t="shared" si="5"/>
        <v>0</v>
      </c>
      <c r="G225" s="26"/>
      <c r="H225" s="29"/>
    </row>
    <row r="226" s="519" customFormat="1" ht="25.5" customHeight="1" spans="1:8">
      <c r="A226" s="537" t="s">
        <v>603</v>
      </c>
      <c r="B226" s="30" t="s">
        <v>604</v>
      </c>
      <c r="C226" s="26" t="s">
        <v>41</v>
      </c>
      <c r="D226" s="26"/>
      <c r="E226" s="26"/>
      <c r="F226" s="548">
        <f t="shared" si="5"/>
        <v>0</v>
      </c>
      <c r="G226" s="26"/>
      <c r="H226" s="542"/>
    </row>
    <row r="227" s="519" customFormat="1" ht="25.5" customHeight="1" spans="1:8">
      <c r="A227" s="537" t="s">
        <v>605</v>
      </c>
      <c r="B227" s="30" t="s">
        <v>606</v>
      </c>
      <c r="C227" s="26" t="s">
        <v>41</v>
      </c>
      <c r="D227" s="26"/>
      <c r="E227" s="26"/>
      <c r="F227" s="548">
        <f t="shared" si="5"/>
        <v>0</v>
      </c>
      <c r="G227" s="26"/>
      <c r="H227" s="542"/>
    </row>
    <row r="228" s="2" customFormat="1" ht="25.5" customHeight="1" spans="1:9">
      <c r="A228" s="537" t="s">
        <v>607</v>
      </c>
      <c r="B228" s="30" t="s">
        <v>608</v>
      </c>
      <c r="C228" s="26"/>
      <c r="D228" s="26"/>
      <c r="E228" s="26"/>
      <c r="F228" s="548">
        <f t="shared" si="5"/>
        <v>0</v>
      </c>
      <c r="G228" s="26"/>
      <c r="H228" s="29"/>
      <c r="I228" s="2" t="s">
        <v>527</v>
      </c>
    </row>
    <row r="229" s="519" customFormat="1" ht="25.5" customHeight="1" spans="1:8">
      <c r="A229" s="537" t="s">
        <v>609</v>
      </c>
      <c r="B229" s="30" t="s">
        <v>610</v>
      </c>
      <c r="C229" s="26" t="s">
        <v>41</v>
      </c>
      <c r="D229" s="26"/>
      <c r="E229" s="26"/>
      <c r="F229" s="548">
        <f t="shared" si="5"/>
        <v>0</v>
      </c>
      <c r="G229" s="26"/>
      <c r="H229" s="542"/>
    </row>
    <row r="230" s="519" customFormat="1" ht="25.5" customHeight="1" spans="1:8">
      <c r="A230" s="537" t="s">
        <v>611</v>
      </c>
      <c r="B230" s="30" t="s">
        <v>612</v>
      </c>
      <c r="C230" s="26" t="s">
        <v>41</v>
      </c>
      <c r="D230" s="26"/>
      <c r="E230" s="26"/>
      <c r="F230" s="548">
        <f t="shared" si="5"/>
        <v>0</v>
      </c>
      <c r="G230" s="26"/>
      <c r="H230" s="542"/>
    </row>
    <row r="231" s="2" customFormat="1" ht="25.5" customHeight="1" spans="1:8">
      <c r="A231" s="537" t="s">
        <v>613</v>
      </c>
      <c r="B231" s="30" t="s">
        <v>614</v>
      </c>
      <c r="C231" s="26"/>
      <c r="D231" s="26"/>
      <c r="E231" s="26"/>
      <c r="F231" s="548">
        <f t="shared" si="5"/>
        <v>0</v>
      </c>
      <c r="G231" s="26"/>
      <c r="H231" s="29"/>
    </row>
    <row r="232" s="519" customFormat="1" ht="25.5" customHeight="1" spans="1:8">
      <c r="A232" s="537" t="s">
        <v>615</v>
      </c>
      <c r="B232" s="30" t="s">
        <v>616</v>
      </c>
      <c r="C232" s="26" t="s">
        <v>41</v>
      </c>
      <c r="D232" s="26"/>
      <c r="E232" s="26"/>
      <c r="F232" s="548">
        <f t="shared" si="5"/>
        <v>0</v>
      </c>
      <c r="G232" s="26"/>
      <c r="H232" s="542"/>
    </row>
    <row r="233" s="519" customFormat="1" ht="25.5" customHeight="1" spans="1:8">
      <c r="A233" s="537" t="s">
        <v>617</v>
      </c>
      <c r="B233" s="30" t="s">
        <v>618</v>
      </c>
      <c r="C233" s="26" t="s">
        <v>41</v>
      </c>
      <c r="D233" s="26"/>
      <c r="E233" s="26"/>
      <c r="F233" s="548">
        <f t="shared" si="5"/>
        <v>0</v>
      </c>
      <c r="G233" s="26"/>
      <c r="H233" s="542"/>
    </row>
    <row r="234" s="519" customFormat="1" ht="25.5" customHeight="1" spans="1:8">
      <c r="A234" s="537" t="s">
        <v>619</v>
      </c>
      <c r="B234" s="30" t="s">
        <v>620</v>
      </c>
      <c r="C234" s="26" t="s">
        <v>41</v>
      </c>
      <c r="D234" s="26"/>
      <c r="E234" s="26"/>
      <c r="F234" s="548">
        <f t="shared" si="5"/>
        <v>0</v>
      </c>
      <c r="G234" s="26"/>
      <c r="H234" s="542"/>
    </row>
    <row r="235" s="519" customFormat="1" ht="25.5" customHeight="1" spans="1:8">
      <c r="A235" s="537" t="s">
        <v>621</v>
      </c>
      <c r="B235" s="30" t="s">
        <v>622</v>
      </c>
      <c r="C235" s="26" t="s">
        <v>41</v>
      </c>
      <c r="D235" s="26"/>
      <c r="E235" s="26"/>
      <c r="F235" s="548">
        <f t="shared" si="5"/>
        <v>0</v>
      </c>
      <c r="G235" s="26"/>
      <c r="H235" s="542"/>
    </row>
    <row r="236" s="2" customFormat="1" ht="25.5" customHeight="1" spans="1:8">
      <c r="A236" s="537" t="s">
        <v>623</v>
      </c>
      <c r="B236" s="30" t="s">
        <v>624</v>
      </c>
      <c r="C236" s="26"/>
      <c r="D236" s="26"/>
      <c r="E236" s="26"/>
      <c r="F236" s="548">
        <f t="shared" si="5"/>
        <v>0</v>
      </c>
      <c r="G236" s="26"/>
      <c r="H236" s="29"/>
    </row>
    <row r="237" s="2" customFormat="1" ht="25.5" customHeight="1" spans="1:8">
      <c r="A237" s="537" t="s">
        <v>625</v>
      </c>
      <c r="B237" s="30" t="s">
        <v>626</v>
      </c>
      <c r="C237" s="26"/>
      <c r="D237" s="26"/>
      <c r="E237" s="26"/>
      <c r="F237" s="548">
        <f t="shared" si="5"/>
        <v>0</v>
      </c>
      <c r="G237" s="26"/>
      <c r="H237" s="29"/>
    </row>
    <row r="238" s="519" customFormat="1" ht="25.5" customHeight="1" spans="1:8">
      <c r="A238" s="537" t="s">
        <v>627</v>
      </c>
      <c r="B238" s="30" t="s">
        <v>628</v>
      </c>
      <c r="C238" s="26" t="s">
        <v>41</v>
      </c>
      <c r="D238" s="26"/>
      <c r="E238" s="31"/>
      <c r="F238" s="548">
        <f t="shared" si="5"/>
        <v>0</v>
      </c>
      <c r="G238" s="26"/>
      <c r="H238" s="542"/>
    </row>
    <row r="239" s="519" customFormat="1" ht="25.5" customHeight="1" spans="1:8">
      <c r="A239" s="537" t="s">
        <v>629</v>
      </c>
      <c r="B239" s="30" t="s">
        <v>630</v>
      </c>
      <c r="C239" s="26" t="s">
        <v>41</v>
      </c>
      <c r="D239" s="26"/>
      <c r="E239" s="31"/>
      <c r="F239" s="548">
        <f t="shared" si="5"/>
        <v>0</v>
      </c>
      <c r="G239" s="26"/>
      <c r="H239" s="542"/>
    </row>
    <row r="240" s="2" customFormat="1" ht="25.5" customHeight="1" spans="1:8">
      <c r="A240" s="537" t="s">
        <v>631</v>
      </c>
      <c r="B240" s="30" t="s">
        <v>632</v>
      </c>
      <c r="C240" s="26"/>
      <c r="D240" s="26"/>
      <c r="E240" s="26"/>
      <c r="F240" s="548">
        <f t="shared" si="5"/>
        <v>0</v>
      </c>
      <c r="G240" s="26"/>
      <c r="H240" s="29"/>
    </row>
    <row r="241" s="519" customFormat="1" ht="25.5" customHeight="1" spans="1:8">
      <c r="A241" s="537" t="s">
        <v>633</v>
      </c>
      <c r="B241" s="30" t="s">
        <v>634</v>
      </c>
      <c r="C241" s="34" t="s">
        <v>41</v>
      </c>
      <c r="D241" s="26"/>
      <c r="E241" s="26"/>
      <c r="F241" s="548">
        <f t="shared" si="5"/>
        <v>0</v>
      </c>
      <c r="G241" s="26"/>
      <c r="H241" s="542"/>
    </row>
    <row r="242" s="519" customFormat="1" ht="25.5" customHeight="1" spans="1:8">
      <c r="A242" s="537" t="s">
        <v>635</v>
      </c>
      <c r="B242" s="30" t="s">
        <v>636</v>
      </c>
      <c r="C242" s="34" t="s">
        <v>41</v>
      </c>
      <c r="D242" s="26"/>
      <c r="E242" s="26"/>
      <c r="F242" s="548">
        <f t="shared" si="5"/>
        <v>0</v>
      </c>
      <c r="G242" s="26"/>
      <c r="H242" s="542"/>
    </row>
    <row r="243" s="2" customFormat="1" ht="25.5" customHeight="1" spans="1:8">
      <c r="A243" s="537" t="s">
        <v>637</v>
      </c>
      <c r="B243" s="30" t="s">
        <v>638</v>
      </c>
      <c r="C243" s="34"/>
      <c r="D243" s="26"/>
      <c r="E243" s="26"/>
      <c r="F243" s="548">
        <f t="shared" si="5"/>
        <v>0</v>
      </c>
      <c r="G243" s="26"/>
      <c r="H243" s="29"/>
    </row>
    <row r="244" s="519" customFormat="1" ht="25.5" customHeight="1" spans="1:8">
      <c r="A244" s="537" t="s">
        <v>639</v>
      </c>
      <c r="B244" s="30" t="s">
        <v>640</v>
      </c>
      <c r="C244" s="26" t="s">
        <v>224</v>
      </c>
      <c r="D244" s="26"/>
      <c r="E244" s="26"/>
      <c r="F244" s="548">
        <f t="shared" si="5"/>
        <v>0</v>
      </c>
      <c r="G244" s="26"/>
      <c r="H244" s="542"/>
    </row>
    <row r="245" s="519" customFormat="1" ht="25.5" customHeight="1" spans="1:11">
      <c r="A245" s="537" t="s">
        <v>641</v>
      </c>
      <c r="B245" s="30" t="s">
        <v>642</v>
      </c>
      <c r="C245" s="26" t="s">
        <v>41</v>
      </c>
      <c r="D245" s="26"/>
      <c r="E245" s="31"/>
      <c r="F245" s="548">
        <f t="shared" si="5"/>
        <v>0</v>
      </c>
      <c r="G245" s="26"/>
      <c r="H245" s="542"/>
      <c r="I245" s="519">
        <v>323.9</v>
      </c>
      <c r="J245" s="519">
        <v>857.79</v>
      </c>
      <c r="K245" s="519">
        <v>277841.84</v>
      </c>
    </row>
    <row r="246" s="519" customFormat="1" ht="25.5" customHeight="1" spans="1:8">
      <c r="A246" s="537" t="s">
        <v>643</v>
      </c>
      <c r="B246" s="30" t="s">
        <v>644</v>
      </c>
      <c r="C246" s="26" t="s">
        <v>41</v>
      </c>
      <c r="D246" s="26"/>
      <c r="E246" s="31"/>
      <c r="F246" s="548">
        <f t="shared" si="5"/>
        <v>0</v>
      </c>
      <c r="G246" s="26"/>
      <c r="H246" s="542"/>
    </row>
    <row r="247" s="519" customFormat="1" ht="25.5" customHeight="1" spans="1:8">
      <c r="A247" s="537" t="s">
        <v>645</v>
      </c>
      <c r="B247" s="30" t="s">
        <v>646</v>
      </c>
      <c r="C247" s="26" t="s">
        <v>41</v>
      </c>
      <c r="D247" s="26"/>
      <c r="E247" s="31"/>
      <c r="F247" s="548">
        <f t="shared" si="5"/>
        <v>0</v>
      </c>
      <c r="G247" s="26"/>
      <c r="H247" s="542"/>
    </row>
    <row r="248" s="519" customFormat="1" ht="25.5" customHeight="1" spans="1:8">
      <c r="A248" s="537" t="s">
        <v>647</v>
      </c>
      <c r="B248" s="30" t="s">
        <v>648</v>
      </c>
      <c r="C248" s="26"/>
      <c r="D248" s="26"/>
      <c r="E248" s="31"/>
      <c r="F248" s="548">
        <f t="shared" si="5"/>
        <v>0</v>
      </c>
      <c r="G248" s="26"/>
      <c r="H248" s="542"/>
    </row>
    <row r="249" s="519" customFormat="1" ht="25.5" customHeight="1" spans="1:8">
      <c r="A249" s="537" t="s">
        <v>649</v>
      </c>
      <c r="B249" s="30" t="s">
        <v>650</v>
      </c>
      <c r="C249" s="26" t="s">
        <v>112</v>
      </c>
      <c r="D249" s="26"/>
      <c r="E249" s="26"/>
      <c r="F249" s="548">
        <f t="shared" si="5"/>
        <v>0</v>
      </c>
      <c r="G249" s="26"/>
      <c r="H249" s="542"/>
    </row>
    <row r="250" s="2" customFormat="1" ht="25.5" customHeight="1" spans="1:8">
      <c r="A250" s="537" t="s">
        <v>651</v>
      </c>
      <c r="B250" s="30" t="s">
        <v>652</v>
      </c>
      <c r="C250" s="26"/>
      <c r="D250" s="26"/>
      <c r="E250" s="26"/>
      <c r="F250" s="548">
        <f t="shared" si="5"/>
        <v>0</v>
      </c>
      <c r="G250" s="26"/>
      <c r="H250" s="29"/>
    </row>
    <row r="251" s="519" customFormat="1" ht="25.5" customHeight="1" spans="1:11">
      <c r="A251" s="537" t="s">
        <v>653</v>
      </c>
      <c r="B251" s="30" t="s">
        <v>654</v>
      </c>
      <c r="C251" s="26" t="s">
        <v>112</v>
      </c>
      <c r="D251" s="26"/>
      <c r="E251" s="26"/>
      <c r="F251" s="548">
        <f t="shared" si="5"/>
        <v>0</v>
      </c>
      <c r="G251" s="26"/>
      <c r="H251" s="542"/>
      <c r="I251" s="519">
        <v>936</v>
      </c>
      <c r="J251" s="519">
        <v>1151.73</v>
      </c>
      <c r="K251" s="519">
        <v>1078018.38</v>
      </c>
    </row>
    <row r="252" s="519" customFormat="1" ht="25.5" customHeight="1" spans="1:8">
      <c r="A252" s="537" t="s">
        <v>655</v>
      </c>
      <c r="B252" s="30" t="s">
        <v>656</v>
      </c>
      <c r="C252" s="26" t="s">
        <v>112</v>
      </c>
      <c r="D252" s="26"/>
      <c r="E252" s="26"/>
      <c r="F252" s="548">
        <f t="shared" si="5"/>
        <v>0</v>
      </c>
      <c r="G252" s="26"/>
      <c r="H252" s="542"/>
    </row>
    <row r="253" s="519" customFormat="1" ht="25.5" customHeight="1" spans="1:8">
      <c r="A253" s="537" t="s">
        <v>657</v>
      </c>
      <c r="B253" s="30" t="s">
        <v>658</v>
      </c>
      <c r="C253" s="26" t="s">
        <v>112</v>
      </c>
      <c r="D253" s="26"/>
      <c r="E253" s="26"/>
      <c r="F253" s="548">
        <f t="shared" si="5"/>
        <v>0</v>
      </c>
      <c r="G253" s="26"/>
      <c r="H253" s="542"/>
    </row>
    <row r="254" s="519" customFormat="1" ht="25.5" customHeight="1" spans="1:8">
      <c r="A254" s="537" t="s">
        <v>659</v>
      </c>
      <c r="B254" s="30" t="s">
        <v>660</v>
      </c>
      <c r="C254" s="26" t="s">
        <v>112</v>
      </c>
      <c r="D254" s="26"/>
      <c r="E254" s="26"/>
      <c r="F254" s="548">
        <f t="shared" si="5"/>
        <v>0</v>
      </c>
      <c r="G254" s="26"/>
      <c r="H254" s="542"/>
    </row>
    <row r="255" s="519" customFormat="1" ht="25.5" customHeight="1" spans="1:8">
      <c r="A255" s="537" t="s">
        <v>661</v>
      </c>
      <c r="B255" s="30" t="s">
        <v>662</v>
      </c>
      <c r="C255" s="26" t="s">
        <v>112</v>
      </c>
      <c r="D255" s="26"/>
      <c r="E255" s="26"/>
      <c r="F255" s="548">
        <f t="shared" si="5"/>
        <v>0</v>
      </c>
      <c r="G255" s="26"/>
      <c r="H255" s="542"/>
    </row>
    <row r="256" s="519" customFormat="1" ht="25.5" customHeight="1" spans="1:8">
      <c r="A256" s="537" t="s">
        <v>663</v>
      </c>
      <c r="B256" s="30" t="s">
        <v>664</v>
      </c>
      <c r="C256" s="26" t="s">
        <v>112</v>
      </c>
      <c r="D256" s="26"/>
      <c r="E256" s="26"/>
      <c r="F256" s="548">
        <f t="shared" si="5"/>
        <v>0</v>
      </c>
      <c r="G256" s="26"/>
      <c r="H256" s="542"/>
    </row>
    <row r="257" s="2" customFormat="1" ht="25.5" customHeight="1" spans="1:8">
      <c r="A257" s="537">
        <v>411</v>
      </c>
      <c r="B257" s="30" t="s">
        <v>665</v>
      </c>
      <c r="C257" s="26"/>
      <c r="D257" s="26"/>
      <c r="E257" s="26"/>
      <c r="F257" s="548">
        <f t="shared" si="5"/>
        <v>0</v>
      </c>
      <c r="G257" s="26"/>
      <c r="H257" s="29"/>
    </row>
    <row r="258" s="2" customFormat="1" ht="25.5" customHeight="1" spans="1:8">
      <c r="A258" s="537" t="s">
        <v>666</v>
      </c>
      <c r="B258" s="30" t="s">
        <v>667</v>
      </c>
      <c r="C258" s="26"/>
      <c r="D258" s="26"/>
      <c r="E258" s="26"/>
      <c r="F258" s="548">
        <f t="shared" si="5"/>
        <v>0</v>
      </c>
      <c r="G258" s="26"/>
      <c r="H258" s="29"/>
    </row>
    <row r="259" s="2" customFormat="1" ht="25.5" customHeight="1" spans="1:8">
      <c r="A259" s="555" t="s">
        <v>668</v>
      </c>
      <c r="B259" s="30" t="s">
        <v>669</v>
      </c>
      <c r="C259" s="26"/>
      <c r="D259" s="26"/>
      <c r="E259" s="26"/>
      <c r="F259" s="548">
        <f t="shared" si="5"/>
        <v>0</v>
      </c>
      <c r="G259" s="26"/>
      <c r="H259" s="29"/>
    </row>
    <row r="260" s="519" customFormat="1" ht="25.5" customHeight="1" spans="1:8">
      <c r="A260" s="555" t="s">
        <v>670</v>
      </c>
      <c r="B260" s="30" t="s">
        <v>671</v>
      </c>
      <c r="C260" s="34" t="s">
        <v>41</v>
      </c>
      <c r="D260" s="26"/>
      <c r="E260" s="26"/>
      <c r="F260" s="548">
        <f t="shared" si="5"/>
        <v>0</v>
      </c>
      <c r="G260" s="26"/>
      <c r="H260" s="542"/>
    </row>
    <row r="261" s="519" customFormat="1" ht="25.5" customHeight="1" spans="1:8">
      <c r="A261" s="555" t="s">
        <v>672</v>
      </c>
      <c r="B261" s="30" t="s">
        <v>673</v>
      </c>
      <c r="C261" s="34" t="s">
        <v>41</v>
      </c>
      <c r="D261" s="26"/>
      <c r="E261" s="26"/>
      <c r="F261" s="548">
        <f t="shared" si="5"/>
        <v>0</v>
      </c>
      <c r="G261" s="26"/>
      <c r="H261" s="542"/>
    </row>
    <row r="262" s="2" customFormat="1" ht="25.5" customHeight="1" spans="1:8">
      <c r="A262" s="537">
        <v>415</v>
      </c>
      <c r="B262" s="30" t="s">
        <v>674</v>
      </c>
      <c r="C262" s="26"/>
      <c r="D262" s="26"/>
      <c r="E262" s="26"/>
      <c r="F262" s="548">
        <f t="shared" si="5"/>
        <v>0</v>
      </c>
      <c r="G262" s="26"/>
      <c r="H262" s="29"/>
    </row>
    <row r="263" s="2" customFormat="1" ht="25.5" customHeight="1" spans="1:8">
      <c r="A263" s="537" t="s">
        <v>675</v>
      </c>
      <c r="B263" s="30" t="s">
        <v>676</v>
      </c>
      <c r="C263" s="26"/>
      <c r="D263" s="26"/>
      <c r="E263" s="26"/>
      <c r="F263" s="548">
        <f t="shared" si="5"/>
        <v>0</v>
      </c>
      <c r="G263" s="26"/>
      <c r="H263" s="29"/>
    </row>
    <row r="264" s="2" customFormat="1" ht="25.5" customHeight="1" spans="1:8">
      <c r="A264" s="537" t="s">
        <v>677</v>
      </c>
      <c r="B264" s="30" t="s">
        <v>678</v>
      </c>
      <c r="C264" s="26"/>
      <c r="D264" s="26"/>
      <c r="E264" s="26"/>
      <c r="F264" s="548">
        <f t="shared" si="5"/>
        <v>0</v>
      </c>
      <c r="G264" s="26"/>
      <c r="H264" s="29"/>
    </row>
    <row r="265" s="519" customFormat="1" ht="25.5" customHeight="1" spans="1:8">
      <c r="A265" s="537" t="s">
        <v>679</v>
      </c>
      <c r="B265" s="30" t="s">
        <v>680</v>
      </c>
      <c r="C265" s="26" t="s">
        <v>41</v>
      </c>
      <c r="D265" s="26"/>
      <c r="E265" s="26"/>
      <c r="F265" s="548">
        <f t="shared" si="5"/>
        <v>0</v>
      </c>
      <c r="G265" s="26"/>
      <c r="H265" s="542"/>
    </row>
    <row r="266" s="519" customFormat="1" ht="25.5" customHeight="1" spans="1:8">
      <c r="A266" s="537" t="s">
        <v>681</v>
      </c>
      <c r="B266" s="30" t="s">
        <v>682</v>
      </c>
      <c r="C266" s="26" t="s">
        <v>41</v>
      </c>
      <c r="D266" s="26"/>
      <c r="E266" s="26"/>
      <c r="F266" s="548">
        <f t="shared" si="5"/>
        <v>0</v>
      </c>
      <c r="G266" s="26"/>
      <c r="H266" s="542"/>
    </row>
    <row r="267" s="519" customFormat="1" ht="25.5" customHeight="1" spans="1:8">
      <c r="A267" s="537" t="s">
        <v>683</v>
      </c>
      <c r="B267" s="30" t="s">
        <v>684</v>
      </c>
      <c r="C267" s="26" t="s">
        <v>41</v>
      </c>
      <c r="D267" s="26"/>
      <c r="E267" s="26"/>
      <c r="F267" s="548">
        <f t="shared" si="5"/>
        <v>0</v>
      </c>
      <c r="G267" s="26"/>
      <c r="H267" s="542"/>
    </row>
    <row r="268" s="519" customFormat="1" ht="25.5" customHeight="1" spans="1:8">
      <c r="A268" s="537" t="s">
        <v>685</v>
      </c>
      <c r="B268" s="30" t="s">
        <v>686</v>
      </c>
      <c r="C268" s="26" t="s">
        <v>41</v>
      </c>
      <c r="D268" s="26"/>
      <c r="E268" s="26"/>
      <c r="F268" s="548">
        <f t="shared" si="5"/>
        <v>0</v>
      </c>
      <c r="G268" s="26"/>
      <c r="H268" s="542"/>
    </row>
    <row r="269" s="519" customFormat="1" ht="25.5" customHeight="1" spans="1:8">
      <c r="A269" s="537" t="s">
        <v>687</v>
      </c>
      <c r="B269" s="30" t="s">
        <v>688</v>
      </c>
      <c r="C269" s="26" t="s">
        <v>41</v>
      </c>
      <c r="D269" s="26"/>
      <c r="E269" s="26"/>
      <c r="F269" s="548">
        <f t="shared" si="5"/>
        <v>0</v>
      </c>
      <c r="G269" s="26"/>
      <c r="H269" s="542"/>
    </row>
    <row r="270" s="519" customFormat="1" ht="25.5" customHeight="1" spans="1:8">
      <c r="A270" s="537" t="s">
        <v>689</v>
      </c>
      <c r="B270" s="30" t="s">
        <v>690</v>
      </c>
      <c r="C270" s="26" t="s">
        <v>41</v>
      </c>
      <c r="D270" s="26"/>
      <c r="E270" s="26"/>
      <c r="F270" s="548">
        <f t="shared" si="5"/>
        <v>0</v>
      </c>
      <c r="G270" s="26"/>
      <c r="H270" s="542"/>
    </row>
    <row r="271" s="519" customFormat="1" ht="25.5" customHeight="1" spans="1:8">
      <c r="A271" s="537" t="s">
        <v>691</v>
      </c>
      <c r="B271" s="30" t="s">
        <v>692</v>
      </c>
      <c r="C271" s="26" t="s">
        <v>41</v>
      </c>
      <c r="D271" s="26"/>
      <c r="E271" s="26"/>
      <c r="F271" s="548">
        <f t="shared" si="5"/>
        <v>0</v>
      </c>
      <c r="G271" s="26"/>
      <c r="H271" s="542"/>
    </row>
    <row r="272" s="519" customFormat="1" ht="25.5" customHeight="1" spans="1:8">
      <c r="A272" s="537" t="s">
        <v>693</v>
      </c>
      <c r="B272" s="30" t="s">
        <v>694</v>
      </c>
      <c r="C272" s="26" t="s">
        <v>41</v>
      </c>
      <c r="D272" s="26"/>
      <c r="E272" s="26"/>
      <c r="F272" s="548">
        <f t="shared" si="5"/>
        <v>0</v>
      </c>
      <c r="G272" s="26"/>
      <c r="H272" s="542"/>
    </row>
    <row r="273" s="519" customFormat="1" ht="25.5" customHeight="1" spans="1:8">
      <c r="A273" s="537" t="s">
        <v>695</v>
      </c>
      <c r="B273" s="30" t="s">
        <v>696</v>
      </c>
      <c r="C273" s="26" t="s">
        <v>41</v>
      </c>
      <c r="D273" s="26"/>
      <c r="E273" s="26"/>
      <c r="F273" s="548">
        <f t="shared" si="5"/>
        <v>0</v>
      </c>
      <c r="G273" s="26"/>
      <c r="H273" s="542"/>
    </row>
    <row r="274" s="519" customFormat="1" ht="25.5" customHeight="1" spans="1:8">
      <c r="A274" s="537" t="s">
        <v>697</v>
      </c>
      <c r="B274" s="30" t="s">
        <v>698</v>
      </c>
      <c r="C274" s="26" t="s">
        <v>41</v>
      </c>
      <c r="D274" s="26"/>
      <c r="E274" s="26"/>
      <c r="F274" s="548">
        <f t="shared" si="5"/>
        <v>0</v>
      </c>
      <c r="G274" s="26"/>
      <c r="H274" s="542"/>
    </row>
    <row r="275" s="519" customFormat="1" ht="25.5" customHeight="1" spans="1:8">
      <c r="A275" s="537" t="s">
        <v>699</v>
      </c>
      <c r="B275" s="30" t="s">
        <v>700</v>
      </c>
      <c r="C275" s="26" t="s">
        <v>41</v>
      </c>
      <c r="D275" s="26"/>
      <c r="E275" s="26"/>
      <c r="F275" s="548">
        <f t="shared" si="5"/>
        <v>0</v>
      </c>
      <c r="G275" s="26"/>
      <c r="H275" s="542"/>
    </row>
    <row r="276" s="2" customFormat="1" ht="25.5" customHeight="1" spans="1:8">
      <c r="A276" s="537" t="s">
        <v>701</v>
      </c>
      <c r="B276" s="30" t="s">
        <v>702</v>
      </c>
      <c r="C276" s="26"/>
      <c r="D276" s="26"/>
      <c r="E276" s="26"/>
      <c r="F276" s="548">
        <f t="shared" si="5"/>
        <v>0</v>
      </c>
      <c r="G276" s="26"/>
      <c r="H276" s="29"/>
    </row>
    <row r="277" s="2" customFormat="1" ht="25.5" customHeight="1" spans="1:8">
      <c r="A277" s="537" t="s">
        <v>703</v>
      </c>
      <c r="B277" s="30" t="s">
        <v>704</v>
      </c>
      <c r="C277" s="26"/>
      <c r="D277" s="26"/>
      <c r="E277" s="26"/>
      <c r="F277" s="548">
        <f t="shared" si="5"/>
        <v>0</v>
      </c>
      <c r="G277" s="26"/>
      <c r="H277" s="29"/>
    </row>
    <row r="278" s="519" customFormat="1" ht="25.5" customHeight="1" spans="1:8">
      <c r="A278" s="537" t="s">
        <v>705</v>
      </c>
      <c r="B278" s="30" t="s">
        <v>706</v>
      </c>
      <c r="C278" s="26" t="s">
        <v>41</v>
      </c>
      <c r="D278" s="26"/>
      <c r="E278" s="26"/>
      <c r="F278" s="548">
        <f t="shared" ref="F278:F341" si="6">D278*E278</f>
        <v>0</v>
      </c>
      <c r="G278" s="26"/>
      <c r="H278" s="542"/>
    </row>
    <row r="279" s="519" customFormat="1" ht="25.5" customHeight="1" spans="1:8">
      <c r="A279" s="537" t="s">
        <v>707</v>
      </c>
      <c r="B279" s="30" t="s">
        <v>708</v>
      </c>
      <c r="C279" s="26" t="s">
        <v>41</v>
      </c>
      <c r="D279" s="26"/>
      <c r="E279" s="31"/>
      <c r="F279" s="548">
        <f t="shared" si="6"/>
        <v>0</v>
      </c>
      <c r="G279" s="26"/>
      <c r="H279" s="542"/>
    </row>
    <row r="280" s="519" customFormat="1" ht="25.5" customHeight="1" spans="1:8">
      <c r="A280" s="537" t="s">
        <v>709</v>
      </c>
      <c r="B280" s="30" t="s">
        <v>710</v>
      </c>
      <c r="C280" s="26" t="s">
        <v>41</v>
      </c>
      <c r="D280" s="26"/>
      <c r="E280" s="31"/>
      <c r="F280" s="548">
        <f t="shared" si="6"/>
        <v>0</v>
      </c>
      <c r="G280" s="26"/>
      <c r="H280" s="542"/>
    </row>
    <row r="281" s="519" customFormat="1" ht="25.5" customHeight="1" spans="1:8">
      <c r="A281" s="537" t="s">
        <v>711</v>
      </c>
      <c r="B281" s="30" t="s">
        <v>712</v>
      </c>
      <c r="C281" s="26" t="s">
        <v>41</v>
      </c>
      <c r="D281" s="26"/>
      <c r="E281" s="31"/>
      <c r="F281" s="548">
        <f t="shared" si="6"/>
        <v>0</v>
      </c>
      <c r="G281" s="26"/>
      <c r="H281" s="542"/>
    </row>
    <row r="282" s="2" customFormat="1" ht="25.5" customHeight="1" spans="1:8">
      <c r="A282" s="537" t="s">
        <v>713</v>
      </c>
      <c r="B282" s="30" t="s">
        <v>714</v>
      </c>
      <c r="C282" s="26"/>
      <c r="D282" s="26"/>
      <c r="E282" s="26"/>
      <c r="F282" s="548">
        <f t="shared" si="6"/>
        <v>0</v>
      </c>
      <c r="G282" s="26"/>
      <c r="H282" s="29"/>
    </row>
    <row r="283" s="2" customFormat="1" ht="25.5" customHeight="1" spans="1:13">
      <c r="A283" s="537" t="s">
        <v>715</v>
      </c>
      <c r="B283" s="30" t="s">
        <v>716</v>
      </c>
      <c r="C283" s="26"/>
      <c r="D283" s="26"/>
      <c r="E283" s="26"/>
      <c r="F283" s="548">
        <f t="shared" si="6"/>
        <v>0</v>
      </c>
      <c r="G283" s="26"/>
      <c r="H283" s="29"/>
      <c r="J283" s="3"/>
      <c r="K283" s="3"/>
      <c r="L283" s="3"/>
      <c r="M283" s="3"/>
    </row>
    <row r="284" s="519" customFormat="1" ht="25.5" customHeight="1" spans="1:8">
      <c r="A284" s="537" t="s">
        <v>717</v>
      </c>
      <c r="B284" s="30" t="s">
        <v>718</v>
      </c>
      <c r="C284" s="26" t="s">
        <v>224</v>
      </c>
      <c r="D284" s="26"/>
      <c r="E284" s="26"/>
      <c r="F284" s="548">
        <f t="shared" si="6"/>
        <v>0</v>
      </c>
      <c r="G284" s="26"/>
      <c r="H284" s="542"/>
    </row>
    <row r="285" s="519" customFormat="1" ht="25.5" customHeight="1" spans="1:8">
      <c r="A285" s="537" t="s">
        <v>719</v>
      </c>
      <c r="B285" s="30" t="s">
        <v>720</v>
      </c>
      <c r="C285" s="26" t="s">
        <v>224</v>
      </c>
      <c r="D285" s="26"/>
      <c r="E285" s="26"/>
      <c r="F285" s="548">
        <f t="shared" si="6"/>
        <v>0</v>
      </c>
      <c r="G285" s="26"/>
      <c r="H285" s="542"/>
    </row>
    <row r="286" s="519" customFormat="1" ht="25.5" customHeight="1" spans="1:8">
      <c r="A286" s="537" t="s">
        <v>721</v>
      </c>
      <c r="B286" s="30" t="s">
        <v>722</v>
      </c>
      <c r="C286" s="26" t="s">
        <v>224</v>
      </c>
      <c r="D286" s="26"/>
      <c r="E286" s="26"/>
      <c r="F286" s="548">
        <f t="shared" si="6"/>
        <v>0</v>
      </c>
      <c r="G286" s="26"/>
      <c r="H286" s="542"/>
    </row>
    <row r="287" s="519" customFormat="1" ht="25.5" customHeight="1" spans="1:8">
      <c r="A287" s="537" t="s">
        <v>723</v>
      </c>
      <c r="B287" s="30" t="s">
        <v>724</v>
      </c>
      <c r="C287" s="26" t="s">
        <v>224</v>
      </c>
      <c r="D287" s="26"/>
      <c r="E287" s="26"/>
      <c r="F287" s="548">
        <f t="shared" si="6"/>
        <v>0</v>
      </c>
      <c r="G287" s="26"/>
      <c r="H287" s="542"/>
    </row>
    <row r="288" s="519" customFormat="1" ht="25.5" customHeight="1" spans="1:8">
      <c r="A288" s="537" t="s">
        <v>725</v>
      </c>
      <c r="B288" s="30" t="s">
        <v>726</v>
      </c>
      <c r="C288" s="26" t="s">
        <v>224</v>
      </c>
      <c r="D288" s="26"/>
      <c r="E288" s="26"/>
      <c r="F288" s="548">
        <f t="shared" si="6"/>
        <v>0</v>
      </c>
      <c r="G288" s="26"/>
      <c r="H288" s="542"/>
    </row>
    <row r="289" s="519" customFormat="1" ht="25.5" customHeight="1" spans="1:8">
      <c r="A289" s="537" t="s">
        <v>727</v>
      </c>
      <c r="B289" s="30" t="s">
        <v>728</v>
      </c>
      <c r="C289" s="26" t="s">
        <v>224</v>
      </c>
      <c r="D289" s="26"/>
      <c r="E289" s="26"/>
      <c r="F289" s="548">
        <f t="shared" si="6"/>
        <v>0</v>
      </c>
      <c r="G289" s="26"/>
      <c r="H289" s="542"/>
    </row>
    <row r="290" s="519" customFormat="1" ht="25.5" customHeight="1" spans="1:8">
      <c r="A290" s="537" t="s">
        <v>729</v>
      </c>
      <c r="B290" s="30" t="s">
        <v>730</v>
      </c>
      <c r="C290" s="26" t="s">
        <v>224</v>
      </c>
      <c r="D290" s="26"/>
      <c r="E290" s="26"/>
      <c r="F290" s="548">
        <f t="shared" si="6"/>
        <v>0</v>
      </c>
      <c r="G290" s="26"/>
      <c r="H290" s="542"/>
    </row>
    <row r="291" s="519" customFormat="1" ht="25.5" customHeight="1" spans="1:8">
      <c r="A291" s="537" t="s">
        <v>731</v>
      </c>
      <c r="B291" s="30" t="s">
        <v>732</v>
      </c>
      <c r="C291" s="26" t="s">
        <v>224</v>
      </c>
      <c r="D291" s="26"/>
      <c r="E291" s="26"/>
      <c r="F291" s="548">
        <f t="shared" si="6"/>
        <v>0</v>
      </c>
      <c r="G291" s="26"/>
      <c r="H291" s="542"/>
    </row>
    <row r="292" s="519" customFormat="1" ht="25.5" customHeight="1" spans="1:8">
      <c r="A292" s="537" t="s">
        <v>733</v>
      </c>
      <c r="B292" s="30" t="s">
        <v>734</v>
      </c>
      <c r="C292" s="26" t="s">
        <v>224</v>
      </c>
      <c r="D292" s="26"/>
      <c r="E292" s="26"/>
      <c r="F292" s="548">
        <f t="shared" si="6"/>
        <v>0</v>
      </c>
      <c r="G292" s="26"/>
      <c r="H292" s="542"/>
    </row>
    <row r="293" s="519" customFormat="1" ht="25.5" customHeight="1" spans="1:8">
      <c r="A293" s="537" t="s">
        <v>735</v>
      </c>
      <c r="B293" s="30" t="s">
        <v>736</v>
      </c>
      <c r="C293" s="26" t="s">
        <v>224</v>
      </c>
      <c r="D293" s="26"/>
      <c r="E293" s="26"/>
      <c r="F293" s="548">
        <f t="shared" si="6"/>
        <v>0</v>
      </c>
      <c r="G293" s="26"/>
      <c r="H293" s="542"/>
    </row>
    <row r="294" s="519" customFormat="1" ht="25.5" customHeight="1" spans="1:8">
      <c r="A294" s="537" t="s">
        <v>737</v>
      </c>
      <c r="B294" s="30" t="s">
        <v>738</v>
      </c>
      <c r="C294" s="26" t="s">
        <v>224</v>
      </c>
      <c r="D294" s="26"/>
      <c r="E294" s="26"/>
      <c r="F294" s="548">
        <f t="shared" si="6"/>
        <v>0</v>
      </c>
      <c r="G294" s="26"/>
      <c r="H294" s="542"/>
    </row>
    <row r="295" s="2" customFormat="1" ht="25.5" customHeight="1" spans="1:8">
      <c r="A295" s="537" t="s">
        <v>739</v>
      </c>
      <c r="B295" s="30" t="s">
        <v>740</v>
      </c>
      <c r="C295" s="26"/>
      <c r="D295" s="26"/>
      <c r="E295" s="26"/>
      <c r="F295" s="548">
        <f t="shared" si="6"/>
        <v>0</v>
      </c>
      <c r="G295" s="26"/>
      <c r="H295" s="29"/>
    </row>
    <row r="296" s="2" customFormat="1" ht="25.5" customHeight="1" spans="1:8">
      <c r="A296" s="537" t="s">
        <v>741</v>
      </c>
      <c r="B296" s="30" t="s">
        <v>742</v>
      </c>
      <c r="C296" s="26"/>
      <c r="D296" s="26"/>
      <c r="E296" s="26"/>
      <c r="F296" s="548">
        <f t="shared" si="6"/>
        <v>0</v>
      </c>
      <c r="G296" s="26"/>
      <c r="H296" s="29"/>
    </row>
    <row r="297" s="519" customFormat="1" ht="25.5" customHeight="1" spans="1:8">
      <c r="A297" s="537" t="s">
        <v>743</v>
      </c>
      <c r="B297" s="30" t="s">
        <v>744</v>
      </c>
      <c r="C297" s="26" t="s">
        <v>112</v>
      </c>
      <c r="D297" s="26"/>
      <c r="E297" s="31"/>
      <c r="F297" s="548">
        <f t="shared" si="6"/>
        <v>0</v>
      </c>
      <c r="G297" s="26"/>
      <c r="H297" s="542"/>
    </row>
    <row r="298" s="519" customFormat="1" ht="25.5" customHeight="1" spans="1:9">
      <c r="A298" s="537" t="s">
        <v>745</v>
      </c>
      <c r="B298" s="30" t="s">
        <v>746</v>
      </c>
      <c r="C298" s="26" t="s">
        <v>112</v>
      </c>
      <c r="D298" s="26"/>
      <c r="E298" s="31"/>
      <c r="F298" s="548">
        <f t="shared" si="6"/>
        <v>0</v>
      </c>
      <c r="G298" s="26"/>
      <c r="H298" s="542"/>
      <c r="I298" s="519" t="s">
        <v>747</v>
      </c>
    </row>
    <row r="299" s="519" customFormat="1" ht="25.5" customHeight="1" spans="1:8">
      <c r="A299" s="537" t="s">
        <v>748</v>
      </c>
      <c r="B299" s="30" t="s">
        <v>749</v>
      </c>
      <c r="C299" s="26" t="s">
        <v>112</v>
      </c>
      <c r="D299" s="26"/>
      <c r="E299" s="31"/>
      <c r="F299" s="548">
        <f t="shared" si="6"/>
        <v>0</v>
      </c>
      <c r="G299" s="26"/>
      <c r="H299" s="542"/>
    </row>
    <row r="300" s="519" customFormat="1" ht="25.5" customHeight="1" spans="1:8">
      <c r="A300" s="537" t="s">
        <v>750</v>
      </c>
      <c r="B300" s="30" t="s">
        <v>751</v>
      </c>
      <c r="C300" s="26" t="s">
        <v>112</v>
      </c>
      <c r="D300" s="26"/>
      <c r="E300" s="31"/>
      <c r="F300" s="548">
        <f t="shared" si="6"/>
        <v>0</v>
      </c>
      <c r="G300" s="26"/>
      <c r="H300" s="542"/>
    </row>
    <row r="301" s="519" customFormat="1" ht="25.5" customHeight="1" spans="1:8">
      <c r="A301" s="537" t="s">
        <v>752</v>
      </c>
      <c r="B301" s="30" t="s">
        <v>753</v>
      </c>
      <c r="C301" s="26" t="s">
        <v>112</v>
      </c>
      <c r="D301" s="26"/>
      <c r="E301" s="31"/>
      <c r="F301" s="548">
        <f t="shared" si="6"/>
        <v>0</v>
      </c>
      <c r="G301" s="26"/>
      <c r="H301" s="542"/>
    </row>
    <row r="302" s="2" customFormat="1" ht="25.5" customHeight="1" spans="1:8">
      <c r="A302" s="537" t="s">
        <v>754</v>
      </c>
      <c r="B302" s="30" t="s">
        <v>755</v>
      </c>
      <c r="C302" s="26"/>
      <c r="D302" s="26"/>
      <c r="E302" s="26"/>
      <c r="F302" s="548">
        <f t="shared" si="6"/>
        <v>0</v>
      </c>
      <c r="G302" s="26"/>
      <c r="H302" s="29"/>
    </row>
    <row r="303" s="2" customFormat="1" ht="25.5" customHeight="1" spans="1:8">
      <c r="A303" s="537" t="s">
        <v>756</v>
      </c>
      <c r="B303" s="30" t="s">
        <v>757</v>
      </c>
      <c r="C303" s="26"/>
      <c r="D303" s="26"/>
      <c r="E303" s="26"/>
      <c r="F303" s="548">
        <f t="shared" si="6"/>
        <v>0</v>
      </c>
      <c r="G303" s="26"/>
      <c r="H303" s="29"/>
    </row>
    <row r="304" s="519" customFormat="1" ht="25.5" customHeight="1" spans="1:8">
      <c r="A304" s="537" t="s">
        <v>758</v>
      </c>
      <c r="B304" s="30" t="s">
        <v>759</v>
      </c>
      <c r="C304" s="26" t="s">
        <v>112</v>
      </c>
      <c r="D304" s="26"/>
      <c r="E304" s="26"/>
      <c r="F304" s="548">
        <f t="shared" si="6"/>
        <v>0</v>
      </c>
      <c r="G304" s="26"/>
      <c r="H304" s="542"/>
    </row>
    <row r="305" s="519" customFormat="1" ht="25.5" customHeight="1" spans="1:8">
      <c r="A305" s="537" t="s">
        <v>760</v>
      </c>
      <c r="B305" s="30" t="s">
        <v>761</v>
      </c>
      <c r="C305" s="26" t="s">
        <v>112</v>
      </c>
      <c r="D305" s="26"/>
      <c r="E305" s="26"/>
      <c r="F305" s="548">
        <f t="shared" si="6"/>
        <v>0</v>
      </c>
      <c r="G305" s="26"/>
      <c r="H305" s="542"/>
    </row>
    <row r="306" s="2" customFormat="1" ht="25.5" customHeight="1" spans="1:8">
      <c r="A306" s="537">
        <v>416</v>
      </c>
      <c r="B306" s="30" t="s">
        <v>762</v>
      </c>
      <c r="C306" s="26"/>
      <c r="D306" s="26"/>
      <c r="E306" s="26"/>
      <c r="F306" s="548">
        <f t="shared" si="6"/>
        <v>0</v>
      </c>
      <c r="G306" s="26"/>
      <c r="H306" s="29"/>
    </row>
    <row r="307" s="2" customFormat="1" ht="25.5" customHeight="1" spans="1:8">
      <c r="A307" s="537" t="s">
        <v>763</v>
      </c>
      <c r="B307" s="30" t="s">
        <v>764</v>
      </c>
      <c r="C307" s="26"/>
      <c r="D307" s="26"/>
      <c r="E307" s="26"/>
      <c r="F307" s="548">
        <f t="shared" si="6"/>
        <v>0</v>
      </c>
      <c r="G307" s="26"/>
      <c r="H307" s="29"/>
    </row>
    <row r="308" s="519" customFormat="1" ht="25.5" customHeight="1" spans="1:8">
      <c r="A308" s="537" t="s">
        <v>765</v>
      </c>
      <c r="B308" s="30" t="s">
        <v>764</v>
      </c>
      <c r="C308" s="26"/>
      <c r="D308" s="26"/>
      <c r="E308" s="26"/>
      <c r="F308" s="548">
        <f t="shared" si="6"/>
        <v>0</v>
      </c>
      <c r="G308" s="26"/>
      <c r="H308" s="542"/>
    </row>
    <row r="309" s="519" customFormat="1" ht="25.5" customHeight="1" spans="1:8">
      <c r="A309" s="537" t="s">
        <v>766</v>
      </c>
      <c r="B309" s="30" t="s">
        <v>767</v>
      </c>
      <c r="C309" s="596" t="s">
        <v>768</v>
      </c>
      <c r="D309" s="596"/>
      <c r="E309" s="596"/>
      <c r="F309" s="548">
        <f t="shared" si="6"/>
        <v>0</v>
      </c>
      <c r="G309" s="596"/>
      <c r="H309" s="542"/>
    </row>
    <row r="310" s="519" customFormat="1" ht="25.5" customHeight="1" spans="1:8">
      <c r="A310" s="537" t="s">
        <v>769</v>
      </c>
      <c r="B310" s="30" t="s">
        <v>770</v>
      </c>
      <c r="C310" s="596" t="s">
        <v>768</v>
      </c>
      <c r="D310" s="596"/>
      <c r="E310" s="596"/>
      <c r="F310" s="548">
        <f t="shared" si="6"/>
        <v>0</v>
      </c>
      <c r="G310" s="596"/>
      <c r="H310" s="542"/>
    </row>
    <row r="311" s="2" customFormat="1" ht="25.5" customHeight="1" spans="1:8">
      <c r="A311" s="537" t="s">
        <v>771</v>
      </c>
      <c r="B311" s="30" t="s">
        <v>772</v>
      </c>
      <c r="C311" s="26"/>
      <c r="D311" s="26"/>
      <c r="E311" s="26"/>
      <c r="F311" s="548">
        <f t="shared" si="6"/>
        <v>0</v>
      </c>
      <c r="G311" s="26"/>
      <c r="H311" s="29"/>
    </row>
    <row r="312" s="2" customFormat="1" ht="25.5" customHeight="1" spans="1:8">
      <c r="A312" s="537" t="s">
        <v>773</v>
      </c>
      <c r="B312" s="30" t="s">
        <v>774</v>
      </c>
      <c r="C312" s="26"/>
      <c r="D312" s="26"/>
      <c r="E312" s="26"/>
      <c r="F312" s="548">
        <f t="shared" si="6"/>
        <v>0</v>
      </c>
      <c r="G312" s="26"/>
      <c r="H312" s="29"/>
    </row>
    <row r="313" s="519" customFormat="1" ht="25.5" customHeight="1" spans="1:8">
      <c r="A313" s="537" t="s">
        <v>775</v>
      </c>
      <c r="B313" s="30" t="s">
        <v>776</v>
      </c>
      <c r="C313" s="26" t="s">
        <v>224</v>
      </c>
      <c r="D313" s="26"/>
      <c r="E313" s="26"/>
      <c r="F313" s="548">
        <f t="shared" si="6"/>
        <v>0</v>
      </c>
      <c r="G313" s="26"/>
      <c r="H313" s="542"/>
    </row>
    <row r="314" s="519" customFormat="1" ht="25.5" customHeight="1" spans="1:8">
      <c r="A314" s="537" t="s">
        <v>777</v>
      </c>
      <c r="B314" s="30" t="s">
        <v>778</v>
      </c>
      <c r="C314" s="26" t="s">
        <v>224</v>
      </c>
      <c r="D314" s="26"/>
      <c r="E314" s="26"/>
      <c r="F314" s="548">
        <f t="shared" si="6"/>
        <v>0</v>
      </c>
      <c r="G314" s="26"/>
      <c r="H314" s="542"/>
    </row>
    <row r="315" s="2" customFormat="1" ht="25.5" customHeight="1" spans="1:8">
      <c r="A315" s="537">
        <v>417</v>
      </c>
      <c r="B315" s="30" t="s">
        <v>779</v>
      </c>
      <c r="C315" s="26"/>
      <c r="D315" s="26"/>
      <c r="E315" s="26"/>
      <c r="F315" s="548">
        <f t="shared" si="6"/>
        <v>0</v>
      </c>
      <c r="G315" s="26"/>
      <c r="H315" s="29"/>
    </row>
    <row r="316" s="2" customFormat="1" ht="25.5" customHeight="1" spans="1:8">
      <c r="A316" s="537" t="s">
        <v>780</v>
      </c>
      <c r="B316" s="30" t="s">
        <v>781</v>
      </c>
      <c r="C316" s="26"/>
      <c r="D316" s="26"/>
      <c r="E316" s="26"/>
      <c r="F316" s="548">
        <f t="shared" si="6"/>
        <v>0</v>
      </c>
      <c r="G316" s="26"/>
      <c r="H316" s="29"/>
    </row>
    <row r="317" s="2" customFormat="1" ht="25.5" customHeight="1" spans="1:8">
      <c r="A317" s="537" t="s">
        <v>782</v>
      </c>
      <c r="B317" s="30" t="s">
        <v>783</v>
      </c>
      <c r="C317" s="26"/>
      <c r="D317" s="26"/>
      <c r="E317" s="26"/>
      <c r="F317" s="548">
        <f t="shared" si="6"/>
        <v>0</v>
      </c>
      <c r="G317" s="26"/>
      <c r="H317" s="29"/>
    </row>
    <row r="318" s="519" customFormat="1" ht="25.5" customHeight="1" spans="1:8">
      <c r="A318" s="537" t="s">
        <v>784</v>
      </c>
      <c r="B318" s="600" t="s">
        <v>785</v>
      </c>
      <c r="C318" s="26" t="s">
        <v>112</v>
      </c>
      <c r="D318" s="26"/>
      <c r="E318" s="26"/>
      <c r="F318" s="548">
        <f t="shared" si="6"/>
        <v>0</v>
      </c>
      <c r="G318" s="26"/>
      <c r="H318" s="542"/>
    </row>
    <row r="319" s="519" customFormat="1" ht="25.5" customHeight="1" spans="1:8">
      <c r="A319" s="537" t="s">
        <v>786</v>
      </c>
      <c r="B319" s="600" t="s">
        <v>787</v>
      </c>
      <c r="C319" s="26" t="s">
        <v>112</v>
      </c>
      <c r="D319" s="26"/>
      <c r="E319" s="26"/>
      <c r="F319" s="548">
        <f t="shared" si="6"/>
        <v>0</v>
      </c>
      <c r="G319" s="26"/>
      <c r="H319" s="542"/>
    </row>
    <row r="320" s="519" customFormat="1" ht="25.5" customHeight="1" spans="1:8">
      <c r="A320" s="537" t="s">
        <v>788</v>
      </c>
      <c r="B320" s="600" t="s">
        <v>789</v>
      </c>
      <c r="C320" s="26" t="s">
        <v>112</v>
      </c>
      <c r="D320" s="26"/>
      <c r="E320" s="26"/>
      <c r="F320" s="548">
        <f t="shared" si="6"/>
        <v>0</v>
      </c>
      <c r="G320" s="26"/>
      <c r="H320" s="542"/>
    </row>
    <row r="321" s="519" customFormat="1" ht="25.5" customHeight="1" spans="1:8">
      <c r="A321" s="537" t="s">
        <v>790</v>
      </c>
      <c r="B321" s="600" t="s">
        <v>791</v>
      </c>
      <c r="C321" s="26" t="s">
        <v>112</v>
      </c>
      <c r="D321" s="26"/>
      <c r="E321" s="26"/>
      <c r="F321" s="548">
        <f t="shared" si="6"/>
        <v>0</v>
      </c>
      <c r="G321" s="26"/>
      <c r="H321" s="542"/>
    </row>
    <row r="322" s="519" customFormat="1" ht="25.5" customHeight="1" spans="1:8">
      <c r="A322" s="537" t="s">
        <v>792</v>
      </c>
      <c r="B322" s="600" t="s">
        <v>793</v>
      </c>
      <c r="C322" s="26" t="s">
        <v>112</v>
      </c>
      <c r="D322" s="26"/>
      <c r="E322" s="26"/>
      <c r="F322" s="548">
        <f t="shared" si="6"/>
        <v>0</v>
      </c>
      <c r="G322" s="26"/>
      <c r="H322" s="542"/>
    </row>
    <row r="323" s="519" customFormat="1" ht="25.5" customHeight="1" spans="1:8">
      <c r="A323" s="537" t="s">
        <v>794</v>
      </c>
      <c r="B323" s="600" t="s">
        <v>795</v>
      </c>
      <c r="C323" s="26" t="s">
        <v>112</v>
      </c>
      <c r="D323" s="26"/>
      <c r="E323" s="26"/>
      <c r="F323" s="548">
        <f t="shared" si="6"/>
        <v>0</v>
      </c>
      <c r="G323" s="26"/>
      <c r="H323" s="542"/>
    </row>
    <row r="324" s="519" customFormat="1" ht="25.5" customHeight="1" spans="1:8">
      <c r="A324" s="537" t="s">
        <v>796</v>
      </c>
      <c r="B324" s="600" t="s">
        <v>797</v>
      </c>
      <c r="C324" s="26" t="s">
        <v>112</v>
      </c>
      <c r="D324" s="26"/>
      <c r="E324" s="26"/>
      <c r="F324" s="548">
        <f t="shared" si="6"/>
        <v>0</v>
      </c>
      <c r="G324" s="26"/>
      <c r="H324" s="542"/>
    </row>
    <row r="325" s="519" customFormat="1" ht="25.5" customHeight="1" spans="1:8">
      <c r="A325" s="537" t="s">
        <v>798</v>
      </c>
      <c r="B325" s="600" t="s">
        <v>799</v>
      </c>
      <c r="C325" s="26" t="s">
        <v>112</v>
      </c>
      <c r="D325" s="26"/>
      <c r="E325" s="26"/>
      <c r="F325" s="548">
        <f t="shared" si="6"/>
        <v>0</v>
      </c>
      <c r="G325" s="26"/>
      <c r="H325" s="542"/>
    </row>
    <row r="326" s="519" customFormat="1" ht="25.5" customHeight="1" spans="1:8">
      <c r="A326" s="537" t="s">
        <v>800</v>
      </c>
      <c r="B326" s="600" t="s">
        <v>801</v>
      </c>
      <c r="C326" s="26" t="s">
        <v>112</v>
      </c>
      <c r="D326" s="26"/>
      <c r="E326" s="26"/>
      <c r="F326" s="548">
        <f t="shared" si="6"/>
        <v>0</v>
      </c>
      <c r="G326" s="26"/>
      <c r="H326" s="542"/>
    </row>
    <row r="327" s="519" customFormat="1" ht="25.5" customHeight="1" spans="1:8">
      <c r="A327" s="537" t="s">
        <v>802</v>
      </c>
      <c r="B327" s="600" t="s">
        <v>803</v>
      </c>
      <c r="C327" s="26" t="s">
        <v>112</v>
      </c>
      <c r="D327" s="26"/>
      <c r="E327" s="26"/>
      <c r="F327" s="548">
        <f t="shared" si="6"/>
        <v>0</v>
      </c>
      <c r="G327" s="26"/>
      <c r="H327" s="542"/>
    </row>
    <row r="328" s="519" customFormat="1" ht="25.5" customHeight="1" spans="1:8">
      <c r="A328" s="537" t="s">
        <v>804</v>
      </c>
      <c r="B328" s="600" t="s">
        <v>805</v>
      </c>
      <c r="C328" s="26" t="s">
        <v>112</v>
      </c>
      <c r="D328" s="26"/>
      <c r="E328" s="26"/>
      <c r="F328" s="548">
        <f t="shared" si="6"/>
        <v>0</v>
      </c>
      <c r="G328" s="26"/>
      <c r="H328" s="542"/>
    </row>
    <row r="329" s="2" customFormat="1" ht="25.5" customHeight="1" spans="1:8">
      <c r="A329" s="537" t="s">
        <v>806</v>
      </c>
      <c r="B329" s="30" t="s">
        <v>807</v>
      </c>
      <c r="C329" s="26"/>
      <c r="D329" s="26"/>
      <c r="E329" s="26"/>
      <c r="F329" s="548">
        <f t="shared" si="6"/>
        <v>0</v>
      </c>
      <c r="G329" s="26"/>
      <c r="H329" s="29"/>
    </row>
    <row r="330" s="519" customFormat="1" ht="25.5" customHeight="1" spans="1:8">
      <c r="A330" s="537" t="s">
        <v>808</v>
      </c>
      <c r="B330" s="30" t="s">
        <v>809</v>
      </c>
      <c r="C330" s="26" t="s">
        <v>112</v>
      </c>
      <c r="D330" s="26"/>
      <c r="E330" s="26"/>
      <c r="F330" s="548">
        <f t="shared" si="6"/>
        <v>0</v>
      </c>
      <c r="G330" s="26"/>
      <c r="H330" s="542"/>
    </row>
    <row r="331" s="2" customFormat="1" ht="25.5" customHeight="1" spans="1:8">
      <c r="A331" s="537">
        <v>420</v>
      </c>
      <c r="B331" s="30" t="s">
        <v>810</v>
      </c>
      <c r="C331" s="26"/>
      <c r="D331" s="26"/>
      <c r="E331" s="26"/>
      <c r="F331" s="548">
        <f t="shared" si="6"/>
        <v>0</v>
      </c>
      <c r="G331" s="26"/>
      <c r="H331" s="29"/>
    </row>
    <row r="332" s="2" customFormat="1" ht="25.5" customHeight="1" spans="1:8">
      <c r="A332" s="537" t="s">
        <v>811</v>
      </c>
      <c r="B332" s="30" t="s">
        <v>812</v>
      </c>
      <c r="C332" s="26"/>
      <c r="D332" s="26"/>
      <c r="E332" s="26"/>
      <c r="F332" s="548">
        <f t="shared" si="6"/>
        <v>0</v>
      </c>
      <c r="G332" s="26"/>
      <c r="H332" s="29"/>
    </row>
    <row r="333" s="519" customFormat="1" ht="25.5" customHeight="1" spans="1:15">
      <c r="A333" s="537" t="s">
        <v>813</v>
      </c>
      <c r="B333" s="30" t="s">
        <v>814</v>
      </c>
      <c r="C333" s="26" t="s">
        <v>112</v>
      </c>
      <c r="D333" s="26"/>
      <c r="E333" s="31"/>
      <c r="F333" s="548">
        <f t="shared" si="6"/>
        <v>0</v>
      </c>
      <c r="G333" s="26"/>
      <c r="H333" s="542"/>
      <c r="L333" s="585" t="s">
        <v>815</v>
      </c>
      <c r="M333" s="585"/>
      <c r="N333" s="585"/>
      <c r="O333" s="585"/>
    </row>
    <row r="334" s="519" customFormat="1" ht="25.5" customHeight="1" spans="1:15">
      <c r="A334" s="537" t="s">
        <v>816</v>
      </c>
      <c r="B334" s="30" t="s">
        <v>817</v>
      </c>
      <c r="C334" s="26" t="s">
        <v>112</v>
      </c>
      <c r="D334" s="27"/>
      <c r="E334" s="31"/>
      <c r="F334" s="548">
        <f t="shared" si="6"/>
        <v>0</v>
      </c>
      <c r="G334" s="29"/>
      <c r="H334" s="542"/>
      <c r="L334" s="585"/>
      <c r="M334" s="585"/>
      <c r="N334" s="585"/>
      <c r="O334" s="585"/>
    </row>
    <row r="335" s="519" customFormat="1" ht="25.5" customHeight="1" spans="1:15">
      <c r="A335" s="537" t="s">
        <v>818</v>
      </c>
      <c r="B335" s="30" t="s">
        <v>819</v>
      </c>
      <c r="C335" s="26" t="s">
        <v>112</v>
      </c>
      <c r="D335" s="27"/>
      <c r="E335" s="31"/>
      <c r="F335" s="548">
        <f t="shared" si="6"/>
        <v>0</v>
      </c>
      <c r="G335" s="26"/>
      <c r="H335" s="542"/>
      <c r="L335" s="585"/>
      <c r="M335" s="585"/>
      <c r="N335" s="585"/>
      <c r="O335" s="585"/>
    </row>
    <row r="336" s="519" customFormat="1" ht="25.5" customHeight="1" spans="1:15">
      <c r="A336" s="537" t="s">
        <v>820</v>
      </c>
      <c r="B336" s="30" t="s">
        <v>821</v>
      </c>
      <c r="C336" s="26"/>
      <c r="D336" s="27"/>
      <c r="E336" s="31"/>
      <c r="F336" s="548">
        <f t="shared" si="6"/>
        <v>0</v>
      </c>
      <c r="G336" s="26"/>
      <c r="H336" s="542"/>
      <c r="L336" s="585"/>
      <c r="M336" s="585"/>
      <c r="N336" s="585"/>
      <c r="O336" s="585"/>
    </row>
    <row r="337" s="519" customFormat="1" ht="25.5" customHeight="1" spans="1:15">
      <c r="A337" s="537" t="s">
        <v>822</v>
      </c>
      <c r="B337" s="30" t="s">
        <v>823</v>
      </c>
      <c r="C337" s="26" t="s">
        <v>112</v>
      </c>
      <c r="D337" s="26"/>
      <c r="E337" s="31"/>
      <c r="F337" s="548">
        <f t="shared" si="6"/>
        <v>0</v>
      </c>
      <c r="G337" s="26"/>
      <c r="H337" s="542"/>
      <c r="L337" s="585"/>
      <c r="M337" s="585"/>
      <c r="N337" s="585"/>
      <c r="O337" s="585"/>
    </row>
    <row r="338" s="2" customFormat="1" ht="25.5" customHeight="1" spans="1:8">
      <c r="A338" s="537" t="s">
        <v>824</v>
      </c>
      <c r="B338" s="30" t="s">
        <v>825</v>
      </c>
      <c r="C338" s="26"/>
      <c r="D338" s="26"/>
      <c r="E338" s="31"/>
      <c r="F338" s="548">
        <f t="shared" si="6"/>
        <v>0</v>
      </c>
      <c r="G338" s="26"/>
      <c r="H338" s="29"/>
    </row>
    <row r="339" s="2" customFormat="1" ht="25.5" customHeight="1" spans="1:8">
      <c r="A339" s="537" t="s">
        <v>826</v>
      </c>
      <c r="B339" s="30" t="s">
        <v>825</v>
      </c>
      <c r="C339" s="26"/>
      <c r="D339" s="26"/>
      <c r="E339" s="31"/>
      <c r="F339" s="548">
        <f t="shared" si="6"/>
        <v>0</v>
      </c>
      <c r="G339" s="26"/>
      <c r="H339" s="29"/>
    </row>
    <row r="340" s="519" customFormat="1" ht="25.5" customHeight="1" spans="1:8">
      <c r="A340" s="537" t="s">
        <v>827</v>
      </c>
      <c r="B340" s="30" t="s">
        <v>828</v>
      </c>
      <c r="C340" s="26" t="s">
        <v>41</v>
      </c>
      <c r="D340" s="27"/>
      <c r="E340" s="26"/>
      <c r="F340" s="548">
        <f t="shared" si="6"/>
        <v>0</v>
      </c>
      <c r="G340" s="26"/>
      <c r="H340" s="542"/>
    </row>
    <row r="341" s="519" customFormat="1" ht="25.5" customHeight="1" spans="1:8">
      <c r="A341" s="537">
        <v>423</v>
      </c>
      <c r="B341" s="30" t="s">
        <v>829</v>
      </c>
      <c r="C341" s="26"/>
      <c r="D341" s="27"/>
      <c r="E341" s="26"/>
      <c r="F341" s="548">
        <f t="shared" si="6"/>
        <v>0</v>
      </c>
      <c r="G341" s="26"/>
      <c r="H341" s="542"/>
    </row>
    <row r="342" s="2" customFormat="1" ht="25.5" customHeight="1" spans="1:9">
      <c r="A342" s="537" t="s">
        <v>830</v>
      </c>
      <c r="B342" s="30" t="s">
        <v>831</v>
      </c>
      <c r="C342" s="26"/>
      <c r="D342" s="27"/>
      <c r="E342" s="26"/>
      <c r="F342" s="548">
        <f t="shared" ref="F342:F405" si="7">D342*E342</f>
        <v>0</v>
      </c>
      <c r="G342" s="26"/>
      <c r="H342" s="542"/>
      <c r="I342" s="2" t="s">
        <v>832</v>
      </c>
    </row>
    <row r="343" s="519" customFormat="1" ht="25.5" customHeight="1" spans="1:8">
      <c r="A343" s="537" t="s">
        <v>833</v>
      </c>
      <c r="B343" s="30" t="s">
        <v>831</v>
      </c>
      <c r="C343" s="26" t="s">
        <v>834</v>
      </c>
      <c r="D343" s="26"/>
      <c r="E343" s="26"/>
      <c r="F343" s="548">
        <f t="shared" si="7"/>
        <v>0</v>
      </c>
      <c r="G343" s="26"/>
      <c r="H343" s="542"/>
    </row>
    <row r="344" s="519" customFormat="1" ht="25.5" customHeight="1" spans="1:12">
      <c r="A344" s="537" t="s">
        <v>835</v>
      </c>
      <c r="B344" s="30" t="s">
        <v>836</v>
      </c>
      <c r="C344" s="26"/>
      <c r="D344" s="26"/>
      <c r="E344" s="26"/>
      <c r="F344" s="548">
        <f t="shared" si="7"/>
        <v>0</v>
      </c>
      <c r="G344" s="26"/>
      <c r="H344" s="542"/>
      <c r="I344" s="519" t="s">
        <v>832</v>
      </c>
      <c r="J344" s="527"/>
      <c r="K344" s="527"/>
      <c r="L344" s="527"/>
    </row>
    <row r="345" s="519" customFormat="1" ht="25.5" customHeight="1" spans="1:12">
      <c r="A345" s="312" t="s">
        <v>837</v>
      </c>
      <c r="B345" s="30" t="s">
        <v>838</v>
      </c>
      <c r="C345" s="26"/>
      <c r="D345" s="26"/>
      <c r="E345" s="26"/>
      <c r="F345" s="548">
        <f t="shared" si="7"/>
        <v>0</v>
      </c>
      <c r="G345" s="26"/>
      <c r="H345" s="542"/>
      <c r="J345" s="527"/>
      <c r="K345" s="527"/>
      <c r="L345" s="527"/>
    </row>
    <row r="346" s="519" customFormat="1" ht="25.5" customHeight="1" spans="1:12">
      <c r="A346" s="312" t="s">
        <v>839</v>
      </c>
      <c r="B346" s="30" t="s">
        <v>840</v>
      </c>
      <c r="C346" s="26" t="s">
        <v>112</v>
      </c>
      <c r="D346" s="26"/>
      <c r="E346" s="26"/>
      <c r="F346" s="548">
        <f t="shared" si="7"/>
        <v>0</v>
      </c>
      <c r="G346" s="26"/>
      <c r="H346" s="542"/>
      <c r="J346" s="527"/>
      <c r="K346" s="527"/>
      <c r="L346" s="527"/>
    </row>
    <row r="347" s="519" customFormat="1" ht="25.5" customHeight="1" spans="1:12">
      <c r="A347" s="312" t="s">
        <v>841</v>
      </c>
      <c r="B347" s="30" t="s">
        <v>842</v>
      </c>
      <c r="C347" s="26"/>
      <c r="D347" s="26"/>
      <c r="E347" s="26"/>
      <c r="F347" s="548">
        <f t="shared" si="7"/>
        <v>0</v>
      </c>
      <c r="G347" s="26"/>
      <c r="H347" s="250"/>
      <c r="I347" s="519" t="s">
        <v>832</v>
      </c>
      <c r="J347" s="527"/>
      <c r="K347" s="527"/>
      <c r="L347" s="527"/>
    </row>
    <row r="348" s="519" customFormat="1" ht="25.5" customHeight="1" spans="1:8">
      <c r="A348" s="312" t="s">
        <v>843</v>
      </c>
      <c r="B348" s="39" t="s">
        <v>844</v>
      </c>
      <c r="C348" s="26" t="s">
        <v>224</v>
      </c>
      <c r="D348" s="26"/>
      <c r="E348" s="26"/>
      <c r="F348" s="548">
        <f t="shared" si="7"/>
        <v>0</v>
      </c>
      <c r="G348" s="26"/>
      <c r="H348" s="542"/>
    </row>
    <row r="349" s="519" customFormat="1" ht="25.5" customHeight="1" spans="1:12">
      <c r="A349" s="312" t="s">
        <v>845</v>
      </c>
      <c r="B349" s="39" t="s">
        <v>846</v>
      </c>
      <c r="C349" s="26" t="s">
        <v>224</v>
      </c>
      <c r="D349" s="26"/>
      <c r="E349" s="26"/>
      <c r="F349" s="548">
        <f t="shared" si="7"/>
        <v>0</v>
      </c>
      <c r="G349" s="26"/>
      <c r="H349" s="542"/>
      <c r="J349" s="527"/>
      <c r="K349" s="527"/>
      <c r="L349" s="527"/>
    </row>
    <row r="350" s="519" customFormat="1" ht="25.5" customHeight="1" spans="1:12">
      <c r="A350" s="312" t="s">
        <v>847</v>
      </c>
      <c r="B350" s="39" t="s">
        <v>848</v>
      </c>
      <c r="C350" s="26" t="s">
        <v>224</v>
      </c>
      <c r="D350" s="26"/>
      <c r="E350" s="26"/>
      <c r="F350" s="548">
        <f t="shared" si="7"/>
        <v>0</v>
      </c>
      <c r="G350" s="26"/>
      <c r="H350" s="542"/>
      <c r="J350" s="527"/>
      <c r="K350" s="527"/>
      <c r="L350" s="527"/>
    </row>
    <row r="351" s="519" customFormat="1" ht="25.5" customHeight="1" spans="1:12">
      <c r="A351" s="312" t="s">
        <v>849</v>
      </c>
      <c r="B351" s="39" t="s">
        <v>850</v>
      </c>
      <c r="C351" s="26"/>
      <c r="D351" s="26"/>
      <c r="E351" s="26"/>
      <c r="F351" s="548">
        <f t="shared" si="7"/>
        <v>0</v>
      </c>
      <c r="G351" s="26"/>
      <c r="H351" s="542"/>
      <c r="J351" s="527"/>
      <c r="K351" s="527"/>
      <c r="L351" s="527"/>
    </row>
    <row r="352" s="519" customFormat="1" ht="25.5" customHeight="1" spans="1:12">
      <c r="A352" s="312" t="s">
        <v>851</v>
      </c>
      <c r="B352" s="39" t="s">
        <v>852</v>
      </c>
      <c r="C352" s="26" t="s">
        <v>224</v>
      </c>
      <c r="D352" s="26"/>
      <c r="E352" s="26"/>
      <c r="F352" s="548">
        <f t="shared" si="7"/>
        <v>0</v>
      </c>
      <c r="G352" s="26"/>
      <c r="H352" s="542"/>
      <c r="J352" s="527"/>
      <c r="K352" s="527"/>
      <c r="L352" s="527"/>
    </row>
    <row r="353" s="519" customFormat="1" ht="25.5" customHeight="1" spans="1:12">
      <c r="A353" s="312" t="s">
        <v>853</v>
      </c>
      <c r="B353" s="39" t="s">
        <v>854</v>
      </c>
      <c r="C353" s="26" t="s">
        <v>224</v>
      </c>
      <c r="D353" s="26"/>
      <c r="E353" s="26"/>
      <c r="F353" s="548">
        <f t="shared" si="7"/>
        <v>0</v>
      </c>
      <c r="G353" s="26"/>
      <c r="H353" s="542"/>
      <c r="J353" s="527"/>
      <c r="K353" s="527"/>
      <c r="L353" s="527"/>
    </row>
    <row r="354" s="519" customFormat="1" ht="25.5" customHeight="1" spans="1:12">
      <c r="A354" s="312" t="s">
        <v>855</v>
      </c>
      <c r="B354" s="39" t="s">
        <v>856</v>
      </c>
      <c r="C354" s="26"/>
      <c r="D354" s="26"/>
      <c r="E354" s="26"/>
      <c r="F354" s="548">
        <f t="shared" si="7"/>
        <v>0</v>
      </c>
      <c r="G354" s="26"/>
      <c r="H354" s="542"/>
      <c r="J354" s="527"/>
      <c r="K354" s="527"/>
      <c r="L354" s="527"/>
    </row>
    <row r="355" s="519" customFormat="1" ht="25.5" customHeight="1" spans="1:12">
      <c r="A355" s="312" t="s">
        <v>857</v>
      </c>
      <c r="B355" s="39" t="s">
        <v>858</v>
      </c>
      <c r="C355" s="26" t="s">
        <v>859</v>
      </c>
      <c r="D355" s="26"/>
      <c r="E355" s="26"/>
      <c r="F355" s="548">
        <f t="shared" si="7"/>
        <v>0</v>
      </c>
      <c r="G355" s="26"/>
      <c r="H355" s="542"/>
      <c r="J355" s="527"/>
      <c r="K355" s="527"/>
      <c r="L355" s="527"/>
    </row>
    <row r="356" s="140" customFormat="1" ht="25.5" customHeight="1" spans="1:12">
      <c r="A356" s="588"/>
      <c r="B356" s="589" t="s">
        <v>860</v>
      </c>
      <c r="C356" s="590"/>
      <c r="D356" s="590"/>
      <c r="E356" s="591"/>
      <c r="F356" s="548">
        <f t="shared" si="7"/>
        <v>0</v>
      </c>
      <c r="G356" s="592"/>
      <c r="H356" s="593"/>
      <c r="J356" s="602" t="s">
        <v>861</v>
      </c>
      <c r="K356" s="602"/>
      <c r="L356" s="602"/>
    </row>
    <row r="357" s="140" customFormat="1" ht="25.5" customHeight="1" spans="1:12">
      <c r="A357" s="555" t="s">
        <v>862</v>
      </c>
      <c r="B357" s="98" t="s">
        <v>863</v>
      </c>
      <c r="C357" s="130"/>
      <c r="D357" s="130"/>
      <c r="E357" s="70"/>
      <c r="F357" s="548">
        <f t="shared" si="7"/>
        <v>0</v>
      </c>
      <c r="G357" s="484"/>
      <c r="H357" s="556"/>
      <c r="J357" s="602"/>
      <c r="K357" s="602"/>
      <c r="L357" s="602"/>
    </row>
    <row r="358" s="2" customFormat="1" ht="25.5" customHeight="1" spans="1:8">
      <c r="A358" s="537">
        <v>602</v>
      </c>
      <c r="B358" s="30" t="s">
        <v>864</v>
      </c>
      <c r="C358" s="26"/>
      <c r="D358" s="26"/>
      <c r="E358" s="26"/>
      <c r="F358" s="548">
        <f t="shared" si="7"/>
        <v>0</v>
      </c>
      <c r="G358" s="26"/>
      <c r="H358" s="29"/>
    </row>
    <row r="359" s="2" customFormat="1" ht="25.5" customHeight="1" spans="1:8">
      <c r="A359" s="537" t="s">
        <v>865</v>
      </c>
      <c r="B359" s="30" t="s">
        <v>866</v>
      </c>
      <c r="C359" s="26"/>
      <c r="D359" s="26"/>
      <c r="E359" s="26"/>
      <c r="F359" s="548">
        <f t="shared" si="7"/>
        <v>0</v>
      </c>
      <c r="G359" s="26"/>
      <c r="H359" s="29"/>
    </row>
    <row r="360" s="2" customFormat="1" ht="25.5" customHeight="1" spans="1:8">
      <c r="A360" s="537" t="s">
        <v>867</v>
      </c>
      <c r="B360" s="30" t="s">
        <v>626</v>
      </c>
      <c r="C360" s="26"/>
      <c r="D360" s="26"/>
      <c r="E360" s="26"/>
      <c r="F360" s="548">
        <f t="shared" si="7"/>
        <v>0</v>
      </c>
      <c r="G360" s="26"/>
      <c r="H360" s="29"/>
    </row>
    <row r="361" s="519" customFormat="1" ht="25.5" customHeight="1" spans="1:8">
      <c r="A361" s="537" t="s">
        <v>868</v>
      </c>
      <c r="B361" s="30" t="s">
        <v>869</v>
      </c>
      <c r="C361" s="26" t="s">
        <v>41</v>
      </c>
      <c r="D361" s="27"/>
      <c r="E361" s="31"/>
      <c r="F361" s="548">
        <f t="shared" si="7"/>
        <v>0</v>
      </c>
      <c r="G361" s="26"/>
      <c r="H361" s="542"/>
    </row>
    <row r="362" s="519" customFormat="1" ht="25.5" customHeight="1" spans="1:8">
      <c r="A362" s="537" t="s">
        <v>870</v>
      </c>
      <c r="B362" s="30" t="s">
        <v>871</v>
      </c>
      <c r="C362" s="26" t="s">
        <v>41</v>
      </c>
      <c r="D362" s="27"/>
      <c r="E362" s="31"/>
      <c r="F362" s="548">
        <f t="shared" si="7"/>
        <v>0</v>
      </c>
      <c r="G362" s="26"/>
      <c r="H362" s="542"/>
    </row>
    <row r="363" s="2" customFormat="1" ht="25.5" customHeight="1" spans="1:8">
      <c r="A363" s="537" t="s">
        <v>872</v>
      </c>
      <c r="B363" s="30" t="s">
        <v>873</v>
      </c>
      <c r="C363" s="26"/>
      <c r="D363" s="26"/>
      <c r="E363" s="26"/>
      <c r="F363" s="548">
        <f t="shared" si="7"/>
        <v>0</v>
      </c>
      <c r="G363" s="26"/>
      <c r="H363" s="29"/>
    </row>
    <row r="364" s="2" customFormat="1" ht="25.5" customHeight="1" spans="1:9">
      <c r="A364" s="537" t="s">
        <v>874</v>
      </c>
      <c r="B364" s="30" t="s">
        <v>875</v>
      </c>
      <c r="C364" s="26"/>
      <c r="D364" s="26"/>
      <c r="E364" s="26"/>
      <c r="F364" s="548">
        <f t="shared" si="7"/>
        <v>0</v>
      </c>
      <c r="G364" s="26"/>
      <c r="H364" s="29"/>
      <c r="I364" s="2" t="s">
        <v>527</v>
      </c>
    </row>
    <row r="365" s="519" customFormat="1" ht="25.5" customHeight="1" spans="1:8">
      <c r="A365" s="537" t="s">
        <v>876</v>
      </c>
      <c r="B365" s="30" t="s">
        <v>877</v>
      </c>
      <c r="C365" s="26" t="s">
        <v>112</v>
      </c>
      <c r="D365" s="27"/>
      <c r="E365" s="31"/>
      <c r="F365" s="548">
        <f t="shared" si="7"/>
        <v>0</v>
      </c>
      <c r="G365" s="26"/>
      <c r="H365" s="542"/>
    </row>
    <row r="366" s="519" customFormat="1" ht="25.5" customHeight="1" spans="1:8">
      <c r="A366" s="555" t="s">
        <v>878</v>
      </c>
      <c r="B366" s="41" t="s">
        <v>879</v>
      </c>
      <c r="C366" s="34" t="s">
        <v>112</v>
      </c>
      <c r="D366" s="27"/>
      <c r="E366" s="31"/>
      <c r="F366" s="548">
        <f t="shared" si="7"/>
        <v>0</v>
      </c>
      <c r="G366" s="26"/>
      <c r="H366" s="542"/>
    </row>
    <row r="367" s="2" customFormat="1" ht="25.5" customHeight="1" spans="1:8">
      <c r="A367" s="537">
        <v>604</v>
      </c>
      <c r="B367" s="30" t="s">
        <v>880</v>
      </c>
      <c r="C367" s="26"/>
      <c r="D367" s="26"/>
      <c r="E367" s="26"/>
      <c r="F367" s="548">
        <f t="shared" si="7"/>
        <v>0</v>
      </c>
      <c r="G367" s="26"/>
      <c r="H367" s="29"/>
    </row>
    <row r="368" s="2" customFormat="1" ht="25.5" customHeight="1" spans="1:8">
      <c r="A368" s="537" t="s">
        <v>881</v>
      </c>
      <c r="B368" s="30" t="s">
        <v>882</v>
      </c>
      <c r="C368" s="26"/>
      <c r="D368" s="26"/>
      <c r="E368" s="26"/>
      <c r="F368" s="548">
        <f t="shared" si="7"/>
        <v>0</v>
      </c>
      <c r="G368" s="26"/>
      <c r="H368" s="29"/>
    </row>
    <row r="369" s="2" customFormat="1" ht="25.5" customHeight="1" spans="1:8">
      <c r="A369" s="537" t="s">
        <v>883</v>
      </c>
      <c r="B369" s="30" t="s">
        <v>884</v>
      </c>
      <c r="C369" s="26"/>
      <c r="D369" s="26"/>
      <c r="E369" s="26"/>
      <c r="F369" s="548">
        <f t="shared" si="7"/>
        <v>0</v>
      </c>
      <c r="G369" s="26"/>
      <c r="H369" s="29"/>
    </row>
    <row r="370" s="519" customFormat="1" ht="25.5" customHeight="1" spans="1:8">
      <c r="A370" s="537" t="s">
        <v>885</v>
      </c>
      <c r="B370" s="30" t="s">
        <v>886</v>
      </c>
      <c r="C370" s="26" t="s">
        <v>859</v>
      </c>
      <c r="D370" s="27"/>
      <c r="E370" s="26"/>
      <c r="F370" s="548">
        <f t="shared" si="7"/>
        <v>0</v>
      </c>
      <c r="G370" s="26"/>
      <c r="H370" s="542"/>
    </row>
    <row r="371" s="519" customFormat="1" ht="25.5" customHeight="1" spans="1:8">
      <c r="A371" s="537" t="s">
        <v>887</v>
      </c>
      <c r="B371" s="30" t="s">
        <v>888</v>
      </c>
      <c r="C371" s="69" t="s">
        <v>834</v>
      </c>
      <c r="D371" s="27"/>
      <c r="E371" s="26"/>
      <c r="F371" s="548">
        <f t="shared" si="7"/>
        <v>0</v>
      </c>
      <c r="G371" s="26"/>
      <c r="H371" s="542"/>
    </row>
    <row r="372" s="519" customFormat="1" ht="25.5" customHeight="1" spans="1:8">
      <c r="A372" s="555" t="s">
        <v>889</v>
      </c>
      <c r="B372" s="39" t="s">
        <v>890</v>
      </c>
      <c r="C372" s="69" t="s">
        <v>834</v>
      </c>
      <c r="D372" s="27"/>
      <c r="E372" s="26"/>
      <c r="F372" s="548">
        <f t="shared" si="7"/>
        <v>0</v>
      </c>
      <c r="G372" s="26"/>
      <c r="H372" s="542"/>
    </row>
    <row r="373" s="519" customFormat="1" ht="25.5" customHeight="1" spans="1:8">
      <c r="A373" s="555" t="s">
        <v>891</v>
      </c>
      <c r="B373" s="39" t="s">
        <v>892</v>
      </c>
      <c r="C373" s="69" t="s">
        <v>834</v>
      </c>
      <c r="D373" s="27"/>
      <c r="E373" s="26"/>
      <c r="F373" s="548">
        <f t="shared" si="7"/>
        <v>0</v>
      </c>
      <c r="G373" s="26"/>
      <c r="H373" s="542"/>
    </row>
    <row r="374" s="519" customFormat="1" ht="25.5" customHeight="1" spans="1:8">
      <c r="A374" s="601" t="s">
        <v>893</v>
      </c>
      <c r="B374" s="41" t="s">
        <v>894</v>
      </c>
      <c r="C374" s="26" t="s">
        <v>834</v>
      </c>
      <c r="D374" s="27"/>
      <c r="E374" s="26"/>
      <c r="F374" s="548">
        <f t="shared" si="7"/>
        <v>0</v>
      </c>
      <c r="G374" s="26"/>
      <c r="H374" s="542"/>
    </row>
    <row r="375" s="519" customFormat="1" ht="25.5" customHeight="1" spans="1:8">
      <c r="A375" s="601" t="s">
        <v>895</v>
      </c>
      <c r="B375" s="30" t="s">
        <v>896</v>
      </c>
      <c r="C375" s="26" t="s">
        <v>834</v>
      </c>
      <c r="D375" s="27"/>
      <c r="E375" s="26"/>
      <c r="F375" s="548">
        <f t="shared" si="7"/>
        <v>0</v>
      </c>
      <c r="G375" s="26"/>
      <c r="H375" s="542"/>
    </row>
    <row r="376" s="519" customFormat="1" ht="25.5" customHeight="1" spans="1:8">
      <c r="A376" s="601" t="s">
        <v>897</v>
      </c>
      <c r="B376" s="41" t="s">
        <v>898</v>
      </c>
      <c r="C376" s="26" t="s">
        <v>834</v>
      </c>
      <c r="D376" s="27"/>
      <c r="E376" s="26"/>
      <c r="F376" s="548">
        <f t="shared" si="7"/>
        <v>0</v>
      </c>
      <c r="G376" s="26"/>
      <c r="H376" s="542"/>
    </row>
    <row r="377" s="2" customFormat="1" ht="25.5" customHeight="1" spans="1:8">
      <c r="A377" s="537" t="s">
        <v>899</v>
      </c>
      <c r="B377" s="30" t="s">
        <v>900</v>
      </c>
      <c r="C377" s="26"/>
      <c r="D377" s="26"/>
      <c r="E377" s="26"/>
      <c r="F377" s="548">
        <f t="shared" si="7"/>
        <v>0</v>
      </c>
      <c r="G377" s="26"/>
      <c r="H377" s="29"/>
    </row>
    <row r="378" s="2" customFormat="1" ht="25.5" customHeight="1" spans="1:8">
      <c r="A378" s="537" t="s">
        <v>901</v>
      </c>
      <c r="B378" s="30" t="s">
        <v>902</v>
      </c>
      <c r="C378" s="26"/>
      <c r="D378" s="26"/>
      <c r="E378" s="26"/>
      <c r="F378" s="548">
        <f t="shared" si="7"/>
        <v>0</v>
      </c>
      <c r="G378" s="26"/>
      <c r="H378" s="29"/>
    </row>
    <row r="379" s="519" customFormat="1" ht="25.5" customHeight="1" spans="1:8">
      <c r="A379" s="537" t="s">
        <v>903</v>
      </c>
      <c r="B379" s="39" t="s">
        <v>904</v>
      </c>
      <c r="C379" s="26" t="s">
        <v>859</v>
      </c>
      <c r="D379" s="27"/>
      <c r="E379" s="70"/>
      <c r="F379" s="548">
        <f t="shared" si="7"/>
        <v>0</v>
      </c>
      <c r="G379" s="26"/>
      <c r="H379" s="542"/>
    </row>
    <row r="380" s="519" customFormat="1" ht="25.5" customHeight="1" spans="1:8">
      <c r="A380" s="537" t="s">
        <v>905</v>
      </c>
      <c r="B380" s="39" t="s">
        <v>906</v>
      </c>
      <c r="C380" s="26" t="s">
        <v>859</v>
      </c>
      <c r="D380" s="27"/>
      <c r="E380" s="70"/>
      <c r="F380" s="548">
        <f t="shared" si="7"/>
        <v>0</v>
      </c>
      <c r="G380" s="26"/>
      <c r="H380" s="542"/>
    </row>
    <row r="381" s="519" customFormat="1" ht="25.5" customHeight="1" spans="1:8">
      <c r="A381" s="537" t="s">
        <v>907</v>
      </c>
      <c r="B381" s="39" t="s">
        <v>908</v>
      </c>
      <c r="C381" s="26" t="s">
        <v>859</v>
      </c>
      <c r="D381" s="27"/>
      <c r="E381" s="70"/>
      <c r="F381" s="548">
        <f t="shared" si="7"/>
        <v>0</v>
      </c>
      <c r="G381" s="26"/>
      <c r="H381" s="542"/>
    </row>
    <row r="382" s="519" customFormat="1" ht="25.5" customHeight="1" spans="1:8">
      <c r="A382" s="537" t="s">
        <v>909</v>
      </c>
      <c r="B382" s="39" t="s">
        <v>910</v>
      </c>
      <c r="C382" s="26" t="s">
        <v>859</v>
      </c>
      <c r="D382" s="27"/>
      <c r="E382" s="70"/>
      <c r="F382" s="548">
        <f t="shared" si="7"/>
        <v>0</v>
      </c>
      <c r="G382" s="26"/>
      <c r="H382" s="542"/>
    </row>
    <row r="383" s="519" customFormat="1" ht="25.5" customHeight="1" spans="1:8">
      <c r="A383" s="537" t="s">
        <v>911</v>
      </c>
      <c r="B383" s="30" t="s">
        <v>912</v>
      </c>
      <c r="C383" s="26"/>
      <c r="D383" s="26"/>
      <c r="E383" s="26"/>
      <c r="F383" s="548">
        <f t="shared" si="7"/>
        <v>0</v>
      </c>
      <c r="G383" s="26"/>
      <c r="H383" s="542"/>
    </row>
    <row r="384" s="519" customFormat="1" ht="25.5" customHeight="1" spans="1:8">
      <c r="A384" s="537" t="s">
        <v>913</v>
      </c>
      <c r="B384" s="30" t="s">
        <v>914</v>
      </c>
      <c r="C384" s="26" t="s">
        <v>859</v>
      </c>
      <c r="D384" s="26"/>
      <c r="E384" s="70"/>
      <c r="F384" s="548">
        <f t="shared" si="7"/>
        <v>0</v>
      </c>
      <c r="G384" s="26"/>
      <c r="H384" s="542"/>
    </row>
    <row r="385" s="519" customFormat="1" ht="25.5" customHeight="1" spans="1:8">
      <c r="A385" s="537" t="s">
        <v>915</v>
      </c>
      <c r="B385" s="30" t="s">
        <v>916</v>
      </c>
      <c r="C385" s="26"/>
      <c r="D385" s="26"/>
      <c r="E385" s="26"/>
      <c r="F385" s="548">
        <f t="shared" si="7"/>
        <v>0</v>
      </c>
      <c r="G385" s="26"/>
      <c r="H385" s="542"/>
    </row>
    <row r="386" s="519" customFormat="1" ht="25.5" customHeight="1" spans="1:8">
      <c r="A386" s="537" t="s">
        <v>917</v>
      </c>
      <c r="B386" s="30" t="s">
        <v>918</v>
      </c>
      <c r="C386" s="26" t="s">
        <v>859</v>
      </c>
      <c r="D386" s="26"/>
      <c r="E386" s="70"/>
      <c r="F386" s="548">
        <f t="shared" si="7"/>
        <v>0</v>
      </c>
      <c r="G386" s="26"/>
      <c r="H386" s="542"/>
    </row>
    <row r="387" s="519" customFormat="1" ht="25.5" customHeight="1" spans="1:8">
      <c r="A387" s="537" t="s">
        <v>919</v>
      </c>
      <c r="B387" s="30" t="s">
        <v>920</v>
      </c>
      <c r="C387" s="26"/>
      <c r="D387" s="26"/>
      <c r="E387" s="26"/>
      <c r="F387" s="548">
        <f t="shared" si="7"/>
        <v>0</v>
      </c>
      <c r="G387" s="26"/>
      <c r="H387" s="542"/>
    </row>
    <row r="388" s="519" customFormat="1" ht="25.5" customHeight="1" spans="1:8">
      <c r="A388" s="537" t="s">
        <v>921</v>
      </c>
      <c r="B388" s="39" t="s">
        <v>922</v>
      </c>
      <c r="C388" s="26" t="s">
        <v>859</v>
      </c>
      <c r="D388" s="26"/>
      <c r="E388" s="70"/>
      <c r="F388" s="548">
        <f t="shared" si="7"/>
        <v>0</v>
      </c>
      <c r="G388" s="26"/>
      <c r="H388" s="542"/>
    </row>
    <row r="389" s="2" customFormat="1" ht="25.5" customHeight="1" spans="1:8">
      <c r="A389" s="537" t="s">
        <v>923</v>
      </c>
      <c r="B389" s="30" t="s">
        <v>924</v>
      </c>
      <c r="C389" s="26"/>
      <c r="D389" s="27"/>
      <c r="E389" s="26"/>
      <c r="F389" s="548">
        <f t="shared" si="7"/>
        <v>0</v>
      </c>
      <c r="G389" s="26"/>
      <c r="H389" s="29"/>
    </row>
    <row r="390" s="519" customFormat="1" ht="25.5" customHeight="1" spans="1:8">
      <c r="A390" s="537" t="s">
        <v>925</v>
      </c>
      <c r="B390" s="30" t="s">
        <v>926</v>
      </c>
      <c r="C390" s="26" t="s">
        <v>41</v>
      </c>
      <c r="D390" s="27"/>
      <c r="E390" s="26"/>
      <c r="F390" s="548">
        <f t="shared" si="7"/>
        <v>0</v>
      </c>
      <c r="G390" s="26"/>
      <c r="H390" s="542"/>
    </row>
    <row r="391" s="2" customFormat="1" ht="25.5" customHeight="1" spans="1:8">
      <c r="A391" s="537">
        <v>605</v>
      </c>
      <c r="B391" s="30" t="s">
        <v>927</v>
      </c>
      <c r="C391" s="26"/>
      <c r="D391" s="26"/>
      <c r="E391" s="26"/>
      <c r="F391" s="548">
        <f t="shared" si="7"/>
        <v>0</v>
      </c>
      <c r="G391" s="26"/>
      <c r="H391" s="29"/>
    </row>
    <row r="392" s="2" customFormat="1" ht="25.5" customHeight="1" spans="1:8">
      <c r="A392" s="537" t="s">
        <v>928</v>
      </c>
      <c r="B392" s="30" t="s">
        <v>929</v>
      </c>
      <c r="C392" s="26"/>
      <c r="D392" s="26"/>
      <c r="E392" s="26"/>
      <c r="F392" s="548">
        <f t="shared" si="7"/>
        <v>0</v>
      </c>
      <c r="G392" s="26"/>
      <c r="H392" s="29"/>
    </row>
    <row r="393" s="2" customFormat="1" ht="25.5" customHeight="1" spans="1:8">
      <c r="A393" s="537" t="s">
        <v>930</v>
      </c>
      <c r="B393" s="30" t="s">
        <v>931</v>
      </c>
      <c r="C393" s="26"/>
      <c r="D393" s="26"/>
      <c r="E393" s="31"/>
      <c r="F393" s="548">
        <f t="shared" si="7"/>
        <v>0</v>
      </c>
      <c r="G393" s="26"/>
      <c r="H393" s="29"/>
    </row>
    <row r="394" s="519" customFormat="1" ht="25.5" customHeight="1" spans="1:9">
      <c r="A394" s="537" t="s">
        <v>932</v>
      </c>
      <c r="B394" s="30" t="s">
        <v>933</v>
      </c>
      <c r="C394" s="26" t="s">
        <v>224</v>
      </c>
      <c r="D394" s="26"/>
      <c r="E394" s="31"/>
      <c r="F394" s="548">
        <f t="shared" si="7"/>
        <v>0</v>
      </c>
      <c r="G394" s="26"/>
      <c r="H394" s="542"/>
      <c r="I394" s="519" t="s">
        <v>490</v>
      </c>
    </row>
    <row r="395" s="2" customFormat="1" ht="25.5" customHeight="1" spans="1:8">
      <c r="A395" s="537" t="s">
        <v>934</v>
      </c>
      <c r="B395" s="30" t="s">
        <v>935</v>
      </c>
      <c r="C395" s="26"/>
      <c r="D395" s="26"/>
      <c r="E395" s="31"/>
      <c r="F395" s="548">
        <f t="shared" si="7"/>
        <v>0</v>
      </c>
      <c r="G395" s="26"/>
      <c r="H395" s="29"/>
    </row>
    <row r="396" s="519" customFormat="1" ht="25.5" customHeight="1" spans="1:8">
      <c r="A396" s="603" t="s">
        <v>936</v>
      </c>
      <c r="B396" s="44" t="s">
        <v>937</v>
      </c>
      <c r="C396" s="26" t="s">
        <v>224</v>
      </c>
      <c r="D396" s="26"/>
      <c r="E396" s="31"/>
      <c r="F396" s="548">
        <f t="shared" si="7"/>
        <v>0</v>
      </c>
      <c r="G396" s="26"/>
      <c r="H396" s="542"/>
    </row>
    <row r="397" s="2" customFormat="1" ht="25.5" customHeight="1" spans="1:8">
      <c r="A397" s="537" t="s">
        <v>938</v>
      </c>
      <c r="B397" s="30" t="s">
        <v>939</v>
      </c>
      <c r="C397" s="26"/>
      <c r="D397" s="26"/>
      <c r="E397" s="31"/>
      <c r="F397" s="548">
        <f t="shared" si="7"/>
        <v>0</v>
      </c>
      <c r="G397" s="26"/>
      <c r="H397" s="29"/>
    </row>
    <row r="398" s="2" customFormat="1" ht="25.5" customHeight="1" spans="1:8">
      <c r="A398" s="603" t="s">
        <v>940</v>
      </c>
      <c r="B398" s="44" t="s">
        <v>941</v>
      </c>
      <c r="C398" s="26"/>
      <c r="D398" s="26"/>
      <c r="E398" s="31"/>
      <c r="F398" s="548">
        <f t="shared" si="7"/>
        <v>0</v>
      </c>
      <c r="G398" s="26"/>
      <c r="H398" s="29"/>
    </row>
    <row r="399" s="519" customFormat="1" ht="25.5" customHeight="1" spans="1:8">
      <c r="A399" s="603" t="s">
        <v>942</v>
      </c>
      <c r="B399" s="44" t="s">
        <v>943</v>
      </c>
      <c r="C399" s="26" t="s">
        <v>859</v>
      </c>
      <c r="D399" s="26"/>
      <c r="E399" s="31"/>
      <c r="F399" s="548">
        <f t="shared" si="7"/>
        <v>0</v>
      </c>
      <c r="G399" s="26"/>
      <c r="H399" s="542"/>
    </row>
    <row r="400" s="2" customFormat="1" ht="25.5" customHeight="1" spans="1:8">
      <c r="A400" s="537" t="s">
        <v>944</v>
      </c>
      <c r="B400" s="30" t="s">
        <v>945</v>
      </c>
      <c r="C400" s="26"/>
      <c r="D400" s="26"/>
      <c r="E400" s="70"/>
      <c r="F400" s="548">
        <f t="shared" si="7"/>
        <v>0</v>
      </c>
      <c r="G400" s="26"/>
      <c r="H400" s="29"/>
    </row>
    <row r="401" s="519" customFormat="1" ht="25.5" customHeight="1" spans="1:16">
      <c r="A401" s="537" t="s">
        <v>946</v>
      </c>
      <c r="B401" s="30" t="s">
        <v>947</v>
      </c>
      <c r="C401" s="26" t="s">
        <v>859</v>
      </c>
      <c r="D401" s="26"/>
      <c r="E401" s="70"/>
      <c r="F401" s="548">
        <f t="shared" si="7"/>
        <v>0</v>
      </c>
      <c r="G401" s="26"/>
      <c r="H401" s="542"/>
      <c r="J401" s="585"/>
      <c r="K401" s="585"/>
      <c r="L401" s="585"/>
      <c r="M401" s="585"/>
      <c r="N401" s="585"/>
      <c r="O401" s="585"/>
      <c r="P401" s="585"/>
    </row>
    <row r="402" s="140" customFormat="1" ht="25.5" customHeight="1" spans="1:8">
      <c r="A402" s="588"/>
      <c r="B402" s="589" t="s">
        <v>948</v>
      </c>
      <c r="C402" s="590"/>
      <c r="D402" s="590"/>
      <c r="E402" s="591"/>
      <c r="F402" s="548">
        <f t="shared" si="7"/>
        <v>0</v>
      </c>
      <c r="G402" s="592"/>
      <c r="H402" s="593"/>
    </row>
    <row r="403" s="140" customFormat="1" ht="25.5" customHeight="1" spans="1:8">
      <c r="A403" s="555" t="s">
        <v>949</v>
      </c>
      <c r="B403" s="98" t="s">
        <v>950</v>
      </c>
      <c r="C403" s="130"/>
      <c r="D403" s="130"/>
      <c r="E403" s="70"/>
      <c r="F403" s="548">
        <f t="shared" si="7"/>
        <v>0</v>
      </c>
      <c r="G403" s="484"/>
      <c r="H403" s="556"/>
    </row>
    <row r="404" s="2" customFormat="1" ht="25.5" customHeight="1" spans="1:8">
      <c r="A404" s="537">
        <v>702</v>
      </c>
      <c r="B404" s="30" t="s">
        <v>951</v>
      </c>
      <c r="C404" s="26"/>
      <c r="D404" s="27"/>
      <c r="E404" s="26"/>
      <c r="F404" s="548">
        <f t="shared" si="7"/>
        <v>0</v>
      </c>
      <c r="G404" s="26"/>
      <c r="H404" s="29"/>
    </row>
    <row r="405" s="2" customFormat="1" ht="25.5" customHeight="1" spans="1:8">
      <c r="A405" s="537" t="s">
        <v>952</v>
      </c>
      <c r="B405" s="30" t="s">
        <v>953</v>
      </c>
      <c r="C405" s="26"/>
      <c r="D405" s="27"/>
      <c r="E405" s="26"/>
      <c r="F405" s="548">
        <f t="shared" si="7"/>
        <v>0</v>
      </c>
      <c r="G405" s="26"/>
      <c r="H405" s="29"/>
    </row>
    <row r="406" s="521" customFormat="1" ht="25.5" customHeight="1" spans="1:13">
      <c r="A406" s="543" t="s">
        <v>954</v>
      </c>
      <c r="B406" s="544" t="s">
        <v>953</v>
      </c>
      <c r="C406" s="545" t="s">
        <v>41</v>
      </c>
      <c r="D406" s="545">
        <v>369.5</v>
      </c>
      <c r="E406" s="604">
        <v>35.02</v>
      </c>
      <c r="F406" s="548">
        <f t="shared" ref="F406:F456" si="8">D406*E406</f>
        <v>12939.89</v>
      </c>
      <c r="G406" s="548">
        <v>12940.26</v>
      </c>
      <c r="H406" s="551"/>
      <c r="I406" s="521" t="s">
        <v>955</v>
      </c>
      <c r="J406" s="606"/>
      <c r="K406" s="606"/>
      <c r="L406" s="606"/>
      <c r="M406" s="606"/>
    </row>
    <row r="407" s="519" customFormat="1" ht="25.5" customHeight="1" spans="1:13">
      <c r="A407" s="537" t="s">
        <v>956</v>
      </c>
      <c r="B407" s="30" t="s">
        <v>957</v>
      </c>
      <c r="C407" s="26" t="s">
        <v>41</v>
      </c>
      <c r="D407" s="27"/>
      <c r="E407" s="26"/>
      <c r="F407" s="548">
        <f t="shared" si="8"/>
        <v>0</v>
      </c>
      <c r="G407" s="26"/>
      <c r="H407" s="542"/>
      <c r="J407" s="527"/>
      <c r="K407" s="527"/>
      <c r="L407" s="527"/>
      <c r="M407" s="527"/>
    </row>
    <row r="408" s="526" customFormat="1" ht="25.5" customHeight="1" spans="1:12">
      <c r="A408" s="594" t="s">
        <v>958</v>
      </c>
      <c r="B408" s="595" t="s">
        <v>959</v>
      </c>
      <c r="C408" s="596" t="s">
        <v>41</v>
      </c>
      <c r="D408" s="605"/>
      <c r="E408" s="597"/>
      <c r="F408" s="548">
        <f t="shared" si="8"/>
        <v>0</v>
      </c>
      <c r="G408" s="596"/>
      <c r="H408" s="598"/>
      <c r="I408" s="599"/>
      <c r="J408" s="599"/>
      <c r="K408" s="599"/>
      <c r="L408" s="599"/>
    </row>
    <row r="409" s="2" customFormat="1" ht="25.5" customHeight="1" spans="1:8">
      <c r="A409" s="555" t="s">
        <v>960</v>
      </c>
      <c r="B409" s="41" t="s">
        <v>961</v>
      </c>
      <c r="C409" s="34"/>
      <c r="D409" s="27"/>
      <c r="E409" s="26"/>
      <c r="F409" s="548">
        <f t="shared" si="8"/>
        <v>0</v>
      </c>
      <c r="G409" s="26"/>
      <c r="H409" s="29"/>
    </row>
    <row r="410" s="519" customFormat="1" ht="25.5" customHeight="1" spans="1:8">
      <c r="A410" s="555" t="s">
        <v>962</v>
      </c>
      <c r="B410" s="41" t="s">
        <v>963</v>
      </c>
      <c r="C410" s="34" t="s">
        <v>41</v>
      </c>
      <c r="D410" s="27"/>
      <c r="E410" s="26"/>
      <c r="F410" s="548">
        <f t="shared" si="8"/>
        <v>0</v>
      </c>
      <c r="G410" s="26"/>
      <c r="H410" s="542"/>
    </row>
    <row r="411" s="2" customFormat="1" ht="25.5" customHeight="1" spans="1:8">
      <c r="A411" s="537">
        <v>703</v>
      </c>
      <c r="B411" s="30" t="s">
        <v>964</v>
      </c>
      <c r="C411" s="26"/>
      <c r="D411" s="27"/>
      <c r="E411" s="26"/>
      <c r="F411" s="548">
        <f t="shared" si="8"/>
        <v>0</v>
      </c>
      <c r="G411" s="26"/>
      <c r="H411" s="29"/>
    </row>
    <row r="412" s="2" customFormat="1" ht="25.5" customHeight="1" spans="1:8">
      <c r="A412" s="537" t="s">
        <v>965</v>
      </c>
      <c r="B412" s="30" t="s">
        <v>966</v>
      </c>
      <c r="C412" s="26"/>
      <c r="D412" s="27"/>
      <c r="E412" s="26"/>
      <c r="F412" s="548">
        <f t="shared" si="8"/>
        <v>0</v>
      </c>
      <c r="G412" s="26"/>
      <c r="H412" s="29"/>
    </row>
    <row r="413" s="519" customFormat="1" ht="25.5" customHeight="1" spans="1:8">
      <c r="A413" s="555" t="s">
        <v>967</v>
      </c>
      <c r="B413" s="41" t="s">
        <v>968</v>
      </c>
      <c r="C413" s="34" t="s">
        <v>224</v>
      </c>
      <c r="D413" s="27"/>
      <c r="E413" s="26"/>
      <c r="F413" s="548">
        <f t="shared" si="8"/>
        <v>0</v>
      </c>
      <c r="G413" s="26"/>
      <c r="H413" s="542"/>
    </row>
    <row r="414" s="2" customFormat="1" ht="25.5" customHeight="1" spans="1:8">
      <c r="A414" s="537" t="s">
        <v>969</v>
      </c>
      <c r="B414" s="30" t="s">
        <v>970</v>
      </c>
      <c r="C414" s="26" t="s">
        <v>224</v>
      </c>
      <c r="D414" s="27"/>
      <c r="E414" s="31"/>
      <c r="F414" s="548">
        <f t="shared" si="8"/>
        <v>0</v>
      </c>
      <c r="G414" s="26"/>
      <c r="H414" s="29"/>
    </row>
    <row r="415" s="2" customFormat="1" ht="25.5" customHeight="1" spans="1:8">
      <c r="A415" s="539" t="s">
        <v>971</v>
      </c>
      <c r="B415" s="37" t="s">
        <v>972</v>
      </c>
      <c r="C415" s="38" t="s">
        <v>224</v>
      </c>
      <c r="D415" s="27"/>
      <c r="E415" s="31"/>
      <c r="F415" s="548">
        <f t="shared" si="8"/>
        <v>0</v>
      </c>
      <c r="G415" s="26"/>
      <c r="H415" s="29"/>
    </row>
    <row r="416" s="519" customFormat="1" ht="25.5" customHeight="1" spans="1:8">
      <c r="A416" s="539" t="s">
        <v>973</v>
      </c>
      <c r="B416" s="37" t="s">
        <v>974</v>
      </c>
      <c r="C416" s="38" t="s">
        <v>224</v>
      </c>
      <c r="D416" s="27"/>
      <c r="E416" s="31"/>
      <c r="F416" s="548">
        <f t="shared" si="8"/>
        <v>0</v>
      </c>
      <c r="G416" s="26"/>
      <c r="H416" s="542"/>
    </row>
    <row r="417" s="519" customFormat="1" ht="25.5" customHeight="1" spans="1:8">
      <c r="A417" s="539" t="s">
        <v>975</v>
      </c>
      <c r="B417" s="37" t="s">
        <v>976</v>
      </c>
      <c r="C417" s="38" t="s">
        <v>224</v>
      </c>
      <c r="D417" s="27"/>
      <c r="E417" s="31"/>
      <c r="F417" s="548">
        <f t="shared" si="8"/>
        <v>0</v>
      </c>
      <c r="G417" s="26"/>
      <c r="H417" s="542"/>
    </row>
    <row r="418" s="519" customFormat="1" ht="25.5" customHeight="1" spans="1:8">
      <c r="A418" s="539" t="s">
        <v>977</v>
      </c>
      <c r="B418" s="37" t="s">
        <v>978</v>
      </c>
      <c r="C418" s="38" t="s">
        <v>224</v>
      </c>
      <c r="D418" s="27"/>
      <c r="E418" s="31"/>
      <c r="F418" s="548">
        <f t="shared" si="8"/>
        <v>0</v>
      </c>
      <c r="G418" s="26"/>
      <c r="H418" s="542"/>
    </row>
    <row r="419" s="519" customFormat="1" ht="25.5" customHeight="1" spans="1:8">
      <c r="A419" s="539" t="s">
        <v>979</v>
      </c>
      <c r="B419" s="37" t="s">
        <v>980</v>
      </c>
      <c r="C419" s="38" t="s">
        <v>224</v>
      </c>
      <c r="D419" s="27"/>
      <c r="E419" s="31"/>
      <c r="F419" s="548">
        <f t="shared" si="8"/>
        <v>0</v>
      </c>
      <c r="G419" s="26"/>
      <c r="H419" s="542"/>
    </row>
    <row r="420" s="2" customFormat="1" ht="25.5" customHeight="1" spans="1:8">
      <c r="A420" s="537">
        <v>704</v>
      </c>
      <c r="B420" s="30" t="s">
        <v>981</v>
      </c>
      <c r="C420" s="26"/>
      <c r="D420" s="27"/>
      <c r="E420" s="26"/>
      <c r="F420" s="548">
        <f t="shared" si="8"/>
        <v>0</v>
      </c>
      <c r="G420" s="26"/>
      <c r="H420" s="29"/>
    </row>
    <row r="421" s="2" customFormat="1" ht="25.5" customHeight="1" spans="1:8">
      <c r="A421" s="537" t="s">
        <v>982</v>
      </c>
      <c r="B421" s="30" t="s">
        <v>983</v>
      </c>
      <c r="C421" s="26"/>
      <c r="D421" s="27"/>
      <c r="E421" s="26"/>
      <c r="F421" s="548">
        <f t="shared" si="8"/>
        <v>0</v>
      </c>
      <c r="G421" s="26"/>
      <c r="H421" s="29"/>
    </row>
    <row r="422" s="2" customFormat="1" ht="25.5" customHeight="1" spans="1:8">
      <c r="A422" s="537" t="s">
        <v>984</v>
      </c>
      <c r="B422" s="30" t="s">
        <v>985</v>
      </c>
      <c r="C422" s="26"/>
      <c r="D422" s="27"/>
      <c r="E422" s="26"/>
      <c r="F422" s="548">
        <f t="shared" si="8"/>
        <v>0</v>
      </c>
      <c r="G422" s="26"/>
      <c r="H422" s="29"/>
    </row>
    <row r="423" s="519" customFormat="1" ht="25.5" customHeight="1" spans="1:8">
      <c r="A423" s="537" t="s">
        <v>986</v>
      </c>
      <c r="B423" s="39" t="s">
        <v>987</v>
      </c>
      <c r="C423" s="129" t="s">
        <v>988</v>
      </c>
      <c r="D423" s="27"/>
      <c r="E423" s="31"/>
      <c r="F423" s="548">
        <f t="shared" si="8"/>
        <v>0</v>
      </c>
      <c r="G423" s="26"/>
      <c r="H423" s="542"/>
    </row>
    <row r="424" s="2" customFormat="1" ht="25.5" customHeight="1" spans="1:8">
      <c r="A424" s="537" t="s">
        <v>989</v>
      </c>
      <c r="B424" s="30" t="s">
        <v>990</v>
      </c>
      <c r="C424" s="26"/>
      <c r="D424" s="27"/>
      <c r="E424" s="26"/>
      <c r="F424" s="548">
        <f t="shared" si="8"/>
        <v>0</v>
      </c>
      <c r="G424" s="26"/>
      <c r="H424" s="29"/>
    </row>
    <row r="425" s="519" customFormat="1" ht="25.5" customHeight="1" spans="1:8">
      <c r="A425" s="539" t="s">
        <v>991</v>
      </c>
      <c r="B425" s="39" t="s">
        <v>992</v>
      </c>
      <c r="C425" s="38" t="s">
        <v>988</v>
      </c>
      <c r="D425" s="27"/>
      <c r="E425" s="26"/>
      <c r="F425" s="548">
        <f t="shared" si="8"/>
        <v>0</v>
      </c>
      <c r="G425" s="26"/>
      <c r="H425" s="542"/>
    </row>
    <row r="426" s="519" customFormat="1" ht="25.5" customHeight="1" spans="1:8">
      <c r="A426" s="539" t="s">
        <v>993</v>
      </c>
      <c r="B426" s="39" t="s">
        <v>994</v>
      </c>
      <c r="C426" s="129" t="s">
        <v>988</v>
      </c>
      <c r="D426" s="27"/>
      <c r="E426" s="26"/>
      <c r="F426" s="548">
        <f t="shared" si="8"/>
        <v>0</v>
      </c>
      <c r="G426" s="26"/>
      <c r="H426" s="542"/>
    </row>
    <row r="427" s="2" customFormat="1" ht="25.5" customHeight="1" spans="1:8">
      <c r="A427" s="539" t="s">
        <v>995</v>
      </c>
      <c r="B427" s="39" t="s">
        <v>996</v>
      </c>
      <c r="C427" s="129"/>
      <c r="D427" s="27"/>
      <c r="E427" s="26"/>
      <c r="F427" s="548">
        <f t="shared" si="8"/>
        <v>0</v>
      </c>
      <c r="G427" s="26"/>
      <c r="H427" s="29"/>
    </row>
    <row r="428" s="519" customFormat="1" ht="25.5" customHeight="1" spans="1:9">
      <c r="A428" s="539" t="s">
        <v>997</v>
      </c>
      <c r="B428" s="39" t="s">
        <v>998</v>
      </c>
      <c r="C428" s="129" t="s">
        <v>988</v>
      </c>
      <c r="D428" s="27"/>
      <c r="E428" s="26"/>
      <c r="F428" s="548">
        <f t="shared" si="8"/>
        <v>0</v>
      </c>
      <c r="G428" s="26"/>
      <c r="H428" s="542"/>
      <c r="I428" s="519" t="s">
        <v>999</v>
      </c>
    </row>
    <row r="429" s="519" customFormat="1" ht="25.5" customHeight="1" spans="1:8">
      <c r="A429" s="537" t="s">
        <v>1000</v>
      </c>
      <c r="B429" s="39" t="s">
        <v>1001</v>
      </c>
      <c r="C429" s="129" t="s">
        <v>988</v>
      </c>
      <c r="D429" s="27"/>
      <c r="E429" s="26"/>
      <c r="F429" s="548">
        <f t="shared" si="8"/>
        <v>0</v>
      </c>
      <c r="G429" s="26"/>
      <c r="H429" s="542"/>
    </row>
    <row r="430" s="2" customFormat="1" ht="25.5" customHeight="1" spans="1:8">
      <c r="A430" s="539" t="s">
        <v>1002</v>
      </c>
      <c r="B430" s="39" t="s">
        <v>1003</v>
      </c>
      <c r="C430" s="129"/>
      <c r="D430" s="27"/>
      <c r="E430" s="26"/>
      <c r="F430" s="548">
        <f t="shared" si="8"/>
        <v>0</v>
      </c>
      <c r="G430" s="26"/>
      <c r="H430" s="29"/>
    </row>
    <row r="431" s="519" customFormat="1" ht="25.5" customHeight="1" spans="1:8">
      <c r="A431" s="539" t="s">
        <v>1004</v>
      </c>
      <c r="B431" s="39" t="s">
        <v>1005</v>
      </c>
      <c r="C431" s="129" t="s">
        <v>988</v>
      </c>
      <c r="D431" s="27"/>
      <c r="E431" s="26"/>
      <c r="F431" s="548">
        <f t="shared" si="8"/>
        <v>0</v>
      </c>
      <c r="G431" s="26"/>
      <c r="H431" s="542"/>
    </row>
    <row r="432" s="3" customFormat="1" ht="25.5" customHeight="1" spans="1:8">
      <c r="A432" s="537" t="s">
        <v>1006</v>
      </c>
      <c r="B432" s="39" t="s">
        <v>1007</v>
      </c>
      <c r="C432" s="129"/>
      <c r="D432" s="27"/>
      <c r="E432" s="26"/>
      <c r="F432" s="548">
        <f t="shared" si="8"/>
        <v>0</v>
      </c>
      <c r="G432" s="26"/>
      <c r="H432" s="29"/>
    </row>
    <row r="433" s="527" customFormat="1" ht="25.5" customHeight="1" spans="1:8">
      <c r="A433" s="537" t="s">
        <v>1008</v>
      </c>
      <c r="B433" s="39" t="s">
        <v>1009</v>
      </c>
      <c r="C433" s="129" t="s">
        <v>988</v>
      </c>
      <c r="D433" s="27"/>
      <c r="E433" s="26"/>
      <c r="F433" s="548">
        <f t="shared" si="8"/>
        <v>0</v>
      </c>
      <c r="G433" s="26"/>
      <c r="H433" s="542"/>
    </row>
    <row r="434" s="3" customFormat="1" ht="25.5" customHeight="1" spans="1:8">
      <c r="A434" s="537" t="s">
        <v>1010</v>
      </c>
      <c r="B434" s="39" t="s">
        <v>1011</v>
      </c>
      <c r="C434" s="129"/>
      <c r="D434" s="27"/>
      <c r="E434" s="26"/>
      <c r="F434" s="548">
        <f t="shared" si="8"/>
        <v>0</v>
      </c>
      <c r="G434" s="26"/>
      <c r="H434" s="29"/>
    </row>
    <row r="435" s="527" customFormat="1" ht="25.5" customHeight="1" spans="1:8">
      <c r="A435" s="537" t="s">
        <v>1012</v>
      </c>
      <c r="B435" s="39" t="s">
        <v>1013</v>
      </c>
      <c r="C435" s="129" t="s">
        <v>988</v>
      </c>
      <c r="D435" s="27"/>
      <c r="E435" s="26"/>
      <c r="F435" s="548">
        <f t="shared" si="8"/>
        <v>0</v>
      </c>
      <c r="G435" s="26"/>
      <c r="H435" s="542"/>
    </row>
    <row r="436" s="2" customFormat="1" ht="25.5" customHeight="1" spans="1:8">
      <c r="A436" s="537" t="s">
        <v>1014</v>
      </c>
      <c r="B436" s="30" t="s">
        <v>1015</v>
      </c>
      <c r="C436" s="26"/>
      <c r="D436" s="27"/>
      <c r="E436" s="26"/>
      <c r="F436" s="548">
        <f t="shared" si="8"/>
        <v>0</v>
      </c>
      <c r="G436" s="26"/>
      <c r="H436" s="29"/>
    </row>
    <row r="437" s="2" customFormat="1" ht="25.5" customHeight="1" spans="1:8">
      <c r="A437" s="537" t="s">
        <v>1016</v>
      </c>
      <c r="B437" s="30" t="s">
        <v>1017</v>
      </c>
      <c r="C437" s="26"/>
      <c r="D437" s="27"/>
      <c r="E437" s="26"/>
      <c r="F437" s="548">
        <f t="shared" si="8"/>
        <v>0</v>
      </c>
      <c r="G437" s="26"/>
      <c r="H437" s="29"/>
    </row>
    <row r="438" s="2" customFormat="1" ht="25.5" customHeight="1" spans="1:8">
      <c r="A438" s="537" t="s">
        <v>1018</v>
      </c>
      <c r="B438" s="30" t="s">
        <v>1019</v>
      </c>
      <c r="C438" s="26" t="s">
        <v>988</v>
      </c>
      <c r="D438" s="27"/>
      <c r="E438" s="31"/>
      <c r="F438" s="548">
        <f t="shared" si="8"/>
        <v>0</v>
      </c>
      <c r="G438" s="26"/>
      <c r="H438" s="29"/>
    </row>
    <row r="439" s="2" customFormat="1" ht="25.5" customHeight="1" spans="1:8">
      <c r="A439" s="30" t="s">
        <v>1020</v>
      </c>
      <c r="B439" s="30" t="s">
        <v>1021</v>
      </c>
      <c r="C439" s="26"/>
      <c r="D439" s="27"/>
      <c r="E439" s="31"/>
      <c r="F439" s="548">
        <f t="shared" si="8"/>
        <v>0</v>
      </c>
      <c r="G439" s="26"/>
      <c r="H439" s="29"/>
    </row>
    <row r="440" s="523" customFormat="1" ht="25.5" customHeight="1" spans="1:9">
      <c r="A440" s="544" t="s">
        <v>1022</v>
      </c>
      <c r="B440" s="544" t="s">
        <v>1021</v>
      </c>
      <c r="C440" s="545" t="s">
        <v>988</v>
      </c>
      <c r="D440" s="545">
        <v>5912</v>
      </c>
      <c r="E440" s="547">
        <v>29.9</v>
      </c>
      <c r="F440" s="548">
        <f t="shared" si="8"/>
        <v>176768.8</v>
      </c>
      <c r="G440" s="548">
        <v>176747.63</v>
      </c>
      <c r="H440" s="562"/>
      <c r="I440" s="523" t="s">
        <v>395</v>
      </c>
    </row>
    <row r="441" s="2" customFormat="1" ht="25.5" customHeight="1" spans="1:8">
      <c r="A441" s="539" t="s">
        <v>1023</v>
      </c>
      <c r="B441" s="39" t="s">
        <v>1003</v>
      </c>
      <c r="C441" s="129"/>
      <c r="D441" s="27"/>
      <c r="E441" s="26"/>
      <c r="F441" s="548">
        <f t="shared" si="8"/>
        <v>0</v>
      </c>
      <c r="G441" s="26"/>
      <c r="H441" s="29"/>
    </row>
    <row r="442" s="2" customFormat="1" ht="25.5" customHeight="1" spans="1:8">
      <c r="A442" s="537" t="s">
        <v>1024</v>
      </c>
      <c r="B442" s="39" t="s">
        <v>1025</v>
      </c>
      <c r="C442" s="129" t="s">
        <v>988</v>
      </c>
      <c r="D442" s="27"/>
      <c r="E442" s="26"/>
      <c r="F442" s="548">
        <f t="shared" si="8"/>
        <v>0</v>
      </c>
      <c r="G442" s="26"/>
      <c r="H442" s="29"/>
    </row>
    <row r="443" s="2" customFormat="1" ht="25.5" customHeight="1" spans="1:8">
      <c r="A443" s="537" t="s">
        <v>1026</v>
      </c>
      <c r="B443" s="30" t="s">
        <v>1027</v>
      </c>
      <c r="C443" s="26"/>
      <c r="D443" s="27"/>
      <c r="E443" s="26"/>
      <c r="F443" s="548">
        <f t="shared" si="8"/>
        <v>0</v>
      </c>
      <c r="G443" s="26"/>
      <c r="H443" s="29"/>
    </row>
    <row r="444" s="2" customFormat="1" ht="25.5" customHeight="1" spans="1:8">
      <c r="A444" s="537" t="s">
        <v>1028</v>
      </c>
      <c r="B444" s="30" t="s">
        <v>1029</v>
      </c>
      <c r="C444" s="26"/>
      <c r="D444" s="27"/>
      <c r="E444" s="26"/>
      <c r="F444" s="548">
        <f t="shared" si="8"/>
        <v>0</v>
      </c>
      <c r="G444" s="26"/>
      <c r="H444" s="29"/>
    </row>
    <row r="445" s="519" customFormat="1" ht="25.5" customHeight="1" spans="1:8">
      <c r="A445" s="537" t="s">
        <v>1030</v>
      </c>
      <c r="B445" s="30" t="s">
        <v>1031</v>
      </c>
      <c r="C445" s="26" t="s">
        <v>41</v>
      </c>
      <c r="D445" s="27"/>
      <c r="E445" s="26"/>
      <c r="F445" s="548">
        <f t="shared" si="8"/>
        <v>0</v>
      </c>
      <c r="G445" s="26"/>
      <c r="H445" s="542"/>
    </row>
    <row r="446" s="2" customFormat="1" ht="25.5" customHeight="1" spans="1:8">
      <c r="A446" s="555" t="s">
        <v>1032</v>
      </c>
      <c r="B446" s="41" t="s">
        <v>1033</v>
      </c>
      <c r="C446" s="34"/>
      <c r="D446" s="27"/>
      <c r="E446" s="26"/>
      <c r="F446" s="548">
        <f t="shared" si="8"/>
        <v>0</v>
      </c>
      <c r="G446" s="26"/>
      <c r="H446" s="29"/>
    </row>
    <row r="447" s="527" customFormat="1" ht="25.5" customHeight="1" spans="1:8">
      <c r="A447" s="555" t="s">
        <v>1034</v>
      </c>
      <c r="B447" s="41" t="s">
        <v>1035</v>
      </c>
      <c r="C447" s="34" t="s">
        <v>988</v>
      </c>
      <c r="D447" s="27"/>
      <c r="E447" s="26"/>
      <c r="F447" s="548">
        <f t="shared" si="8"/>
        <v>0</v>
      </c>
      <c r="G447" s="26"/>
      <c r="H447" s="542"/>
    </row>
    <row r="448" s="3" customFormat="1" ht="25.5" customHeight="1" spans="1:8">
      <c r="A448" s="537" t="s">
        <v>1036</v>
      </c>
      <c r="B448" s="39" t="s">
        <v>1037</v>
      </c>
      <c r="C448" s="129"/>
      <c r="D448" s="27"/>
      <c r="E448" s="26"/>
      <c r="F448" s="548">
        <f t="shared" si="8"/>
        <v>0</v>
      </c>
      <c r="G448" s="26"/>
      <c r="H448" s="29"/>
    </row>
    <row r="449" s="527" customFormat="1" ht="25.5" customHeight="1" spans="1:8">
      <c r="A449" s="537" t="s">
        <v>1038</v>
      </c>
      <c r="B449" s="39" t="s">
        <v>1039</v>
      </c>
      <c r="C449" s="129" t="s">
        <v>834</v>
      </c>
      <c r="D449" s="27"/>
      <c r="E449" s="31"/>
      <c r="F449" s="548">
        <f t="shared" si="8"/>
        <v>0</v>
      </c>
      <c r="G449" s="26"/>
      <c r="H449" s="542"/>
    </row>
    <row r="450" s="527" customFormat="1" ht="25.5" customHeight="1" spans="1:8">
      <c r="A450" s="537" t="s">
        <v>1040</v>
      </c>
      <c r="B450" s="39" t="s">
        <v>1041</v>
      </c>
      <c r="C450" s="129" t="s">
        <v>834</v>
      </c>
      <c r="D450" s="27"/>
      <c r="E450" s="31"/>
      <c r="F450" s="548">
        <f t="shared" si="8"/>
        <v>0</v>
      </c>
      <c r="G450" s="26"/>
      <c r="H450" s="542"/>
    </row>
    <row r="451" s="527" customFormat="1" ht="25.5" customHeight="1" spans="1:8">
      <c r="A451" s="537" t="s">
        <v>1042</v>
      </c>
      <c r="B451" s="39" t="s">
        <v>1043</v>
      </c>
      <c r="C451" s="129" t="s">
        <v>859</v>
      </c>
      <c r="D451" s="27"/>
      <c r="E451" s="31"/>
      <c r="F451" s="548">
        <f t="shared" si="8"/>
        <v>0</v>
      </c>
      <c r="G451" s="26"/>
      <c r="H451" s="542"/>
    </row>
    <row r="452" s="527" customFormat="1" ht="25.5" customHeight="1" spans="1:8">
      <c r="A452" s="537" t="s">
        <v>1044</v>
      </c>
      <c r="B452" s="39" t="s">
        <v>1045</v>
      </c>
      <c r="C452" s="129" t="s">
        <v>834</v>
      </c>
      <c r="D452" s="27"/>
      <c r="E452" s="31"/>
      <c r="F452" s="548">
        <f t="shared" si="8"/>
        <v>0</v>
      </c>
      <c r="G452" s="26"/>
      <c r="H452" s="542"/>
    </row>
    <row r="453" s="527" customFormat="1" ht="25.5" customHeight="1" spans="1:8">
      <c r="A453" s="537" t="s">
        <v>1046</v>
      </c>
      <c r="B453" s="39" t="s">
        <v>1047</v>
      </c>
      <c r="C453" s="129" t="s">
        <v>224</v>
      </c>
      <c r="D453" s="27"/>
      <c r="E453" s="31"/>
      <c r="F453" s="548">
        <f t="shared" si="8"/>
        <v>0</v>
      </c>
      <c r="G453" s="26"/>
      <c r="H453" s="542"/>
    </row>
    <row r="454" s="3" customFormat="1" ht="25.5" customHeight="1" spans="1:8">
      <c r="A454" s="537" t="s">
        <v>1048</v>
      </c>
      <c r="B454" s="30" t="s">
        <v>1049</v>
      </c>
      <c r="C454" s="26"/>
      <c r="D454" s="27"/>
      <c r="E454" s="26"/>
      <c r="F454" s="548">
        <f t="shared" si="8"/>
        <v>0</v>
      </c>
      <c r="G454" s="26"/>
      <c r="H454" s="29"/>
    </row>
    <row r="455" s="527" customFormat="1" ht="25.5" customHeight="1" spans="1:8">
      <c r="A455" s="537" t="s">
        <v>1050</v>
      </c>
      <c r="B455" s="39" t="s">
        <v>1049</v>
      </c>
      <c r="C455" s="129" t="s">
        <v>476</v>
      </c>
      <c r="D455" s="27"/>
      <c r="E455" s="31"/>
      <c r="F455" s="548">
        <f t="shared" si="8"/>
        <v>0</v>
      </c>
      <c r="G455" s="26"/>
      <c r="H455" s="542"/>
    </row>
    <row r="456" s="140" customFormat="1" ht="25.5" customHeight="1" spans="1:8">
      <c r="A456" s="588"/>
      <c r="B456" s="589" t="s">
        <v>1051</v>
      </c>
      <c r="C456" s="590"/>
      <c r="D456" s="590"/>
      <c r="E456" s="591"/>
      <c r="F456" s="548">
        <f t="shared" si="8"/>
        <v>0</v>
      </c>
      <c r="G456" s="592"/>
      <c r="H456" s="593"/>
    </row>
    <row r="457" s="496" customFormat="1" customHeight="1" spans="1:8">
      <c r="A457" s="607"/>
      <c r="B457" s="608" t="s">
        <v>138</v>
      </c>
      <c r="C457" s="609"/>
      <c r="D457" s="609"/>
      <c r="E457" s="609"/>
      <c r="F457" s="610">
        <f>F456+F402+F356+F191+F158+F23-0.14</f>
        <v>10733695.7</v>
      </c>
      <c r="G457" s="611"/>
      <c r="H457" s="612"/>
    </row>
  </sheetData>
  <autoFilter xmlns:etc="http://www.wps.cn/officeDocument/2017/etCustomData" ref="A4:P457" etc:filterBottomFollowUsedRange="0">
    <extLst/>
  </autoFilter>
  <mergeCells count="11">
    <mergeCell ref="A1:H1"/>
    <mergeCell ref="A2:H2"/>
    <mergeCell ref="A3:H3"/>
    <mergeCell ref="J179:M179"/>
    <mergeCell ref="J197:M197"/>
    <mergeCell ref="J356:L356"/>
    <mergeCell ref="J401:P401"/>
    <mergeCell ref="I408:L408"/>
    <mergeCell ref="J128:J141"/>
    <mergeCell ref="J163:L164"/>
    <mergeCell ref="L333:O337"/>
  </mergeCells>
  <conditionalFormatting sqref="E8">
    <cfRule type="cellIs" dxfId="0" priority="65" operator="equal">
      <formula>0</formula>
    </cfRule>
  </conditionalFormatting>
  <conditionalFormatting sqref="E10">
    <cfRule type="cellIs" dxfId="0" priority="90" operator="equal">
      <formula>0</formula>
    </cfRule>
  </conditionalFormatting>
  <conditionalFormatting sqref="F10:G10">
    <cfRule type="cellIs" dxfId="0" priority="116" operator="equal">
      <formula>0</formula>
    </cfRule>
  </conditionalFormatting>
  <conditionalFormatting sqref="E11">
    <cfRule type="cellIs" dxfId="0" priority="64" operator="equal">
      <formula>0</formula>
    </cfRule>
  </conditionalFormatting>
  <conditionalFormatting sqref="F11:G11">
    <cfRule type="cellIs" dxfId="0" priority="82" operator="equal">
      <formula>0</formula>
    </cfRule>
  </conditionalFormatting>
  <conditionalFormatting sqref="I11:CE11">
    <cfRule type="cellIs" dxfId="1" priority="274" stopIfTrue="1" operator="equal">
      <formula>0</formula>
    </cfRule>
  </conditionalFormatting>
  <conditionalFormatting sqref="D13">
    <cfRule type="cellIs" dxfId="0" priority="75" operator="equal">
      <formula>0</formula>
    </cfRule>
  </conditionalFormatting>
  <conditionalFormatting sqref="E13">
    <cfRule type="cellIs" dxfId="0" priority="63" operator="equal">
      <formula>0</formula>
    </cfRule>
  </conditionalFormatting>
  <conditionalFormatting sqref="I13:CE13">
    <cfRule type="cellIs" dxfId="1" priority="166" stopIfTrue="1" operator="equal">
      <formula>0</formula>
    </cfRule>
  </conditionalFormatting>
  <conditionalFormatting sqref="D16">
    <cfRule type="cellIs" dxfId="0" priority="57" operator="equal">
      <formula>0</formula>
    </cfRule>
  </conditionalFormatting>
  <conditionalFormatting sqref="E16">
    <cfRule type="cellIs" dxfId="0" priority="56" operator="equal">
      <formula>0</formula>
    </cfRule>
  </conditionalFormatting>
  <conditionalFormatting sqref="F16:G16">
    <cfRule type="cellIs" dxfId="0" priority="58" operator="equal">
      <formula>0</formula>
    </cfRule>
  </conditionalFormatting>
  <conditionalFormatting sqref="I16:CE16">
    <cfRule type="cellIs" dxfId="1" priority="60" stopIfTrue="1" operator="equal">
      <formula>0</formula>
    </cfRule>
  </conditionalFormatting>
  <conditionalFormatting sqref="D17">
    <cfRule type="cellIs" dxfId="0" priority="74" operator="equal">
      <formula>0</formula>
    </cfRule>
  </conditionalFormatting>
  <conditionalFormatting sqref="D18">
    <cfRule type="cellIs" dxfId="0" priority="55" operator="equal">
      <formula>0</formula>
    </cfRule>
  </conditionalFormatting>
  <conditionalFormatting sqref="A23">
    <cfRule type="cellIs" dxfId="0" priority="193" operator="equal">
      <formula>0</formula>
    </cfRule>
  </conditionalFormatting>
  <conditionalFormatting sqref="H23">
    <cfRule type="cellIs" dxfId="0" priority="194" operator="equal">
      <formula>0</formula>
    </cfRule>
  </conditionalFormatting>
  <conditionalFormatting sqref="E28">
    <cfRule type="cellIs" dxfId="0" priority="53" operator="equal">
      <formula>0</formula>
    </cfRule>
  </conditionalFormatting>
  <conditionalFormatting sqref="F28">
    <cfRule type="cellIs" dxfId="0" priority="54" operator="equal">
      <formula>0</formula>
    </cfRule>
  </conditionalFormatting>
  <conditionalFormatting sqref="G28">
    <cfRule type="cellIs" dxfId="0" priority="52" operator="equal">
      <formula>0</formula>
    </cfRule>
  </conditionalFormatting>
  <conditionalFormatting sqref="G35">
    <cfRule type="cellIs" dxfId="0" priority="110" operator="equal">
      <formula>0</formula>
    </cfRule>
  </conditionalFormatting>
  <conditionalFormatting sqref="G38">
    <cfRule type="cellIs" dxfId="0" priority="68" operator="equal">
      <formula>0</formula>
    </cfRule>
  </conditionalFormatting>
  <conditionalFormatting sqref="G39">
    <cfRule type="cellIs" dxfId="0" priority="109" operator="equal">
      <formula>0</formula>
    </cfRule>
  </conditionalFormatting>
  <conditionalFormatting sqref="I39:CE39">
    <cfRule type="cellIs" dxfId="1" priority="267" stopIfTrue="1" operator="equal">
      <formula>0</formula>
    </cfRule>
  </conditionalFormatting>
  <conditionalFormatting sqref="G40">
    <cfRule type="cellIs" dxfId="0" priority="91" operator="equal">
      <formula>0</formula>
    </cfRule>
  </conditionalFormatting>
  <conditionalFormatting sqref="I40:CE40">
    <cfRule type="cellIs" dxfId="1" priority="266" stopIfTrue="1" operator="equal">
      <formula>0</formula>
    </cfRule>
  </conditionalFormatting>
  <conditionalFormatting sqref="I41:CE41">
    <cfRule type="cellIs" dxfId="1" priority="206" stopIfTrue="1" operator="equal">
      <formula>0</formula>
    </cfRule>
  </conditionalFormatting>
  <conditionalFormatting sqref="I42:CE42">
    <cfRule type="cellIs" dxfId="1" priority="336" stopIfTrue="1" operator="equal">
      <formula>0</formula>
    </cfRule>
  </conditionalFormatting>
  <conditionalFormatting sqref="I43:CE43">
    <cfRule type="cellIs" dxfId="1" priority="335" stopIfTrue="1" operator="equal">
      <formula>0</formula>
    </cfRule>
  </conditionalFormatting>
  <conditionalFormatting sqref="E44">
    <cfRule type="cellIs" dxfId="0" priority="51" operator="equal">
      <formula>0</formula>
    </cfRule>
  </conditionalFormatting>
  <conditionalFormatting sqref="G44">
    <cfRule type="cellIs" dxfId="0" priority="50" operator="equal">
      <formula>0</formula>
    </cfRule>
  </conditionalFormatting>
  <conditionalFormatting sqref="I44:CE44">
    <cfRule type="cellIs" dxfId="1" priority="334" stopIfTrue="1" operator="equal">
      <formula>0</formula>
    </cfRule>
  </conditionalFormatting>
  <conditionalFormatting sqref="E46">
    <cfRule type="cellIs" dxfId="0" priority="49" operator="equal">
      <formula>0</formula>
    </cfRule>
  </conditionalFormatting>
  <conditionalFormatting sqref="G46">
    <cfRule type="cellIs" dxfId="0" priority="48" operator="equal">
      <formula>0</formula>
    </cfRule>
  </conditionalFormatting>
  <conditionalFormatting sqref="J46">
    <cfRule type="cellIs" dxfId="1" priority="164" stopIfTrue="1" operator="equal">
      <formula>0</formula>
    </cfRule>
  </conditionalFormatting>
  <conditionalFormatting sqref="G47">
    <cfRule type="cellIs" dxfId="0" priority="71" operator="equal">
      <formula>0</formula>
    </cfRule>
  </conditionalFormatting>
  <conditionalFormatting sqref="I47:CE47">
    <cfRule type="cellIs" dxfId="1" priority="150" stopIfTrue="1" operator="equal">
      <formula>0</formula>
    </cfRule>
  </conditionalFormatting>
  <conditionalFormatting sqref="G49">
    <cfRule type="cellIs" dxfId="0" priority="17" operator="equal">
      <formula>0</formula>
    </cfRule>
  </conditionalFormatting>
  <conditionalFormatting sqref="E52">
    <cfRule type="cellIs" dxfId="0" priority="67" operator="equal">
      <formula>0</formula>
    </cfRule>
  </conditionalFormatting>
  <conditionalFormatting sqref="G52">
    <cfRule type="cellIs" dxfId="0" priority="66" operator="equal">
      <formula>0</formula>
    </cfRule>
  </conditionalFormatting>
  <conditionalFormatting sqref="E54">
    <cfRule type="cellIs" dxfId="0" priority="106" operator="equal">
      <formula>0</formula>
    </cfRule>
  </conditionalFormatting>
  <conditionalFormatting sqref="G54">
    <cfRule type="cellIs" dxfId="0" priority="105" operator="equal">
      <formula>0</formula>
    </cfRule>
  </conditionalFormatting>
  <conditionalFormatting sqref="G55">
    <cfRule type="cellIs" dxfId="0" priority="104" operator="equal">
      <formula>0</formula>
    </cfRule>
  </conditionalFormatting>
  <conditionalFormatting sqref="I56:CE56">
    <cfRule type="cellIs" dxfId="1" priority="331" stopIfTrue="1" operator="equal">
      <formula>0</formula>
    </cfRule>
  </conditionalFormatting>
  <conditionalFormatting sqref="I57:CE57">
    <cfRule type="cellIs" dxfId="1" priority="330" stopIfTrue="1" operator="equal">
      <formula>0</formula>
    </cfRule>
  </conditionalFormatting>
  <conditionalFormatting sqref="E58">
    <cfRule type="cellIs" dxfId="0" priority="47" operator="equal">
      <formula>0</formula>
    </cfRule>
  </conditionalFormatting>
  <conditionalFormatting sqref="G58">
    <cfRule type="cellIs" dxfId="0" priority="46" operator="equal">
      <formula>0</formula>
    </cfRule>
  </conditionalFormatting>
  <conditionalFormatting sqref="J58">
    <cfRule type="cellIs" dxfId="1" priority="162" stopIfTrue="1" operator="equal">
      <formula>0</formula>
    </cfRule>
  </conditionalFormatting>
  <conditionalFormatting sqref="E59">
    <cfRule type="cellIs" dxfId="0" priority="44" operator="equal">
      <formula>0</formula>
    </cfRule>
  </conditionalFormatting>
  <conditionalFormatting sqref="F59">
    <cfRule type="cellIs" dxfId="0" priority="45" operator="equal">
      <formula>0</formula>
    </cfRule>
  </conditionalFormatting>
  <conditionalFormatting sqref="G59">
    <cfRule type="cellIs" dxfId="0" priority="43" operator="equal">
      <formula>0</formula>
    </cfRule>
  </conditionalFormatting>
  <conditionalFormatting sqref="G60">
    <cfRule type="cellIs" dxfId="0" priority="70" operator="equal">
      <formula>0</formula>
    </cfRule>
  </conditionalFormatting>
  <conditionalFormatting sqref="G62">
    <cfRule type="cellIs" dxfId="0" priority="103" operator="equal">
      <formula>0</formula>
    </cfRule>
  </conditionalFormatting>
  <conditionalFormatting sqref="I63:CE63">
    <cfRule type="cellIs" dxfId="1" priority="230" stopIfTrue="1" operator="equal">
      <formula>0</formula>
    </cfRule>
  </conditionalFormatting>
  <conditionalFormatting sqref="I68:CE68">
    <cfRule type="cellIs" dxfId="1" priority="326" stopIfTrue="1" operator="equal">
      <formula>0</formula>
    </cfRule>
  </conditionalFormatting>
  <conditionalFormatting sqref="H70">
    <cfRule type="cellIs" dxfId="1" priority="8" stopIfTrue="1" operator="equal">
      <formula>0</formula>
    </cfRule>
  </conditionalFormatting>
  <conditionalFormatting sqref="E76">
    <cfRule type="cellIs" dxfId="0" priority="30" operator="equal">
      <formula>0</formula>
    </cfRule>
  </conditionalFormatting>
  <conditionalFormatting sqref="H76">
    <cfRule type="cellIs" dxfId="1" priority="6" stopIfTrue="1" operator="equal">
      <formula>0</formula>
    </cfRule>
  </conditionalFormatting>
  <conditionalFormatting sqref="I76">
    <cfRule type="cellIs" dxfId="1" priority="32" stopIfTrue="1" operator="equal">
      <formula>0</formula>
    </cfRule>
  </conditionalFormatting>
  <conditionalFormatting sqref="G79">
    <cfRule type="cellIs" dxfId="0" priority="42" operator="equal">
      <formula>0</formula>
    </cfRule>
  </conditionalFormatting>
  <conditionalFormatting sqref="I79">
    <cfRule type="cellIs" dxfId="1" priority="41" stopIfTrue="1" operator="equal">
      <formula>0</formula>
    </cfRule>
  </conditionalFormatting>
  <conditionalFormatting sqref="E80">
    <cfRule type="cellIs" dxfId="0" priority="36" operator="equal">
      <formula>0</formula>
    </cfRule>
  </conditionalFormatting>
  <conditionalFormatting sqref="F80">
    <cfRule type="cellIs" dxfId="0" priority="37" operator="equal">
      <formula>0</formula>
    </cfRule>
  </conditionalFormatting>
  <conditionalFormatting sqref="G80">
    <cfRule type="cellIs" dxfId="0" priority="33" operator="equal">
      <formula>0</formula>
    </cfRule>
  </conditionalFormatting>
  <conditionalFormatting sqref="I80">
    <cfRule type="cellIs" dxfId="1" priority="35" stopIfTrue="1" operator="equal">
      <formula>0</formula>
    </cfRule>
  </conditionalFormatting>
  <conditionalFormatting sqref="J80:CE80">
    <cfRule type="cellIs" dxfId="1" priority="39" stopIfTrue="1" operator="equal">
      <formula>0</formula>
    </cfRule>
  </conditionalFormatting>
  <conditionalFormatting sqref="G81">
    <cfRule type="cellIs" dxfId="0" priority="93" operator="equal">
      <formula>0</formula>
    </cfRule>
  </conditionalFormatting>
  <conditionalFormatting sqref="E85">
    <cfRule type="cellIs" dxfId="0" priority="19" operator="equal">
      <formula>0</formula>
    </cfRule>
  </conditionalFormatting>
  <conditionalFormatting sqref="F85">
    <cfRule type="cellIs" dxfId="0" priority="20" operator="equal">
      <formula>0</formula>
    </cfRule>
  </conditionalFormatting>
  <conditionalFormatting sqref="G85">
    <cfRule type="cellIs" dxfId="0" priority="18" operator="equal">
      <formula>0</formula>
    </cfRule>
  </conditionalFormatting>
  <conditionalFormatting sqref="I85:CE85">
    <cfRule type="cellIs" dxfId="1" priority="22" stopIfTrue="1" operator="equal">
      <formula>0</formula>
    </cfRule>
  </conditionalFormatting>
  <conditionalFormatting sqref="G90">
    <cfRule type="cellIs" dxfId="0" priority="27" operator="equal">
      <formula>0</formula>
    </cfRule>
  </conditionalFormatting>
  <conditionalFormatting sqref="I90">
    <cfRule type="cellIs" dxfId="1" priority="29" stopIfTrue="1" operator="equal">
      <formula>0</formula>
    </cfRule>
  </conditionalFormatting>
  <conditionalFormatting sqref="G91">
    <cfRule type="cellIs" dxfId="0" priority="16" operator="equal">
      <formula>0</formula>
    </cfRule>
  </conditionalFormatting>
  <conditionalFormatting sqref="I91">
    <cfRule type="cellIs" dxfId="1" priority="26" stopIfTrue="1" operator="equal">
      <formula>0</formula>
    </cfRule>
  </conditionalFormatting>
  <conditionalFormatting sqref="G93">
    <cfRule type="cellIs" dxfId="0" priority="100" operator="equal">
      <formula>0</formula>
    </cfRule>
  </conditionalFormatting>
  <conditionalFormatting sqref="I93:DS93">
    <cfRule type="cellIs" dxfId="1" priority="262" stopIfTrue="1" operator="equal">
      <formula>0</formula>
    </cfRule>
  </conditionalFormatting>
  <conditionalFormatting sqref="G96">
    <cfRule type="cellIs" dxfId="0" priority="99" operator="equal">
      <formula>0</formula>
    </cfRule>
  </conditionalFormatting>
  <conditionalFormatting sqref="G97">
    <cfRule type="cellIs" dxfId="0" priority="2" operator="equal">
      <formula>0</formula>
    </cfRule>
  </conditionalFormatting>
  <conditionalFormatting sqref="G101">
    <cfRule type="cellIs" dxfId="0" priority="3" operator="equal">
      <formula>0</formula>
    </cfRule>
  </conditionalFormatting>
  <conditionalFormatting sqref="G105">
    <cfRule type="cellIs" dxfId="0" priority="4" operator="equal">
      <formula>0</formula>
    </cfRule>
  </conditionalFormatting>
  <conditionalFormatting sqref="G106">
    <cfRule type="cellIs" dxfId="0" priority="86" operator="equal">
      <formula>0</formula>
    </cfRule>
  </conditionalFormatting>
  <conditionalFormatting sqref="G107">
    <cfRule type="cellIs" dxfId="0" priority="85" operator="equal">
      <formula>0</formula>
    </cfRule>
  </conditionalFormatting>
  <conditionalFormatting sqref="G108">
    <cfRule type="cellIs" dxfId="0" priority="84" operator="equal">
      <formula>0</formula>
    </cfRule>
  </conditionalFormatting>
  <conditionalFormatting sqref="G109">
    <cfRule type="cellIs" dxfId="0" priority="83" operator="equal">
      <formula>0</formula>
    </cfRule>
  </conditionalFormatting>
  <conditionalFormatting sqref="G113">
    <cfRule type="cellIs" dxfId="0" priority="1" operator="equal">
      <formula>0</formula>
    </cfRule>
  </conditionalFormatting>
  <conditionalFormatting sqref="A114:B114">
    <cfRule type="cellIs" dxfId="1" priority="11" stopIfTrue="1" operator="equal">
      <formula>0</formula>
    </cfRule>
  </conditionalFormatting>
  <conditionalFormatting sqref="A115:C115">
    <cfRule type="cellIs" dxfId="1" priority="13" stopIfTrue="1" operator="equal">
      <formula>0</formula>
    </cfRule>
  </conditionalFormatting>
  <conditionalFormatting sqref="G115">
    <cfRule type="cellIs" dxfId="0" priority="9" operator="equal">
      <formula>0</formula>
    </cfRule>
  </conditionalFormatting>
  <conditionalFormatting sqref="I160:CE160">
    <cfRule type="cellIs" dxfId="1" priority="308" stopIfTrue="1" operator="equal">
      <formula>0</formula>
    </cfRule>
  </conditionalFormatting>
  <conditionalFormatting sqref="I165:CE165">
    <cfRule type="cellIs" dxfId="1" priority="306" stopIfTrue="1" operator="equal">
      <formula>0</formula>
    </cfRule>
  </conditionalFormatting>
  <conditionalFormatting sqref="I166:CE166">
    <cfRule type="cellIs" dxfId="1" priority="305" stopIfTrue="1" operator="equal">
      <formula>0</formula>
    </cfRule>
  </conditionalFormatting>
  <conditionalFormatting sqref="I167:DZ167">
    <cfRule type="cellIs" dxfId="1" priority="258" stopIfTrue="1" operator="equal">
      <formula>0</formula>
    </cfRule>
  </conditionalFormatting>
  <conditionalFormatting sqref="I168:DZ168">
    <cfRule type="cellIs" dxfId="1" priority="256" stopIfTrue="1" operator="equal">
      <formula>0</formula>
    </cfRule>
  </conditionalFormatting>
  <conditionalFormatting sqref="I169:CE169">
    <cfRule type="cellIs" dxfId="1" priority="304" stopIfTrue="1" operator="equal">
      <formula>0</formula>
    </cfRule>
  </conditionalFormatting>
  <conditionalFormatting sqref="I170:CE170">
    <cfRule type="cellIs" dxfId="1" priority="303" stopIfTrue="1" operator="equal">
      <formula>0</formula>
    </cfRule>
  </conditionalFormatting>
  <conditionalFormatting sqref="E171">
    <cfRule type="cellIs" dxfId="0" priority="134" operator="equal">
      <formula>0</formula>
    </cfRule>
  </conditionalFormatting>
  <conditionalFormatting sqref="E172">
    <cfRule type="cellIs" dxfId="0" priority="133" operator="equal">
      <formula>0</formula>
    </cfRule>
  </conditionalFormatting>
  <conditionalFormatting sqref="E174">
    <cfRule type="cellIs" dxfId="0" priority="132" operator="equal">
      <formula>0</formula>
    </cfRule>
  </conditionalFormatting>
  <conditionalFormatting sqref="E175">
    <cfRule type="cellIs" dxfId="0" priority="131" operator="equal">
      <formula>0</formula>
    </cfRule>
  </conditionalFormatting>
  <conditionalFormatting sqref="I176:CE176">
    <cfRule type="cellIs" dxfId="1" priority="301" stopIfTrue="1" operator="equal">
      <formula>0</formula>
    </cfRule>
  </conditionalFormatting>
  <conditionalFormatting sqref="I177:CE177">
    <cfRule type="cellIs" dxfId="1" priority="300" stopIfTrue="1" operator="equal">
      <formula>0</formula>
    </cfRule>
  </conditionalFormatting>
  <conditionalFormatting sqref="I178:EH178">
    <cfRule type="cellIs" dxfId="1" priority="252" stopIfTrue="1" operator="equal">
      <formula>0</formula>
    </cfRule>
  </conditionalFormatting>
  <conditionalFormatting sqref="I180:CE180">
    <cfRule type="cellIs" dxfId="1" priority="299" stopIfTrue="1" operator="equal">
      <formula>0</formula>
    </cfRule>
  </conditionalFormatting>
  <conditionalFormatting sqref="I181:CE181">
    <cfRule type="cellIs" dxfId="1" priority="298" stopIfTrue="1" operator="equal">
      <formula>0</formula>
    </cfRule>
  </conditionalFormatting>
  <conditionalFormatting sqref="I182:EH182">
    <cfRule type="cellIs" dxfId="1" priority="250" stopIfTrue="1" operator="equal">
      <formula>0</formula>
    </cfRule>
  </conditionalFormatting>
  <conditionalFormatting sqref="I183:EH183">
    <cfRule type="cellIs" dxfId="1" priority="228" stopIfTrue="1" operator="equal">
      <formula>0</formula>
    </cfRule>
  </conditionalFormatting>
  <conditionalFormatting sqref="I244:CE244">
    <cfRule type="cellIs" dxfId="1" priority="222" stopIfTrue="1" operator="equal">
      <formula>0</formula>
    </cfRule>
  </conditionalFormatting>
  <conditionalFormatting sqref="I249:CE249">
    <cfRule type="cellIs" dxfId="1" priority="214" stopIfTrue="1" operator="equal">
      <formula>0</formula>
    </cfRule>
  </conditionalFormatting>
  <conditionalFormatting sqref="I250:CE250">
    <cfRule type="cellIs" dxfId="1" priority="218" stopIfTrue="1" operator="equal">
      <formula>0</formula>
    </cfRule>
  </conditionalFormatting>
  <conditionalFormatting sqref="I331:CE331">
    <cfRule type="cellIs" dxfId="1" priority="282" stopIfTrue="1" operator="equal">
      <formula>0</formula>
    </cfRule>
  </conditionalFormatting>
  <conditionalFormatting sqref="E336">
    <cfRule type="cellIs" dxfId="0" priority="98" operator="equal">
      <formula>0</formula>
    </cfRule>
  </conditionalFormatting>
  <conditionalFormatting sqref="E361">
    <cfRule type="cellIs" dxfId="0" priority="73" operator="equal">
      <formula>0</formula>
    </cfRule>
  </conditionalFormatting>
  <conditionalFormatting sqref="I361:EH361">
    <cfRule type="cellIs" dxfId="1" priority="154" stopIfTrue="1" operator="equal">
      <formula>0</formula>
    </cfRule>
  </conditionalFormatting>
  <conditionalFormatting sqref="E362">
    <cfRule type="cellIs" dxfId="0" priority="72" operator="equal">
      <formula>0</formula>
    </cfRule>
  </conditionalFormatting>
  <conditionalFormatting sqref="I362:EH362">
    <cfRule type="cellIs" dxfId="1" priority="152" stopIfTrue="1" operator="equal">
      <formula>0</formula>
    </cfRule>
  </conditionalFormatting>
  <conditionalFormatting sqref="E365">
    <cfRule type="cellIs" dxfId="0" priority="129" operator="equal">
      <formula>0</formula>
    </cfRule>
  </conditionalFormatting>
  <conditionalFormatting sqref="E366">
    <cfRule type="cellIs" dxfId="0" priority="128" operator="equal">
      <formula>0</formula>
    </cfRule>
  </conditionalFormatting>
  <conditionalFormatting sqref="E384">
    <cfRule type="cellIs" dxfId="0" priority="127" operator="equal">
      <formula>0</formula>
    </cfRule>
  </conditionalFormatting>
  <conditionalFormatting sqref="E386">
    <cfRule type="cellIs" dxfId="0" priority="126" operator="equal">
      <formula>0</formula>
    </cfRule>
  </conditionalFormatting>
  <conditionalFormatting sqref="E388">
    <cfRule type="cellIs" dxfId="0" priority="125" operator="equal">
      <formula>0</formula>
    </cfRule>
  </conditionalFormatting>
  <conditionalFormatting sqref="E394">
    <cfRule type="cellIs" dxfId="0" priority="79" operator="equal">
      <formula>0</formula>
    </cfRule>
  </conditionalFormatting>
  <conditionalFormatting sqref="E396">
    <cfRule type="cellIs" dxfId="0" priority="122" operator="equal">
      <formula>0</formula>
    </cfRule>
  </conditionalFormatting>
  <conditionalFormatting sqref="E399">
    <cfRule type="cellIs" dxfId="0" priority="81" operator="equal">
      <formula>0</formula>
    </cfRule>
  </conditionalFormatting>
  <conditionalFormatting sqref="E400">
    <cfRule type="cellIs" dxfId="0" priority="124" operator="equal">
      <formula>0</formula>
    </cfRule>
  </conditionalFormatting>
  <conditionalFormatting sqref="E401">
    <cfRule type="cellIs" dxfId="0" priority="78" operator="equal">
      <formula>0</formula>
    </cfRule>
  </conditionalFormatting>
  <conditionalFormatting sqref="E406">
    <cfRule type="cellIs" dxfId="0" priority="69" operator="equal">
      <formula>0</formula>
    </cfRule>
  </conditionalFormatting>
  <conditionalFormatting sqref="G406">
    <cfRule type="cellIs" dxfId="0" priority="14" operator="equal">
      <formula>0</formula>
    </cfRule>
  </conditionalFormatting>
  <conditionalFormatting sqref="E408">
    <cfRule type="cellIs" dxfId="0" priority="120" operator="equal">
      <formula>0</formula>
    </cfRule>
  </conditionalFormatting>
  <conditionalFormatting sqref="I413:EH413">
    <cfRule type="cellIs" dxfId="1" priority="144" stopIfTrue="1" operator="equal">
      <formula>0</formula>
    </cfRule>
  </conditionalFormatting>
  <conditionalFormatting sqref="E414">
    <cfRule type="cellIs" dxfId="0" priority="118" operator="equal">
      <formula>0</formula>
    </cfRule>
  </conditionalFormatting>
  <conditionalFormatting sqref="E423">
    <cfRule type="cellIs" dxfId="0" priority="77" operator="equal">
      <formula>0</formula>
    </cfRule>
  </conditionalFormatting>
  <conditionalFormatting sqref="I428:EH428">
    <cfRule type="cellIs" dxfId="1" priority="148" stopIfTrue="1" operator="equal">
      <formula>0</formula>
    </cfRule>
  </conditionalFormatting>
  <conditionalFormatting sqref="I429:EH429">
    <cfRule type="cellIs" dxfId="1" priority="142" stopIfTrue="1" operator="equal">
      <formula>0</formula>
    </cfRule>
  </conditionalFormatting>
  <conditionalFormatting sqref="G440">
    <cfRule type="cellIs" dxfId="0" priority="15" operator="equal">
      <formula>0</formula>
    </cfRule>
  </conditionalFormatting>
  <conditionalFormatting sqref="I444:EH444">
    <cfRule type="cellIs" dxfId="1" priority="172" stopIfTrue="1" operator="equal">
      <formula>0</formula>
    </cfRule>
  </conditionalFormatting>
  <conditionalFormatting sqref="I445:EH445">
    <cfRule type="cellIs" dxfId="1" priority="170" stopIfTrue="1" operator="equal">
      <formula>0</formula>
    </cfRule>
  </conditionalFormatting>
  <conditionalFormatting sqref="E455">
    <cfRule type="cellIs" dxfId="0" priority="87" operator="equal">
      <formula>0</formula>
    </cfRule>
  </conditionalFormatting>
  <conditionalFormatting sqref="A456">
    <cfRule type="cellIs" dxfId="0" priority="173" operator="equal">
      <formula>0</formula>
    </cfRule>
  </conditionalFormatting>
  <conditionalFormatting sqref="H456">
    <cfRule type="cellIs" dxfId="0" priority="174" operator="equal">
      <formula>0</formula>
    </cfRule>
  </conditionalFormatting>
  <conditionalFormatting sqref="I456:CE456">
    <cfRule type="cellIs" dxfId="1" priority="176" stopIfTrue="1" operator="equal">
      <formula>0</formula>
    </cfRule>
  </conditionalFormatting>
  <conditionalFormatting sqref="A158:A159">
    <cfRule type="cellIs" dxfId="0" priority="189" operator="equal">
      <formula>0</formula>
    </cfRule>
  </conditionalFormatting>
  <conditionalFormatting sqref="A191:A192">
    <cfRule type="cellIs" dxfId="0" priority="185" operator="equal">
      <formula>0</formula>
    </cfRule>
  </conditionalFormatting>
  <conditionalFormatting sqref="A356:A357">
    <cfRule type="cellIs" dxfId="0" priority="181" operator="equal">
      <formula>0</formula>
    </cfRule>
  </conditionalFormatting>
  <conditionalFormatting sqref="A402:A403">
    <cfRule type="cellIs" dxfId="0" priority="177" operator="equal">
      <formula>0</formula>
    </cfRule>
  </conditionalFormatting>
  <conditionalFormatting sqref="D14:D15">
    <cfRule type="cellIs" dxfId="0" priority="115" operator="equal">
      <formula>0</formula>
    </cfRule>
  </conditionalFormatting>
  <conditionalFormatting sqref="E14:E15">
    <cfRule type="cellIs" dxfId="0" priority="61" operator="equal">
      <formula>0</formula>
    </cfRule>
  </conditionalFormatting>
  <conditionalFormatting sqref="E20:E22">
    <cfRule type="cellIs" dxfId="0" priority="62" operator="equal">
      <formula>0</formula>
    </cfRule>
  </conditionalFormatting>
  <conditionalFormatting sqref="E30:E31">
    <cfRule type="cellIs" dxfId="0" priority="112" operator="equal">
      <formula>0</formula>
    </cfRule>
  </conditionalFormatting>
  <conditionalFormatting sqref="E48:E51">
    <cfRule type="cellIs" dxfId="0" priority="108" operator="equal">
      <formula>0</formula>
    </cfRule>
  </conditionalFormatting>
  <conditionalFormatting sqref="E86:E87">
    <cfRule type="cellIs" dxfId="0" priority="24" operator="equal">
      <formula>0</formula>
    </cfRule>
  </conditionalFormatting>
  <conditionalFormatting sqref="E333:E335">
    <cfRule type="cellIs" dxfId="0" priority="97" operator="equal">
      <formula>0</formula>
    </cfRule>
  </conditionalFormatting>
  <conditionalFormatting sqref="E337:E339">
    <cfRule type="cellIs" dxfId="0" priority="130" operator="equal">
      <formula>0</formula>
    </cfRule>
  </conditionalFormatting>
  <conditionalFormatting sqref="E379:E382">
    <cfRule type="cellIs" dxfId="0" priority="96" operator="equal">
      <formula>0</formula>
    </cfRule>
  </conditionalFormatting>
  <conditionalFormatting sqref="E397:E398">
    <cfRule type="cellIs" dxfId="0" priority="121" operator="equal">
      <formula>0</formula>
    </cfRule>
  </conditionalFormatting>
  <conditionalFormatting sqref="E415:E419">
    <cfRule type="cellIs" dxfId="0" priority="119" operator="equal">
      <formula>0</formula>
    </cfRule>
  </conditionalFormatting>
  <conditionalFormatting sqref="E438:E440">
    <cfRule type="cellIs" dxfId="0" priority="117" operator="equal">
      <formula>0</formula>
    </cfRule>
  </conditionalFormatting>
  <conditionalFormatting sqref="E449:E453">
    <cfRule type="cellIs" dxfId="0" priority="95" operator="equal">
      <formula>0</formula>
    </cfRule>
  </conditionalFormatting>
  <conditionalFormatting sqref="G71:G72">
    <cfRule type="cellIs" dxfId="0" priority="102" operator="equal">
      <formula>0</formula>
    </cfRule>
  </conditionalFormatting>
  <conditionalFormatting sqref="G75:G76">
    <cfRule type="cellIs" dxfId="0" priority="88" operator="equal">
      <formula>0</formula>
    </cfRule>
  </conditionalFormatting>
  <conditionalFormatting sqref="G82:G84">
    <cfRule type="cellIs" dxfId="0" priority="92" operator="equal">
      <formula>0</formula>
    </cfRule>
  </conditionalFormatting>
  <conditionalFormatting sqref="G86:G87">
    <cfRule type="cellIs" dxfId="0" priority="23" operator="equal">
      <formula>0</formula>
    </cfRule>
  </conditionalFormatting>
  <conditionalFormatting sqref="G88:G89">
    <cfRule type="cellIs" dxfId="0" priority="101" operator="equal">
      <formula>0</formula>
    </cfRule>
  </conditionalFormatting>
  <conditionalFormatting sqref="H158:H159">
    <cfRule type="cellIs" dxfId="0" priority="190" operator="equal">
      <formula>0</formula>
    </cfRule>
  </conditionalFormatting>
  <conditionalFormatting sqref="H191:H192">
    <cfRule type="cellIs" dxfId="0" priority="186" operator="equal">
      <formula>0</formula>
    </cfRule>
  </conditionalFormatting>
  <conditionalFormatting sqref="H356:H357">
    <cfRule type="cellIs" dxfId="0" priority="182" operator="equal">
      <formula>0</formula>
    </cfRule>
  </conditionalFormatting>
  <conditionalFormatting sqref="H402:H403">
    <cfRule type="cellIs" dxfId="0" priority="178" operator="equal">
      <formula>0</formula>
    </cfRule>
  </conditionalFormatting>
  <conditionalFormatting sqref="H457:H65651">
    <cfRule type="cellIs" dxfId="2" priority="342" stopIfTrue="1" operator="equal">
      <formula>0</formula>
    </cfRule>
    <cfRule type="cellIs" dxfId="1" priority="341" stopIfTrue="1" operator="equal">
      <formula>0</formula>
    </cfRule>
    <cfRule type="cellIs" dxfId="2" priority="339" stopIfTrue="1" operator="equal">
      <formula>0</formula>
    </cfRule>
  </conditionalFormatting>
  <conditionalFormatting sqref="J59:J60">
    <cfRule type="cellIs" dxfId="1" priority="160" stopIfTrue="1" operator="equal">
      <formula>0</formula>
    </cfRule>
  </conditionalFormatting>
  <conditionalFormatting sqref="I14:CE15 I4:CE7 I23:CE23 I9:CE10 I12:CE12 I17:CE17 A457:B65651 H457:CE65651">
    <cfRule type="cellIs" dxfId="1" priority="344" stopIfTrue="1" operator="equal">
      <formula>0</formula>
    </cfRule>
  </conditionalFormatting>
  <conditionalFormatting sqref="F13:G15 F17:G22">
    <cfRule type="cellIs" dxfId="0" priority="76" operator="equal">
      <formula>0</formula>
    </cfRule>
  </conditionalFormatting>
  <conditionalFormatting sqref="I18:CE22">
    <cfRule type="cellIs" dxfId="1" priority="272" stopIfTrue="1" operator="equal">
      <formula>0</formula>
    </cfRule>
  </conditionalFormatting>
  <conditionalFormatting sqref="D19:E19 D20:D22">
    <cfRule type="cellIs" dxfId="0" priority="80" operator="equal">
      <formula>0</formula>
    </cfRule>
  </conditionalFormatting>
  <conditionalFormatting sqref="I24:CE29">
    <cfRule type="cellIs" dxfId="1" priority="338" stopIfTrue="1" operator="equal">
      <formula>0</formula>
    </cfRule>
  </conditionalFormatting>
  <conditionalFormatting sqref="E27 E29">
    <cfRule type="cellIs" dxfId="0" priority="114" operator="equal">
      <formula>0</formula>
    </cfRule>
  </conditionalFormatting>
  <conditionalFormatting sqref="F27:G27 F29:G29">
    <cfRule type="cellIs" dxfId="0" priority="113" operator="equal">
      <formula>0</formula>
    </cfRule>
  </conditionalFormatting>
  <conditionalFormatting sqref="F30:G31 F32:F58 F60:F79 F86:F456 F81:F84">
    <cfRule type="cellIs" dxfId="0" priority="111" operator="equal">
      <formula>0</formula>
    </cfRule>
  </conditionalFormatting>
  <conditionalFormatting sqref="I30:CE35">
    <cfRule type="cellIs" dxfId="1" priority="270" stopIfTrue="1" operator="equal">
      <formula>0</formula>
    </cfRule>
  </conditionalFormatting>
  <conditionalFormatting sqref="I36:CE38">
    <cfRule type="cellIs" dxfId="1" priority="268" stopIfTrue="1" operator="equal">
      <formula>0</formula>
    </cfRule>
  </conditionalFormatting>
  <conditionalFormatting sqref="I45:CE45 I46 K46:CE46 I48:CE52">
    <cfRule type="cellIs" dxfId="1" priority="333" stopIfTrue="1" operator="equal">
      <formula>0</formula>
    </cfRule>
  </conditionalFormatting>
  <conditionalFormatting sqref="G48 G50:G51">
    <cfRule type="cellIs" dxfId="0" priority="107" operator="equal">
      <formula>0</formula>
    </cfRule>
  </conditionalFormatting>
  <conditionalFormatting sqref="I53:CE55">
    <cfRule type="cellIs" dxfId="1" priority="332" stopIfTrue="1" operator="equal">
      <formula>0</formula>
    </cfRule>
  </conditionalFormatting>
  <conditionalFormatting sqref="I58 K58:CE58">
    <cfRule type="cellIs" dxfId="1" priority="329" stopIfTrue="1" operator="equal">
      <formula>0</formula>
    </cfRule>
  </conditionalFormatting>
  <conditionalFormatting sqref="I59:I60 K59:CE60">
    <cfRule type="cellIs" dxfId="1" priority="328" stopIfTrue="1" operator="equal">
      <formula>0</formula>
    </cfRule>
  </conditionalFormatting>
  <conditionalFormatting sqref="I61:CE62">
    <cfRule type="cellIs" dxfId="1" priority="327" stopIfTrue="1" operator="equal">
      <formula>0</formula>
    </cfRule>
  </conditionalFormatting>
  <conditionalFormatting sqref="I64:CE67">
    <cfRule type="cellIs" dxfId="1" priority="204" stopIfTrue="1" operator="equal">
      <formula>0</formula>
    </cfRule>
  </conditionalFormatting>
  <conditionalFormatting sqref="I69:CE70">
    <cfRule type="cellIs" dxfId="1" priority="325" stopIfTrue="1" operator="equal">
      <formula>0</formula>
    </cfRule>
  </conditionalFormatting>
  <conditionalFormatting sqref="I71:CE72">
    <cfRule type="cellIs" dxfId="1" priority="324" stopIfTrue="1" operator="equal">
      <formula>0</formula>
    </cfRule>
  </conditionalFormatting>
  <conditionalFormatting sqref="I73:CE74 J79:CE79 I81:CE84 I92:CE92 I94:CE95 J90:CE91 I77:CE78 I86:CE89 K116:CE131 I116:I131 J116:J127 I142:CE151 I135:I141 K135:CE141">
    <cfRule type="cellIs" dxfId="1" priority="309" stopIfTrue="1" operator="equal">
      <formula>0</formula>
    </cfRule>
  </conditionalFormatting>
  <conditionalFormatting sqref="I75:CE75 J76:CE76">
    <cfRule type="cellIs" dxfId="1" priority="198" stopIfTrue="1" operator="equal">
      <formula>0</formula>
    </cfRule>
  </conditionalFormatting>
  <conditionalFormatting sqref="E79 E81:E84">
    <cfRule type="cellIs" dxfId="0" priority="94" operator="equal">
      <formula>0</formula>
    </cfRule>
  </conditionalFormatting>
  <conditionalFormatting sqref="I96:FD98 A111:B112 I101:FD101 I104:FD115">
    <cfRule type="cellIs" dxfId="1" priority="232" stopIfTrue="1" operator="equal">
      <formula>0</formula>
    </cfRule>
  </conditionalFormatting>
  <conditionalFormatting sqref="G99:G100 G102:G103">
    <cfRule type="cellIs" dxfId="0" priority="89" operator="equal">
      <formula>0</formula>
    </cfRule>
  </conditionalFormatting>
  <conditionalFormatting sqref="I99:FD100 I102:FD103">
    <cfRule type="cellIs" dxfId="1" priority="210" stopIfTrue="1" operator="equal">
      <formula>0</formula>
    </cfRule>
  </conditionalFormatting>
  <conditionalFormatting sqref="C111:C112 C114">
    <cfRule type="cellIs" dxfId="1" priority="136" stopIfTrue="1" operator="equal">
      <formula>0</formula>
    </cfRule>
  </conditionalFormatting>
  <conditionalFormatting sqref="K132:CE134 I132:I134 J128">
    <cfRule type="cellIs" dxfId="1" priority="207" stopIfTrue="1" operator="equal">
      <formula>0</formula>
    </cfRule>
  </conditionalFormatting>
  <conditionalFormatting sqref="I152:DZ157">
    <cfRule type="cellIs" dxfId="1" priority="260" stopIfTrue="1" operator="equal">
      <formula>0</formula>
    </cfRule>
  </conditionalFormatting>
  <conditionalFormatting sqref="I158:CE159">
    <cfRule type="cellIs" dxfId="1" priority="192" stopIfTrue="1" operator="equal">
      <formula>0</formula>
    </cfRule>
  </conditionalFormatting>
  <conditionalFormatting sqref="I161:CE162 I163:J164 M163:CE164">
    <cfRule type="cellIs" dxfId="1" priority="307" stopIfTrue="1" operator="equal">
      <formula>0</formula>
    </cfRule>
  </conditionalFormatting>
  <conditionalFormatting sqref="I171:EH173">
    <cfRule type="cellIs" dxfId="1" priority="254" stopIfTrue="1" operator="equal">
      <formula>0</formula>
    </cfRule>
  </conditionalFormatting>
  <conditionalFormatting sqref="I174:CE175">
    <cfRule type="cellIs" dxfId="1" priority="302" stopIfTrue="1" operator="equal">
      <formula>0</formula>
    </cfRule>
  </conditionalFormatting>
  <conditionalFormatting sqref="I179:J179 N179:CE179">
    <cfRule type="cellIs" dxfId="1" priority="226" stopIfTrue="1" operator="equal">
      <formula>0</formula>
    </cfRule>
  </conditionalFormatting>
  <conditionalFormatting sqref="I184:EH185">
    <cfRule type="cellIs" dxfId="1" priority="156" stopIfTrue="1" operator="equal">
      <formula>0</formula>
    </cfRule>
  </conditionalFormatting>
  <conditionalFormatting sqref="I186:CE187">
    <cfRule type="cellIs" dxfId="1" priority="297" stopIfTrue="1" operator="equal">
      <formula>0</formula>
    </cfRule>
  </conditionalFormatting>
  <conditionalFormatting sqref="I188:EH190">
    <cfRule type="cellIs" dxfId="1" priority="248" stopIfTrue="1" operator="equal">
      <formula>0</formula>
    </cfRule>
  </conditionalFormatting>
  <conditionalFormatting sqref="I191:CE192">
    <cfRule type="cellIs" dxfId="1" priority="188" stopIfTrue="1" operator="equal">
      <formula>0</formula>
    </cfRule>
  </conditionalFormatting>
  <conditionalFormatting sqref="I193:CE195 I262:CE283 N284:CE294 I284:I294 I295:CE330 I257:CE259 I198:CE243">
    <cfRule type="cellIs" dxfId="1" priority="284" stopIfTrue="1" operator="equal">
      <formula>0</formula>
    </cfRule>
  </conditionalFormatting>
  <conditionalFormatting sqref="I196:CE196 N197:CE197 I197:J197">
    <cfRule type="cellIs" dxfId="1" priority="224" stopIfTrue="1" operator="equal">
      <formula>0</formula>
    </cfRule>
  </conditionalFormatting>
  <conditionalFormatting sqref="I245:CE248">
    <cfRule type="cellIs" dxfId="1" priority="220" stopIfTrue="1" operator="equal">
      <formula>0</formula>
    </cfRule>
  </conditionalFormatting>
  <conditionalFormatting sqref="I251:CE256 I348:CE355">
    <cfRule type="cellIs" dxfId="1" priority="216" stopIfTrue="1" operator="equal">
      <formula>0</formula>
    </cfRule>
  </conditionalFormatting>
  <conditionalFormatting sqref="I260:CE261">
    <cfRule type="cellIs" dxfId="1" priority="212" stopIfTrue="1" operator="equal">
      <formula>0</formula>
    </cfRule>
  </conditionalFormatting>
  <conditionalFormatting sqref="J284:M294">
    <cfRule type="cellIs" dxfId="1" priority="158" stopIfTrue="1" operator="equal">
      <formula>0</formula>
    </cfRule>
  </conditionalFormatting>
  <conditionalFormatting sqref="I332:CE332 I333:L333 P333:CE333">
    <cfRule type="cellIs" dxfId="1" priority="281" stopIfTrue="1" operator="equal">
      <formula>0</formula>
    </cfRule>
  </conditionalFormatting>
  <conditionalFormatting sqref="I334:K336 P334:EH336">
    <cfRule type="cellIs" dxfId="1" priority="246" stopIfTrue="1" operator="equal">
      <formula>0</formula>
    </cfRule>
  </conditionalFormatting>
  <conditionalFormatting sqref="I337:K337 P337:CE337 I338:CE342">
    <cfRule type="cellIs" dxfId="1" priority="280" stopIfTrue="1" operator="equal">
      <formula>0</formula>
    </cfRule>
  </conditionalFormatting>
  <conditionalFormatting sqref="I343:CE347">
    <cfRule type="cellIs" dxfId="1" priority="202" stopIfTrue="1" operator="equal">
      <formula>0</formula>
    </cfRule>
  </conditionalFormatting>
  <conditionalFormatting sqref="I356:J357 M356:CE357">
    <cfRule type="cellIs" dxfId="1" priority="184" stopIfTrue="1" operator="equal">
      <formula>0</formula>
    </cfRule>
  </conditionalFormatting>
  <conditionalFormatting sqref="I358:CE360 I401:J401 Q401:CE401 I383:CE388 I391:CE400 I377:CE378 I367:CE370 I363:CE364">
    <cfRule type="cellIs" dxfId="1" priority="276" stopIfTrue="1" operator="equal">
      <formula>0</formula>
    </cfRule>
  </conditionalFormatting>
  <conditionalFormatting sqref="I365:EH366">
    <cfRule type="cellIs" dxfId="1" priority="244" stopIfTrue="1" operator="equal">
      <formula>0</formula>
    </cfRule>
  </conditionalFormatting>
  <conditionalFormatting sqref="I371:EH372">
    <cfRule type="cellIs" dxfId="1" priority="242" stopIfTrue="1" operator="equal">
      <formula>0</formula>
    </cfRule>
  </conditionalFormatting>
  <conditionalFormatting sqref="I373:EH376">
    <cfRule type="cellIs" dxfId="1" priority="240" stopIfTrue="1" operator="equal">
      <formula>0</formula>
    </cfRule>
  </conditionalFormatting>
  <conditionalFormatting sqref="I379:EH382">
    <cfRule type="cellIs" dxfId="1" priority="238" stopIfTrue="1" operator="equal">
      <formula>0</formula>
    </cfRule>
  </conditionalFormatting>
  <conditionalFormatting sqref="I389:EH390">
    <cfRule type="cellIs" dxfId="1" priority="236" stopIfTrue="1" operator="equal">
      <formula>0</formula>
    </cfRule>
  </conditionalFormatting>
  <conditionalFormatting sqref="E393 E395">
    <cfRule type="cellIs" dxfId="0" priority="123" operator="equal">
      <formula>0</formula>
    </cfRule>
  </conditionalFormatting>
  <conditionalFormatting sqref="I402:CE403">
    <cfRule type="cellIs" dxfId="1" priority="180" stopIfTrue="1" operator="equal">
      <formula>0</formula>
    </cfRule>
  </conditionalFormatting>
  <conditionalFormatting sqref="I404:EH405 I446:EH453 I443:EH443 I436:EH440 I430:EH431 I414:EH425 I409:EH412 M408:EH408 I408 I407:EH407">
    <cfRule type="cellIs" dxfId="1" priority="234" stopIfTrue="1" operator="equal">
      <formula>0</formula>
    </cfRule>
  </conditionalFormatting>
  <conditionalFormatting sqref="N406:EH406 I406:J406">
    <cfRule type="cellIs" dxfId="1" priority="146" stopIfTrue="1" operator="equal">
      <formula>0</formula>
    </cfRule>
  </conditionalFormatting>
  <conditionalFormatting sqref="I426:EH427">
    <cfRule type="cellIs" dxfId="1" priority="200" stopIfTrue="1" operator="equal">
      <formula>0</formula>
    </cfRule>
  </conditionalFormatting>
  <conditionalFormatting sqref="I432:EH435">
    <cfRule type="cellIs" dxfId="1" priority="168" stopIfTrue="1" operator="equal">
      <formula>0</formula>
    </cfRule>
  </conditionalFormatting>
  <conditionalFormatting sqref="I441:EH442">
    <cfRule type="cellIs" dxfId="1" priority="140" stopIfTrue="1" operator="equal">
      <formula>0</formula>
    </cfRule>
  </conditionalFormatting>
  <conditionalFormatting sqref="I454:EH455">
    <cfRule type="cellIs" dxfId="1" priority="196" stopIfTrue="1" operator="equal">
      <formula>0</formula>
    </cfRule>
  </conditionalFormatting>
  <conditionalFormatting sqref="C457:G65651">
    <cfRule type="cellIs" dxfId="1" priority="138" stopIfTrue="1" operator="equal">
      <formula>0</formula>
    </cfRule>
  </conditionalFormatting>
  <pageMargins left="0.751388888888889" right="0.751388888888889" top="1" bottom="1" header="0.5" footer="0.5"/>
  <pageSetup paperSize="9" scale="90" orientation="portrait"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8" master="" otherUserPermission="visible"/>
  <rangeList sheetStid="30" master="" otherUserPermission="visible"/>
  <rangeList sheetStid="48" master="" otherUserPermission="visible"/>
  <rangeList sheetStid="38" master="" otherUserPermission="visible"/>
  <rangeList sheetStid="37" master="" otherUserPermission="visible"/>
  <rangeList sheetStid="36" master="" otherUserPermission="visible"/>
  <rangeList sheetStid="32" master="" otherUserPermission="visible"/>
  <rangeList sheetStid="35" master="" otherUserPermission="visible"/>
  <rangeList sheetStid="34" master="" otherUserPermission="visible"/>
  <rangeList sheetStid="31" master="" otherUserPermission="visible"/>
  <rangeList sheetStid="10" master="" otherUserPermission="visible"/>
  <rangeList sheetStid="29" master="" otherUserPermission="visible"/>
  <rangeList sheetStid="23" master="" otherUserPermission="visible"/>
  <rangeList sheetStid="22" master="" otherUserPermission="visible"/>
  <rangeList sheetStid="21" master="" otherUserPermission="visible"/>
  <rangeList sheetStid="20" master="" otherUserPermission="visible"/>
  <rangeList sheetStid="24" master="" otherUserPermission="visible"/>
  <rangeList sheetStid="19" master="" otherUserPermission="visible"/>
  <rangeList sheetStid="25"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19</vt:i4>
      </vt:variant>
    </vt:vector>
  </HeadingPairs>
  <TitlesOfParts>
    <vt:vector size="19" baseType="lpstr">
      <vt:lpstr>封面</vt:lpstr>
      <vt:lpstr>编制说明</vt:lpstr>
      <vt:lpstr>七星至阴底</vt:lpstr>
      <vt:lpstr>100章划分</vt:lpstr>
      <vt:lpstr>边沟拆分</vt:lpstr>
      <vt:lpstr>挡墙单价分项</vt:lpstr>
      <vt:lpstr>Sheet1</vt:lpstr>
      <vt:lpstr>盖板涵分尺寸</vt:lpstr>
      <vt:lpstr>工程量清单 (挡墙单价不一致)</vt:lpstr>
      <vt:lpstr>新增编号</vt:lpstr>
      <vt:lpstr>一览表</vt:lpstr>
      <vt:lpstr>标后预算</vt:lpstr>
      <vt:lpstr>100章</vt:lpstr>
      <vt:lpstr>200章</vt:lpstr>
      <vt:lpstr>300章</vt:lpstr>
      <vt:lpstr>400章</vt:lpstr>
      <vt:lpstr>500章</vt:lpstr>
      <vt:lpstr>600章</vt:lpstr>
      <vt:lpstr>700章</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执子听花语</cp:lastModifiedBy>
  <dcterms:created xsi:type="dcterms:W3CDTF">2020-02-28T06:56:00Z</dcterms:created>
  <dcterms:modified xsi:type="dcterms:W3CDTF">2024-09-30T08:17:23Z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KSOReadingLayout">
    <vt:bool>false</vt:bool>
  </property>
  <property fmtid="{D5CDD505-2E9C-101B-9397-08002B2CF9AE}" pid="4" name="ICV">
    <vt:lpwstr>9E4EFBE4B8B64DC982B892A13B41A627_13</vt:lpwstr>
  </property>
  <property fmtid="{D5CDD505-2E9C-101B-9397-08002B2CF9AE}" pid="5" name="commondata">
    <vt:lpwstr>eyJoZGlkIjoiYzBlNTE3M2I2NTRiZmFiMjgzZmJmYjE0MmQwMTQ3ZDgifQ==</vt:lpwstr>
  </property>
</Properties>
</file>