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95 威宁大修5标\"/>
    </mc:Choice>
  </mc:AlternateContent>
  <bookViews>
    <workbookView windowWidth="24750" windowHeight="12200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<sst xmlns="http://schemas.openxmlformats.org/spreadsheetml/2006/main" count="136" uniqueCount="103">
  <si>
    <t>劳务合作工程量清单</t>
  </si>
  <si>
    <t>项目名称：毕节市公路建设养护有限公司威宁县2026年农村公路大修工程（五标段）--劳务合作</t>
  </si>
  <si>
    <t>细目编号</t>
  </si>
  <si>
    <t>工程名称</t>
  </si>
  <si>
    <t>单位</t>
  </si>
  <si>
    <t>工程数量</t>
  </si>
  <si>
    <t>单价限价
（不含税）（元）</t>
  </si>
  <si>
    <t>限价总价（元）</t>
  </si>
  <si>
    <t>单价下浮率（保留两位小数）（%）</t>
  </si>
  <si>
    <t>单价报价（元）</t>
  </si>
  <si>
    <t>报价总价（元）</t>
  </si>
  <si>
    <t>费用组成</t>
  </si>
  <si>
    <t>计价规则</t>
  </si>
  <si>
    <t>分包内容</t>
  </si>
  <si>
    <t>交通维护用工</t>
  </si>
  <si>
    <t>月</t>
  </si>
  <si>
    <t>单价包含人工、小型机具费</t>
  </si>
  <si>
    <t>1.白天7：00-19：00内有效工作时间8小时为1工日；
2.夜间19：00-次日7：00内有效工作时间7小时为1工日；
3.工作时长不足的，可按比例折算。</t>
  </si>
  <si>
    <t>1.交通指挥、引导、维护。
每月按30工日计算。</t>
  </si>
  <si>
    <t>场地清理</t>
  </si>
  <si>
    <t>202-2</t>
  </si>
  <si>
    <t>挖除旧路面</t>
  </si>
  <si>
    <t>-a</t>
  </si>
  <si>
    <t>水泥混凝土路面（破碎处理后作基层碾压）</t>
  </si>
  <si>
    <t>m3</t>
  </si>
  <si>
    <t>1.单价包含一切费用。
2.不含废料运输。</t>
  </si>
  <si>
    <t>1.按实际破碎平方数为单位计价。</t>
  </si>
  <si>
    <t>1.机械路面破碎。</t>
  </si>
  <si>
    <t>-b</t>
  </si>
  <si>
    <t>挖除破坏结构层及不合格填料</t>
  </si>
  <si>
    <t>1.单价包含一切费用；
2.单价包含1公里范围内指定地点堆放。</t>
  </si>
  <si>
    <t>1.按实际挖除立方数为单位计价。</t>
  </si>
  <si>
    <t>1.挖除；2.装卸、移运处理；3.场地清理、平整。</t>
  </si>
  <si>
    <t>垫层</t>
  </si>
  <si>
    <t>302-5</t>
  </si>
  <si>
    <t>石渣换填</t>
  </si>
  <si>
    <t>1.单价包含一切费用。
2.不含材料费。</t>
  </si>
  <si>
    <t>1.按图示垫层密实体积以立方米为单位计价。</t>
  </si>
  <si>
    <t>1.基底清理；2.临时排水；3.分层铺筑；4.分层碾压。</t>
  </si>
  <si>
    <t>水泥混凝土面板</t>
  </si>
  <si>
    <t>312-1</t>
  </si>
  <si>
    <t>厚180mm</t>
  </si>
  <si>
    <t>18cmC30水泥混凝土（无砼路肩）</t>
  </si>
  <si>
    <t>1.依据图纸所示厚度和混凝土强度等级，按照铺筑体积以立方米为单位计价。</t>
  </si>
  <si>
    <t>1.检查和清理下承层、洒水湿润；2.模板制作（含模板）、架设、安装、修理、拆除；3.混凝土浇筑、振捣、真空吸水、抹平、压（刻）纹，养护；4.切缝、灌缝；5.初期养护；6.文明施工及场地清理。</t>
  </si>
  <si>
    <t>拉毛混凝土面层</t>
  </si>
  <si>
    <t>m2</t>
  </si>
  <si>
    <t>1.按实际拉毛平方数为单位计价。</t>
  </si>
  <si>
    <t>1.机械路面拉毛。</t>
  </si>
  <si>
    <t>圆管涵及倒虹吸管涵</t>
  </si>
  <si>
    <t>419-1</t>
  </si>
  <si>
    <t>1-φ1.00钢筋混凝土圆管涵</t>
  </si>
  <si>
    <t>m</t>
  </si>
  <si>
    <t>a</t>
  </si>
  <si>
    <t>圆管涵涵身 ( φ1m）</t>
  </si>
  <si>
    <t>1.单价包含人工、模板、五金低耗和小型机具费用；
2.不包含涵管、垫层材料。</t>
  </si>
  <si>
    <t>1.依据图纸所示，按不同孔径的涵身长度(进出口端墙外侧间距离)计算，以米为单位计价。</t>
  </si>
  <si>
    <t>1.基坑排水、挖基、基底清理；2.基座砌筑或浇筑、垫层材料铺筑；3.铺涂防水层；4.涵管安装、接缝处理；5.砌筑进出口(端墙、翼墙、八字墙井口)；6.防水、防冻、防腐措施及回填。7.文明施工及场地清理。</t>
  </si>
  <si>
    <t>b</t>
  </si>
  <si>
    <t>出水洞口八字墙 ( φ 1m）</t>
  </si>
  <si>
    <t>个</t>
  </si>
  <si>
    <t>c</t>
  </si>
  <si>
    <t>进水口：跌井及一字墙 ( φ 1m）</t>
  </si>
  <si>
    <t>M7.5浆砌片石</t>
  </si>
  <si>
    <t>1.依据图纸所示位置和断面尺寸，按图示不同强度等级水泥砂浆砌石体积以立方米为单位计价；
2.不扣除沉降缝、泄水孔、预埋件所占体积。</t>
  </si>
  <si>
    <t>1.基坑开挖、清理、平整、夯实；2.浆砌片（块）石，设泄水孔及其滤水层；3.接缝处理；4.抹面、墙背排水设施设置、墙背填料分层填筑；5.清理、废方弃运。</t>
  </si>
  <si>
    <t>419-4</t>
  </si>
  <si>
    <t>涵洞清淤（含外运1KM）</t>
  </si>
  <si>
    <t>1.单价包含一切费用。</t>
  </si>
  <si>
    <t>1.人工挖除；2.装卸、移运处理；3.场地清理、平整。</t>
  </si>
  <si>
    <t>护栏</t>
  </si>
  <si>
    <t>602-3</t>
  </si>
  <si>
    <t>波形梁钢护栏</t>
  </si>
  <si>
    <t>波形护栏加高利用（更换立柱）</t>
  </si>
  <si>
    <t>1.依据图纸所示位置、防撞等级、构造形式代号，按图示长度以米为单位计量。</t>
  </si>
  <si>
    <t>1.基础施工（成孔、埋入或预埋立柱或预埋地脚螺栓等）；2.波形梁及其匹配件安装；3.场地清理，弃方处理；4.补涂防腐涂装，端头安装、轮廓标安装、端头反光膜。</t>
  </si>
  <si>
    <t>新建波形钢板护栏Gr-C-4E</t>
  </si>
  <si>
    <t>道路交通标志</t>
  </si>
  <si>
    <t>604-1</t>
  </si>
  <si>
    <t>单柱式交通标志</t>
  </si>
  <si>
    <t>△70铝合金标志牌（含基础，H3.2米，铝板厚3mm）</t>
  </si>
  <si>
    <t>1.依据设计图纸所示位置计算，按标志牌个数以块为单位计价。</t>
  </si>
  <si>
    <t>1.基槽开挖、基础施工（含模板）、立柱、标志板及各种匹配件件制作与安装、弃方处理；场地清理及现场文明施工。</t>
  </si>
  <si>
    <t>○80凸面镜</t>
  </si>
  <si>
    <t>块</t>
  </si>
  <si>
    <t>1.依据图纸所示位置，分不同类型的反光镜数量，以块为单位计价。</t>
  </si>
  <si>
    <t>1.基础施工；2.反光镜安装；3.场地清理。</t>
  </si>
  <si>
    <t>604-8</t>
  </si>
  <si>
    <t>里程碑</t>
  </si>
  <si>
    <t>混凝土里程牌</t>
  </si>
  <si>
    <t>1.依据图纸所示位置及断面尺寸，分不同类型，按图示里程碑数量以个为单位计价。</t>
  </si>
  <si>
    <t>1.基础施工或设置连接件；2.里程碑制作与安装。</t>
  </si>
  <si>
    <t>道路交通标线</t>
  </si>
  <si>
    <t>605-5</t>
  </si>
  <si>
    <t>轮廓标</t>
  </si>
  <si>
    <t>附着式轮廓标</t>
  </si>
  <si>
    <t>1.依据图纸所示位置，按图示轮廓标数量以个为单位计价。</t>
  </si>
  <si>
    <t>1.轮廓标安装；2.文明施工及场地清理。</t>
  </si>
  <si>
    <t>道口桩</t>
  </si>
  <si>
    <t>根</t>
  </si>
  <si>
    <t>1.依据图纸所示位置，按图示立面标记以根为单位计价。</t>
  </si>
  <si>
    <t>1.材料转运及装卸、钻孔、安装等</t>
  </si>
  <si>
    <t>合计（元）：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</si>
</sst>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sz val="12"/>
      <name val="宋体"/>
      <charset val="134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color rgb="FF000000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176" fontId="1" fillId="0" borderId="0" xfId="0" applyNumberFormat="1" applyFont="1" applyFill="1" applyAlignment="1">
      <alignment vertical="center"/>
    </xf>
    <xf numFmtId="176" fontId="1" fillId="0" borderId="0" xfId="0" applyNumberFormat="1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3" fillId="0" borderId="0" xfId="0" applyNumberFormat="1" applyFont="1" applyFill="1" applyAlignment="1" applyProtection="1">
      <alignment horizontal="center" vertical="center" wrapText="1"/>
    </xf>
    <xf numFmtId="0" fontId="4" fillId="0" borderId="0" xfId="0" applyNumberFormat="1" applyFont="1" applyFill="1" applyAlignment="1" applyProtection="1">
      <alignment horizontal="center" vertical="center"/>
    </xf>
    <xf numFmtId="176" fontId="3" fillId="0" borderId="0" xfId="0" applyNumberFormat="1" applyFont="1" applyFill="1" applyAlignment="1" applyProtection="1">
      <alignment horizontal="center" vertical="center"/>
    </xf>
    <xf numFmtId="176" fontId="3" fillId="0" borderId="0" xfId="0" applyNumberFormat="1" applyFont="1" applyFill="1" applyAlignment="1" applyProtection="1">
      <alignment horizontal="left" vertical="center" wrapText="1"/>
    </xf>
    <xf numFmtId="0" fontId="4" fillId="0" borderId="0" xfId="0" applyNumberFormat="1" applyFont="1" applyFill="1" applyAlignment="1" applyProtection="1">
      <alignment horizontal="left" vertical="center" wrapText="1"/>
    </xf>
    <xf numFmtId="0" fontId="5" fillId="0" borderId="0" xfId="0" applyNumberFormat="1" applyFont="1" applyFill="1" applyAlignment="1" applyProtection="1">
      <alignment horizontal="left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176" fontId="6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176" fontId="7" fillId="0" borderId="1" xfId="0" applyNumberFormat="1" applyFont="1" applyFill="1" applyBorder="1" applyAlignment="1" applyProtection="1">
      <alignment horizontal="center" vertical="center" wrapText="1"/>
    </xf>
    <xf numFmtId="176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7" fillId="0" borderId="1" xfId="0" applyNumberFormat="1" applyFont="1" applyFill="1" applyBorder="1" applyAlignment="1" applyProtection="1">
      <alignment horizontal="left" vertical="center" wrapText="1"/>
    </xf>
    <xf numFmtId="0" fontId="8" fillId="0" borderId="1" xfId="0" applyNumberFormat="1" applyFont="1" applyFill="1" applyBorder="1" applyAlignment="1" applyProtection="1">
      <alignment horizontal="left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/>
    </xf>
    <xf numFmtId="0" fontId="9" fillId="0" borderId="1" xfId="0" applyNumberFormat="1" applyFont="1" applyFill="1" applyBorder="1" applyAlignment="1" applyProtection="1">
      <alignment horizontal="center" vertical="center"/>
    </xf>
    <xf numFmtId="176" fontId="9" fillId="0" borderId="1" xfId="0" applyNumberFormat="1" applyFont="1" applyFill="1" applyBorder="1" applyAlignment="1" applyProtection="1">
      <alignment horizontal="center" vertical="center"/>
    </xf>
    <xf numFmtId="0" fontId="9" fillId="0" borderId="1" xfId="0" applyFont="1" applyFill="1" applyBorder="1" applyAlignment="1" applyProtection="1">
      <alignment horizontal="left" vertical="center" wrapText="1"/>
    </xf>
    <xf numFmtId="0" fontId="9" fillId="0" borderId="1" xfId="0" applyFont="1" applyBorder="1" applyAlignment="1" applyProtection="1">
      <alignment horizontal="left" vertical="center" wrapText="1"/>
    </xf>
    <xf numFmtId="0" fontId="0" fillId="0" borderId="1" xfId="0" applyFont="1" applyFill="1" applyBorder="1" applyAlignment="1" applyProtection="1">
      <alignment horizontal="center" vertical="center" wrapText="1"/>
    </xf>
    <xf numFmtId="0" fontId="0" fillId="0" borderId="1" xfId="0" applyFont="1" applyFill="1" applyBorder="1" applyAlignment="1" applyProtection="1">
      <alignment horizontal="center" vertical="center"/>
    </xf>
    <xf numFmtId="176" fontId="0" fillId="0" borderId="1" xfId="0" applyNumberFormat="1" applyFont="1" applyFill="1" applyBorder="1" applyAlignment="1" applyProtection="1">
      <alignment horizontal="center" vertical="center" wrapText="1"/>
    </xf>
    <xf numFmtId="176" fontId="0" fillId="0" borderId="1" xfId="0" applyNumberFormat="1" applyFont="1" applyFill="1" applyBorder="1" applyAlignment="1" applyProtection="1">
      <alignment horizontal="left" vertical="center" wrapText="1"/>
    </xf>
    <xf numFmtId="176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Font="1" applyFill="1" applyBorder="1" applyAlignment="1" applyProtection="1">
      <alignment horizontal="left" vertical="center" wrapText="1"/>
    </xf>
    <xf numFmtId="176" fontId="1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FFFFFF"/>
      </font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1"/>
  <sheetViews>
    <sheetView showZeros="0" tabSelected="1" view="pageBreakPreview" zoomScale="130" zoomScaleNormal="130" workbookViewId="0">
      <pane ySplit="3" topLeftCell="A32" activePane="bottomLeft" state="frozen"/>
      <selection/>
      <selection pane="bottomLeft" activeCell="G4" sqref="G4:G36"/>
    </sheetView>
  </sheetViews>
  <sheetFormatPr defaultColWidth="9" defaultRowHeight="14"/>
  <cols>
    <col min="1" max="1" width="4.89090909090909" style="4" customWidth="1"/>
    <col min="2" max="2" width="14.6363636363636" style="4" customWidth="1"/>
    <col min="3" max="3" width="4.67272727272727" style="1" customWidth="1"/>
    <col min="4" max="4" width="7.37272727272727" style="5" customWidth="1"/>
    <col min="5" max="6" width="9.72727272727273" style="5" customWidth="1"/>
    <col min="7" max="7" width="10.6363636363636" style="6" customWidth="1"/>
    <col min="8" max="8" width="8.09090909090909" style="6" customWidth="1"/>
    <col min="9" max="9" width="9.72727272727273" style="6" customWidth="1"/>
    <col min="10" max="11" width="14.6363636363636" style="6" customWidth="1"/>
    <col min="12" max="12" width="18.6363636363636" style="7" customWidth="1"/>
  </cols>
  <sheetData>
    <row r="1" s="1" customFormat="1" ht="17.5" spans="1:12">
      <c r="A1" s="8" t="s">
        <v>0</v>
      </c>
      <c r="B1" s="8"/>
      <c r="C1" s="9"/>
      <c r="D1" s="10"/>
      <c r="E1" s="10"/>
      <c r="F1" s="10"/>
      <c r="G1" s="11"/>
      <c r="H1" s="11"/>
      <c r="I1" s="11"/>
      <c r="J1" s="11"/>
      <c r="K1" s="11"/>
      <c r="L1" s="12"/>
    </row>
    <row r="2" s="1" customFormat="1" ht="20" customHeight="1" spans="1:12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="2" customFormat="1" ht="39" spans="1:12">
      <c r="A3" s="14" t="s">
        <v>2</v>
      </c>
      <c r="B3" s="14" t="s">
        <v>3</v>
      </c>
      <c r="C3" s="14" t="s">
        <v>4</v>
      </c>
      <c r="D3" s="15" t="s">
        <v>5</v>
      </c>
      <c r="E3" s="15" t="s">
        <v>6</v>
      </c>
      <c r="F3" s="15" t="s">
        <v>7</v>
      </c>
      <c r="G3" s="15" t="s">
        <v>8</v>
      </c>
      <c r="H3" s="15" t="s">
        <v>9</v>
      </c>
      <c r="I3" s="15" t="s">
        <v>10</v>
      </c>
      <c r="J3" s="15" t="s">
        <v>11</v>
      </c>
      <c r="K3" s="15" t="s">
        <v>12</v>
      </c>
      <c r="L3" s="14" t="s">
        <v>13</v>
      </c>
    </row>
    <row r="4" s="1" customFormat="1" ht="108" spans="1:12">
      <c r="A4" s="16">
        <v>1</v>
      </c>
      <c r="B4" s="16" t="s">
        <v>14</v>
      </c>
      <c r="C4" s="16" t="s">
        <v>15</v>
      </c>
      <c r="D4" s="17">
        <v>1</v>
      </c>
      <c r="E4" s="17">
        <v>3600</v>
      </c>
      <c r="F4" s="17">
        <f>ROUND(D4*E4,2)</f>
        <v>3600</v>
      </c>
      <c r="G4" s="18"/>
      <c r="H4" s="17">
        <f>TRUNC(E4*(1-$G$4/100),2)</f>
        <v>3600</v>
      </c>
      <c r="I4" s="17">
        <f>H4*D4</f>
        <v>3600</v>
      </c>
      <c r="J4" s="19" t="s">
        <v>16</v>
      </c>
      <c r="K4" s="19" t="s">
        <v>17</v>
      </c>
      <c r="L4" s="20" t="s">
        <v>18</v>
      </c>
    </row>
    <row r="5" s="1" customFormat="1" ht="12" spans="1:12">
      <c r="A5" s="16">
        <v>202</v>
      </c>
      <c r="B5" s="21" t="s">
        <v>19</v>
      </c>
      <c r="C5" s="22"/>
      <c r="D5" s="23"/>
      <c r="E5" s="24"/>
      <c r="F5" s="17">
        <f t="shared" ref="F5:F36" si="0">ROUND(D5*E5,2)</f>
        <v>0</v>
      </c>
      <c r="G5" s="18"/>
      <c r="H5" s="17">
        <f t="shared" ref="H5:H36" si="1">TRUNC(E5*(1-$G$4/100),2)</f>
        <v>0</v>
      </c>
      <c r="I5" s="17">
        <f t="shared" ref="I5:I36" si="2">H5*D5</f>
        <v>0</v>
      </c>
      <c r="J5" s="19"/>
      <c r="K5" s="19"/>
      <c r="L5" s="25"/>
    </row>
    <row r="6" s="1" customFormat="1" ht="12" spans="1:12">
      <c r="A6" s="16" t="s">
        <v>20</v>
      </c>
      <c r="B6" s="21" t="s">
        <v>21</v>
      </c>
      <c r="C6" s="22"/>
      <c r="D6" s="23"/>
      <c r="E6" s="24"/>
      <c r="F6" s="17">
        <f t="shared" si="0"/>
        <v>0</v>
      </c>
      <c r="G6" s="18"/>
      <c r="H6" s="17">
        <f t="shared" si="1"/>
        <v>0</v>
      </c>
      <c r="I6" s="17">
        <f t="shared" si="2"/>
        <v>0</v>
      </c>
      <c r="J6" s="19"/>
      <c r="K6" s="19"/>
      <c r="L6" s="26"/>
    </row>
    <row r="7" s="1" customFormat="1" ht="36" spans="1:12">
      <c r="A7" s="16" t="s">
        <v>22</v>
      </c>
      <c r="B7" s="21" t="s">
        <v>23</v>
      </c>
      <c r="C7" s="22" t="s">
        <v>24</v>
      </c>
      <c r="D7" s="23">
        <f>792+197.1</f>
        <v>989.1</v>
      </c>
      <c r="E7" s="24">
        <v>2</v>
      </c>
      <c r="F7" s="17">
        <f t="shared" si="0"/>
        <v>1978.2</v>
      </c>
      <c r="G7" s="18"/>
      <c r="H7" s="17">
        <f t="shared" si="1"/>
        <v>2</v>
      </c>
      <c r="I7" s="17">
        <f t="shared" si="2"/>
        <v>1978.2</v>
      </c>
      <c r="J7" s="19" t="s">
        <v>25</v>
      </c>
      <c r="K7" s="19" t="s">
        <v>26</v>
      </c>
      <c r="L7" s="26" t="s">
        <v>27</v>
      </c>
    </row>
    <row r="8" s="1" customFormat="1" ht="60" spans="1:12">
      <c r="A8" s="16" t="s">
        <v>28</v>
      </c>
      <c r="B8" s="21" t="s">
        <v>29</v>
      </c>
      <c r="C8" s="22" t="s">
        <v>24</v>
      </c>
      <c r="D8" s="23">
        <f>2029.5+411</f>
        <v>2440.5</v>
      </c>
      <c r="E8" s="24">
        <v>25</v>
      </c>
      <c r="F8" s="17">
        <f t="shared" si="0"/>
        <v>61012.5</v>
      </c>
      <c r="G8" s="18"/>
      <c r="H8" s="17">
        <f t="shared" si="1"/>
        <v>25</v>
      </c>
      <c r="I8" s="17">
        <f t="shared" si="2"/>
        <v>61012.5</v>
      </c>
      <c r="J8" s="19" t="s">
        <v>30</v>
      </c>
      <c r="K8" s="19" t="s">
        <v>31</v>
      </c>
      <c r="L8" s="26" t="s">
        <v>32</v>
      </c>
    </row>
    <row r="9" s="1" customFormat="1" ht="12" spans="1:12">
      <c r="A9" s="16">
        <v>302</v>
      </c>
      <c r="B9" s="21" t="s">
        <v>33</v>
      </c>
      <c r="C9" s="22"/>
      <c r="D9" s="23"/>
      <c r="E9" s="24"/>
      <c r="F9" s="17">
        <f t="shared" si="0"/>
        <v>0</v>
      </c>
      <c r="G9" s="18"/>
      <c r="H9" s="17">
        <f t="shared" si="1"/>
        <v>0</v>
      </c>
      <c r="I9" s="17">
        <f t="shared" si="2"/>
        <v>0</v>
      </c>
      <c r="J9" s="19"/>
      <c r="K9" s="19"/>
      <c r="L9" s="19"/>
    </row>
    <row r="10" s="1" customFormat="1" ht="36" spans="1:12">
      <c r="A10" s="16" t="s">
        <v>34</v>
      </c>
      <c r="B10" s="21" t="s">
        <v>35</v>
      </c>
      <c r="C10" s="22" t="s">
        <v>24</v>
      </c>
      <c r="D10" s="23">
        <f>2029.5+411</f>
        <v>2440.5</v>
      </c>
      <c r="E10" s="24">
        <v>5</v>
      </c>
      <c r="F10" s="17">
        <f t="shared" si="0"/>
        <v>12202.5</v>
      </c>
      <c r="G10" s="18"/>
      <c r="H10" s="17">
        <f t="shared" si="1"/>
        <v>5</v>
      </c>
      <c r="I10" s="17">
        <f t="shared" si="2"/>
        <v>12202.5</v>
      </c>
      <c r="J10" s="19" t="s">
        <v>36</v>
      </c>
      <c r="K10" s="19" t="s">
        <v>37</v>
      </c>
      <c r="L10" s="26" t="s">
        <v>38</v>
      </c>
    </row>
    <row r="11" s="1" customFormat="1" ht="12" spans="1:12">
      <c r="A11" s="16">
        <v>312</v>
      </c>
      <c r="B11" s="21" t="s">
        <v>39</v>
      </c>
      <c r="C11" s="22"/>
      <c r="D11" s="23"/>
      <c r="E11" s="24"/>
      <c r="F11" s="17">
        <f t="shared" si="0"/>
        <v>0</v>
      </c>
      <c r="G11" s="18"/>
      <c r="H11" s="17">
        <f t="shared" si="1"/>
        <v>0</v>
      </c>
      <c r="I11" s="17">
        <f t="shared" si="2"/>
        <v>0</v>
      </c>
      <c r="J11" s="19"/>
      <c r="K11" s="19"/>
      <c r="L11" s="26"/>
    </row>
    <row r="12" s="1" customFormat="1" ht="12" spans="1:12">
      <c r="A12" s="16" t="s">
        <v>40</v>
      </c>
      <c r="B12" s="21" t="s">
        <v>39</v>
      </c>
      <c r="C12" s="22"/>
      <c r="D12" s="23"/>
      <c r="E12" s="24"/>
      <c r="F12" s="17">
        <f t="shared" si="0"/>
        <v>0</v>
      </c>
      <c r="G12" s="18"/>
      <c r="H12" s="17">
        <f t="shared" si="1"/>
        <v>0</v>
      </c>
      <c r="I12" s="17">
        <f t="shared" si="2"/>
        <v>0</v>
      </c>
      <c r="J12" s="19"/>
      <c r="K12" s="19"/>
      <c r="L12" s="26"/>
    </row>
    <row r="13" s="1" customFormat="1" ht="12" spans="1:12">
      <c r="A13" s="16" t="s">
        <v>22</v>
      </c>
      <c r="B13" s="21" t="s">
        <v>41</v>
      </c>
      <c r="C13" s="22" t="s">
        <v>24</v>
      </c>
      <c r="D13" s="23"/>
      <c r="E13" s="24"/>
      <c r="F13" s="17">
        <f t="shared" si="0"/>
        <v>0</v>
      </c>
      <c r="G13" s="18"/>
      <c r="H13" s="17">
        <f t="shared" si="1"/>
        <v>0</v>
      </c>
      <c r="I13" s="17">
        <f t="shared" si="2"/>
        <v>0</v>
      </c>
      <c r="J13" s="19"/>
      <c r="K13" s="19"/>
      <c r="L13" s="26"/>
    </row>
    <row r="14" s="1" customFormat="1" ht="108" spans="1:12">
      <c r="A14" s="16"/>
      <c r="B14" s="21" t="s">
        <v>42</v>
      </c>
      <c r="C14" s="22"/>
      <c r="D14" s="23">
        <f>1167.12+1104.66</f>
        <v>2271.78</v>
      </c>
      <c r="E14" s="24">
        <v>95</v>
      </c>
      <c r="F14" s="17">
        <f t="shared" si="0"/>
        <v>215819.1</v>
      </c>
      <c r="G14" s="18"/>
      <c r="H14" s="17">
        <f t="shared" si="1"/>
        <v>95</v>
      </c>
      <c r="I14" s="17">
        <f t="shared" si="2"/>
        <v>215819.1</v>
      </c>
      <c r="J14" s="19" t="s">
        <v>36</v>
      </c>
      <c r="K14" s="19" t="s">
        <v>43</v>
      </c>
      <c r="L14" s="26" t="s">
        <v>44</v>
      </c>
    </row>
    <row r="15" s="1" customFormat="1" ht="36" spans="1:12">
      <c r="A15" s="16">
        <v>320</v>
      </c>
      <c r="B15" s="21" t="s">
        <v>45</v>
      </c>
      <c r="C15" s="22" t="s">
        <v>46</v>
      </c>
      <c r="D15" s="23">
        <f>1184+4262.01</f>
        <v>5446.01</v>
      </c>
      <c r="E15" s="24">
        <v>1</v>
      </c>
      <c r="F15" s="17">
        <f t="shared" si="0"/>
        <v>5446.01</v>
      </c>
      <c r="G15" s="18"/>
      <c r="H15" s="17">
        <f t="shared" si="1"/>
        <v>1</v>
      </c>
      <c r="I15" s="17">
        <f t="shared" si="2"/>
        <v>5446.01</v>
      </c>
      <c r="J15" s="19" t="s">
        <v>25</v>
      </c>
      <c r="K15" s="19" t="s">
        <v>47</v>
      </c>
      <c r="L15" s="26" t="s">
        <v>48</v>
      </c>
    </row>
    <row r="16" s="1" customFormat="1" ht="24" spans="1:12">
      <c r="A16" s="16">
        <v>419</v>
      </c>
      <c r="B16" s="21" t="s">
        <v>49</v>
      </c>
      <c r="C16" s="22"/>
      <c r="D16" s="23"/>
      <c r="E16" s="24"/>
      <c r="F16" s="17">
        <f t="shared" si="0"/>
        <v>0</v>
      </c>
      <c r="G16" s="18"/>
      <c r="H16" s="17">
        <f t="shared" si="1"/>
        <v>0</v>
      </c>
      <c r="I16" s="17">
        <f t="shared" si="2"/>
        <v>0</v>
      </c>
      <c r="J16" s="19"/>
      <c r="K16" s="19"/>
      <c r="L16" s="26"/>
    </row>
    <row r="17" s="1" customFormat="1" ht="24" spans="1:12">
      <c r="A17" s="16" t="s">
        <v>50</v>
      </c>
      <c r="B17" s="21" t="s">
        <v>51</v>
      </c>
      <c r="C17" s="22" t="s">
        <v>52</v>
      </c>
      <c r="D17" s="23"/>
      <c r="E17" s="24"/>
      <c r="F17" s="17">
        <f t="shared" si="0"/>
        <v>0</v>
      </c>
      <c r="G17" s="18"/>
      <c r="H17" s="17">
        <f t="shared" si="1"/>
        <v>0</v>
      </c>
      <c r="I17" s="17">
        <f t="shared" si="2"/>
        <v>0</v>
      </c>
      <c r="J17" s="19"/>
      <c r="K17" s="19"/>
      <c r="L17" s="26"/>
    </row>
    <row r="18" s="1" customFormat="1" ht="108" spans="1:12">
      <c r="A18" s="16" t="s">
        <v>53</v>
      </c>
      <c r="B18" s="21" t="s">
        <v>54</v>
      </c>
      <c r="C18" s="22" t="s">
        <v>52</v>
      </c>
      <c r="D18" s="23">
        <v>7</v>
      </c>
      <c r="E18" s="24">
        <v>120</v>
      </c>
      <c r="F18" s="17">
        <f t="shared" si="0"/>
        <v>840</v>
      </c>
      <c r="G18" s="18"/>
      <c r="H18" s="17">
        <f t="shared" si="1"/>
        <v>120</v>
      </c>
      <c r="I18" s="17">
        <f t="shared" si="2"/>
        <v>840</v>
      </c>
      <c r="J18" s="19" t="s">
        <v>55</v>
      </c>
      <c r="K18" s="19" t="s">
        <v>56</v>
      </c>
      <c r="L18" s="26" t="s">
        <v>57</v>
      </c>
    </row>
    <row r="19" s="1" customFormat="1" ht="24" spans="1:12">
      <c r="A19" s="16" t="s">
        <v>58</v>
      </c>
      <c r="B19" s="21" t="s">
        <v>59</v>
      </c>
      <c r="C19" s="22" t="s">
        <v>60</v>
      </c>
      <c r="D19" s="23">
        <v>1</v>
      </c>
      <c r="E19" s="24"/>
      <c r="F19" s="17">
        <f t="shared" si="0"/>
        <v>0</v>
      </c>
      <c r="G19" s="18"/>
      <c r="H19" s="17">
        <f t="shared" si="1"/>
        <v>0</v>
      </c>
      <c r="I19" s="17">
        <f t="shared" si="2"/>
        <v>0</v>
      </c>
      <c r="J19" s="19"/>
      <c r="K19" s="19"/>
      <c r="L19" s="26"/>
    </row>
    <row r="20" s="1" customFormat="1" ht="24" spans="1:12">
      <c r="A20" s="16" t="s">
        <v>61</v>
      </c>
      <c r="B20" s="21" t="s">
        <v>62</v>
      </c>
      <c r="C20" s="22" t="s">
        <v>60</v>
      </c>
      <c r="D20" s="23">
        <v>1</v>
      </c>
      <c r="E20" s="24"/>
      <c r="F20" s="17">
        <f t="shared" si="0"/>
        <v>0</v>
      </c>
      <c r="G20" s="18"/>
      <c r="H20" s="17">
        <f t="shared" si="1"/>
        <v>0</v>
      </c>
      <c r="I20" s="17">
        <f t="shared" si="2"/>
        <v>0</v>
      </c>
      <c r="J20" s="19"/>
      <c r="K20" s="19"/>
      <c r="L20" s="26"/>
    </row>
    <row r="21" s="1" customFormat="1" ht="108" spans="1:12">
      <c r="A21" s="16"/>
      <c r="B21" s="21" t="s">
        <v>63</v>
      </c>
      <c r="C21" s="22" t="s">
        <v>24</v>
      </c>
      <c r="D21" s="23">
        <f>0.2+0.5+1.75+0.63</f>
        <v>3.08</v>
      </c>
      <c r="E21" s="24">
        <v>140</v>
      </c>
      <c r="F21" s="17">
        <f t="shared" si="0"/>
        <v>431.2</v>
      </c>
      <c r="G21" s="18"/>
      <c r="H21" s="17">
        <f t="shared" si="1"/>
        <v>140</v>
      </c>
      <c r="I21" s="17">
        <f t="shared" si="2"/>
        <v>431.2</v>
      </c>
      <c r="J21" s="19" t="s">
        <v>36</v>
      </c>
      <c r="K21" s="19" t="s">
        <v>64</v>
      </c>
      <c r="L21" s="26" t="s">
        <v>65</v>
      </c>
    </row>
    <row r="22" s="1" customFormat="1" ht="36" spans="1:12">
      <c r="A22" s="16" t="s">
        <v>66</v>
      </c>
      <c r="B22" s="21" t="s">
        <v>67</v>
      </c>
      <c r="C22" s="22" t="s">
        <v>24</v>
      </c>
      <c r="D22" s="23">
        <v>8</v>
      </c>
      <c r="E22" s="24">
        <v>50</v>
      </c>
      <c r="F22" s="17">
        <f t="shared" si="0"/>
        <v>400</v>
      </c>
      <c r="G22" s="18"/>
      <c r="H22" s="17">
        <f t="shared" si="1"/>
        <v>50</v>
      </c>
      <c r="I22" s="17">
        <f t="shared" si="2"/>
        <v>400</v>
      </c>
      <c r="J22" s="19" t="s">
        <v>68</v>
      </c>
      <c r="K22" s="19" t="s">
        <v>31</v>
      </c>
      <c r="L22" s="26" t="s">
        <v>69</v>
      </c>
    </row>
    <row r="23" s="1" customFormat="1" ht="12" spans="1:12">
      <c r="A23" s="16">
        <v>602</v>
      </c>
      <c r="B23" s="21" t="s">
        <v>70</v>
      </c>
      <c r="C23" s="22"/>
      <c r="D23" s="23"/>
      <c r="E23" s="24"/>
      <c r="F23" s="17">
        <f t="shared" si="0"/>
        <v>0</v>
      </c>
      <c r="G23" s="18"/>
      <c r="H23" s="17">
        <f t="shared" si="1"/>
        <v>0</v>
      </c>
      <c r="I23" s="17">
        <f t="shared" si="2"/>
        <v>0</v>
      </c>
      <c r="J23" s="19"/>
      <c r="K23" s="19"/>
      <c r="L23" s="26"/>
    </row>
    <row r="24" s="1" customFormat="1" ht="12" spans="1:12">
      <c r="A24" s="16" t="s">
        <v>71</v>
      </c>
      <c r="B24" s="21" t="s">
        <v>72</v>
      </c>
      <c r="C24" s="22"/>
      <c r="D24" s="23"/>
      <c r="E24" s="24"/>
      <c r="F24" s="17">
        <f t="shared" si="0"/>
        <v>0</v>
      </c>
      <c r="G24" s="18"/>
      <c r="H24" s="17">
        <f t="shared" si="1"/>
        <v>0</v>
      </c>
      <c r="I24" s="17">
        <f t="shared" si="2"/>
        <v>0</v>
      </c>
      <c r="J24" s="19"/>
      <c r="K24" s="19"/>
      <c r="L24" s="26"/>
    </row>
    <row r="25" s="1" customFormat="1" ht="84" spans="1:12">
      <c r="A25" s="16" t="s">
        <v>22</v>
      </c>
      <c r="B25" s="21" t="s">
        <v>73</v>
      </c>
      <c r="C25" s="22" t="s">
        <v>52</v>
      </c>
      <c r="D25" s="23">
        <v>620</v>
      </c>
      <c r="E25" s="24">
        <v>25</v>
      </c>
      <c r="F25" s="17">
        <f t="shared" si="0"/>
        <v>15500</v>
      </c>
      <c r="G25" s="18"/>
      <c r="H25" s="17">
        <f t="shared" si="1"/>
        <v>25</v>
      </c>
      <c r="I25" s="17">
        <f t="shared" si="2"/>
        <v>15500</v>
      </c>
      <c r="J25" s="19" t="s">
        <v>36</v>
      </c>
      <c r="K25" s="19" t="s">
        <v>74</v>
      </c>
      <c r="L25" s="26" t="s">
        <v>75</v>
      </c>
    </row>
    <row r="26" s="1" customFormat="1" ht="84" spans="1:12">
      <c r="A26" s="16" t="s">
        <v>28</v>
      </c>
      <c r="B26" s="21" t="s">
        <v>76</v>
      </c>
      <c r="C26" s="22" t="s">
        <v>52</v>
      </c>
      <c r="D26" s="23">
        <v>414</v>
      </c>
      <c r="E26" s="24">
        <v>25</v>
      </c>
      <c r="F26" s="17">
        <f t="shared" si="0"/>
        <v>10350</v>
      </c>
      <c r="G26" s="18"/>
      <c r="H26" s="17">
        <f t="shared" si="1"/>
        <v>25</v>
      </c>
      <c r="I26" s="17">
        <f t="shared" si="2"/>
        <v>10350</v>
      </c>
      <c r="J26" s="19" t="s">
        <v>36</v>
      </c>
      <c r="K26" s="19" t="s">
        <v>74</v>
      </c>
      <c r="L26" s="26" t="s">
        <v>75</v>
      </c>
    </row>
    <row r="27" s="1" customFormat="1" ht="12" spans="1:12">
      <c r="A27" s="16">
        <v>604</v>
      </c>
      <c r="B27" s="21" t="s">
        <v>77</v>
      </c>
      <c r="C27" s="22"/>
      <c r="D27" s="23"/>
      <c r="E27" s="24"/>
      <c r="F27" s="17">
        <f t="shared" si="0"/>
        <v>0</v>
      </c>
      <c r="G27" s="18"/>
      <c r="H27" s="17">
        <f t="shared" si="1"/>
        <v>0</v>
      </c>
      <c r="I27" s="17">
        <f t="shared" si="2"/>
        <v>0</v>
      </c>
      <c r="J27" s="19"/>
      <c r="K27" s="19"/>
      <c r="L27" s="26"/>
    </row>
    <row r="28" s="1" customFormat="1" ht="12" spans="1:12">
      <c r="A28" s="16" t="s">
        <v>78</v>
      </c>
      <c r="B28" s="21" t="s">
        <v>79</v>
      </c>
      <c r="C28" s="22"/>
      <c r="D28" s="23"/>
      <c r="E28" s="24"/>
      <c r="F28" s="17">
        <f t="shared" si="0"/>
        <v>0</v>
      </c>
      <c r="G28" s="18"/>
      <c r="H28" s="17">
        <f t="shared" si="1"/>
        <v>0</v>
      </c>
      <c r="I28" s="17">
        <f t="shared" si="2"/>
        <v>0</v>
      </c>
      <c r="J28" s="19"/>
      <c r="K28" s="19"/>
      <c r="L28" s="26"/>
    </row>
    <row r="29" s="1" customFormat="1" ht="60" spans="1:12">
      <c r="A29" s="16" t="s">
        <v>22</v>
      </c>
      <c r="B29" s="21" t="s">
        <v>80</v>
      </c>
      <c r="C29" s="22" t="s">
        <v>60</v>
      </c>
      <c r="D29" s="23">
        <f>1+6</f>
        <v>7</v>
      </c>
      <c r="E29" s="24">
        <v>260</v>
      </c>
      <c r="F29" s="17">
        <f t="shared" si="0"/>
        <v>1820</v>
      </c>
      <c r="G29" s="18"/>
      <c r="H29" s="17">
        <f t="shared" si="1"/>
        <v>260</v>
      </c>
      <c r="I29" s="17">
        <f t="shared" si="2"/>
        <v>1820</v>
      </c>
      <c r="J29" s="19" t="s">
        <v>36</v>
      </c>
      <c r="K29" s="19" t="s">
        <v>81</v>
      </c>
      <c r="L29" s="26" t="s">
        <v>82</v>
      </c>
    </row>
    <row r="30" s="1" customFormat="1" ht="48" spans="1:12">
      <c r="A30" s="16" t="s">
        <v>28</v>
      </c>
      <c r="B30" s="21" t="s">
        <v>83</v>
      </c>
      <c r="C30" s="22" t="s">
        <v>84</v>
      </c>
      <c r="D30" s="23">
        <v>1</v>
      </c>
      <c r="E30" s="24">
        <v>120</v>
      </c>
      <c r="F30" s="17">
        <f t="shared" si="0"/>
        <v>120</v>
      </c>
      <c r="G30" s="18"/>
      <c r="H30" s="17">
        <f t="shared" si="1"/>
        <v>120</v>
      </c>
      <c r="I30" s="17">
        <f t="shared" si="2"/>
        <v>120</v>
      </c>
      <c r="J30" s="19" t="s">
        <v>36</v>
      </c>
      <c r="K30" s="19" t="s">
        <v>85</v>
      </c>
      <c r="L30" s="26" t="s">
        <v>86</v>
      </c>
    </row>
    <row r="31" s="1" customFormat="1" ht="12" spans="1:12">
      <c r="A31" s="16" t="s">
        <v>87</v>
      </c>
      <c r="B31" s="21" t="s">
        <v>88</v>
      </c>
      <c r="C31" s="22"/>
      <c r="D31" s="23"/>
      <c r="E31" s="24"/>
      <c r="F31" s="17">
        <f t="shared" si="0"/>
        <v>0</v>
      </c>
      <c r="G31" s="18"/>
      <c r="H31" s="17">
        <f t="shared" si="1"/>
        <v>0</v>
      </c>
      <c r="I31" s="17">
        <f t="shared" si="2"/>
        <v>0</v>
      </c>
      <c r="J31" s="19"/>
      <c r="K31" s="19"/>
      <c r="L31" s="26"/>
    </row>
    <row r="32" s="1" customFormat="1" ht="60" spans="1:12">
      <c r="A32" s="16" t="s">
        <v>22</v>
      </c>
      <c r="B32" s="21" t="s">
        <v>89</v>
      </c>
      <c r="C32" s="22" t="s">
        <v>60</v>
      </c>
      <c r="D32" s="23">
        <f>1+1</f>
        <v>2</v>
      </c>
      <c r="E32" s="24">
        <v>30</v>
      </c>
      <c r="F32" s="17">
        <f t="shared" si="0"/>
        <v>60</v>
      </c>
      <c r="G32" s="18"/>
      <c r="H32" s="17">
        <f t="shared" si="1"/>
        <v>30</v>
      </c>
      <c r="I32" s="17">
        <f t="shared" si="2"/>
        <v>60</v>
      </c>
      <c r="J32" s="19" t="s">
        <v>36</v>
      </c>
      <c r="K32" s="19" t="s">
        <v>90</v>
      </c>
      <c r="L32" s="25" t="s">
        <v>91</v>
      </c>
    </row>
    <row r="33" s="1" customFormat="1" ht="12" spans="1:12">
      <c r="A33" s="16">
        <v>605</v>
      </c>
      <c r="B33" s="21" t="s">
        <v>92</v>
      </c>
      <c r="C33" s="22"/>
      <c r="D33" s="23"/>
      <c r="E33" s="24"/>
      <c r="F33" s="17">
        <f t="shared" si="0"/>
        <v>0</v>
      </c>
      <c r="G33" s="18"/>
      <c r="H33" s="17">
        <f t="shared" si="1"/>
        <v>0</v>
      </c>
      <c r="I33" s="17">
        <f t="shared" si="2"/>
        <v>0</v>
      </c>
      <c r="J33" s="19"/>
      <c r="K33" s="19"/>
      <c r="L33" s="26"/>
    </row>
    <row r="34" s="1" customFormat="1" ht="12" spans="1:12">
      <c r="A34" s="16" t="s">
        <v>93</v>
      </c>
      <c r="B34" s="21" t="s">
        <v>94</v>
      </c>
      <c r="C34" s="22"/>
      <c r="D34" s="23"/>
      <c r="E34" s="24"/>
      <c r="F34" s="17">
        <f t="shared" si="0"/>
        <v>0</v>
      </c>
      <c r="G34" s="18"/>
      <c r="H34" s="17">
        <f t="shared" si="1"/>
        <v>0</v>
      </c>
      <c r="I34" s="17">
        <f t="shared" si="2"/>
        <v>0</v>
      </c>
      <c r="J34" s="19"/>
      <c r="K34" s="19"/>
      <c r="L34" s="26"/>
    </row>
    <row r="35" s="1" customFormat="1" ht="48" spans="1:12">
      <c r="A35" s="16" t="s">
        <v>28</v>
      </c>
      <c r="B35" s="21" t="s">
        <v>95</v>
      </c>
      <c r="C35" s="22" t="s">
        <v>60</v>
      </c>
      <c r="D35" s="23">
        <f>97+36</f>
        <v>133</v>
      </c>
      <c r="E35" s="24">
        <v>2</v>
      </c>
      <c r="F35" s="17">
        <f t="shared" si="0"/>
        <v>266</v>
      </c>
      <c r="G35" s="18"/>
      <c r="H35" s="17">
        <f t="shared" si="1"/>
        <v>2</v>
      </c>
      <c r="I35" s="17">
        <f t="shared" si="2"/>
        <v>266</v>
      </c>
      <c r="J35" s="19" t="s">
        <v>36</v>
      </c>
      <c r="K35" s="19" t="s">
        <v>96</v>
      </c>
      <c r="L35" s="26" t="s">
        <v>97</v>
      </c>
    </row>
    <row r="36" s="1" customFormat="1" ht="48" spans="1:12">
      <c r="A36" s="16">
        <v>606</v>
      </c>
      <c r="B36" s="21" t="s">
        <v>98</v>
      </c>
      <c r="C36" s="22" t="s">
        <v>99</v>
      </c>
      <c r="D36" s="23">
        <f>16+8</f>
        <v>24</v>
      </c>
      <c r="E36" s="24">
        <v>26</v>
      </c>
      <c r="F36" s="17">
        <f t="shared" si="0"/>
        <v>624</v>
      </c>
      <c r="G36" s="18"/>
      <c r="H36" s="17">
        <f t="shared" si="1"/>
        <v>26</v>
      </c>
      <c r="I36" s="17">
        <f t="shared" si="2"/>
        <v>624</v>
      </c>
      <c r="J36" s="19" t="s">
        <v>36</v>
      </c>
      <c r="K36" s="19" t="s">
        <v>100</v>
      </c>
      <c r="L36" s="25" t="s">
        <v>101</v>
      </c>
    </row>
    <row r="37" s="3" customFormat="1" ht="26" customHeight="1" spans="1:12">
      <c r="A37" s="27" t="s">
        <v>102</v>
      </c>
      <c r="B37" s="27"/>
      <c r="C37" s="28"/>
      <c r="D37" s="29">
        <f>SUM(F4:F36)</f>
        <v>330469.51</v>
      </c>
      <c r="E37" s="29"/>
      <c r="F37" s="29"/>
      <c r="G37" s="30"/>
      <c r="H37" s="31">
        <f>SUM(I4:I36)</f>
        <v>330469.51</v>
      </c>
      <c r="I37" s="31"/>
      <c r="J37" s="30"/>
      <c r="K37" s="30"/>
      <c r="L37" s="32"/>
    </row>
    <row r="40" customFormat="1" spans="1:12">
      <c r="A40" s="4"/>
      <c r="B40" s="4"/>
      <c r="C40" s="1"/>
      <c r="D40" s="5"/>
      <c r="E40" s="5"/>
      <c r="F40" s="33"/>
      <c r="G40" s="6"/>
      <c r="H40" s="6"/>
      <c r="I40" s="6"/>
      <c r="J40" s="6"/>
      <c r="K40" s="6"/>
      <c r="L40" s="7"/>
    </row>
    <row r="41" customFormat="1" spans="1:12">
      <c r="A41" s="4"/>
      <c r="B41" s="4"/>
      <c r="C41" s="1"/>
      <c r="D41" s="5"/>
      <c r="E41" s="5"/>
      <c r="F41" s="33"/>
      <c r="G41" s="6"/>
      <c r="H41" s="6"/>
      <c r="I41" s="6"/>
      <c r="J41" s="6"/>
      <c r="K41" s="6"/>
      <c r="L41" s="7"/>
    </row>
  </sheetData>
  <sheetProtection algorithmName="SHA-512" hashValue="J8t2dlfK/M5MNt7kaj+dFzlOG5RUBslCcfhOprxeA8C46SqL/Wf79qgyLtoZgGpZa3IscRkS3AAtEBtvPUGE7A==" saltValue="boSqXqmfGAI3fAIV+xs5jw==" spinCount="100000" sheet="1" objects="1"/>
  <mergeCells count="6">
    <mergeCell ref="A1:L1"/>
    <mergeCell ref="A2:L2"/>
    <mergeCell ref="A37:C37"/>
    <mergeCell ref="D37:F37"/>
    <mergeCell ref="H37:I37"/>
    <mergeCell ref="G4:G36"/>
  </mergeCells>
  <conditionalFormatting sqref="B4">
    <cfRule type="cellIs" dxfId="0" priority="1" operator="equal">
      <formula>0</formula>
    </cfRule>
  </conditionalFormatting>
  <pageMargins left="0.66875" right="0.66875" top="1" bottom="1" header="0.5" footer="0.5"/>
  <pageSetup paperSize="9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妮</cp:lastModifiedBy>
  <dcterms:created xsi:type="dcterms:W3CDTF">2026-02-09T14:59:00Z</dcterms:created>
  <dcterms:modified xsi:type="dcterms:W3CDTF">2026-10-09T10:14:02Z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2793318E27D74F2FA39B3333E6EFB951_13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