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775" windowHeight="13800"/>
  </bookViews>
  <sheets>
    <sheet name="24" sheetId="1" r:id="rId1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administer</author>
  </authors>
  <commentList>
    <comment ref="B34" authorId="0">
      <text>
        <r>
          <rPr>
            <sz val="9"/>
            <rFont val="宋体"/>
            <charset val="134"/>
          </rPr>
          <t xml:space="preserve">通道土石方开挖已列入改路改沟工程
</t>
        </r>
      </text>
    </comment>
  </commentList>
</comments>
</file>

<file path=xl/sharedStrings.xml><?xml version="1.0" encoding="utf-8"?>
<sst xmlns="http://schemas.openxmlformats.org/spreadsheetml/2006/main" count="236" uniqueCount="153">
  <si>
    <t>劳务分包工程量清单</t>
  </si>
  <si>
    <t>项目名称：G658百里杜鹃大水至普底公路（V标段）--劳务分包</t>
  </si>
  <si>
    <t>细目编号</t>
  </si>
  <si>
    <t>工程名称</t>
  </si>
  <si>
    <t>单位</t>
  </si>
  <si>
    <t>工程量</t>
  </si>
  <si>
    <t>单价限价（不含税）（元）</t>
  </si>
  <si>
    <t>限价总价（元）</t>
  </si>
  <si>
    <t>报价下浮率（保留两位小数）（%）</t>
  </si>
  <si>
    <t>单价报价（元）</t>
  </si>
  <si>
    <t>报价总价（元）</t>
  </si>
  <si>
    <t>费用组成</t>
  </si>
  <si>
    <t>计价规则</t>
  </si>
  <si>
    <t>分包内容</t>
  </si>
  <si>
    <t>临时用工</t>
  </si>
  <si>
    <t>工日</t>
  </si>
  <si>
    <t>单价包含人工、小型机具费</t>
  </si>
  <si>
    <t>1.白天7：00-19：00内有效工作时间8小时为1工日；
2.夜间19：00-次日7：00内有效工作时间7小时为1工日；
3.工作时长不足的，可按比例折算。</t>
  </si>
  <si>
    <t>1.用工申请人填写用工申请表；
2.用工记录需明确施工部位、工作内容及工程量、有效工作时间等；
3.当天用工当天开具点工单，项目领导签字确认，否则不予计价。</t>
  </si>
  <si>
    <t>202-2-b</t>
  </si>
  <si>
    <t>挖除沥青混凝土旧路面</t>
  </si>
  <si>
    <t>m3</t>
  </si>
  <si>
    <t>1.单价包含工、料、机全部费用；
2.单价包含1公里范围内指定地点堆放。</t>
  </si>
  <si>
    <t>1.按实际挖除立方数为单位计价。</t>
  </si>
  <si>
    <t>1.挖除；2.装卸、移运处理；3.场地清理、平整</t>
  </si>
  <si>
    <t>202-5-a</t>
  </si>
  <si>
    <t>拆除标牌</t>
  </si>
  <si>
    <t>块</t>
  </si>
  <si>
    <t>1.单价包含一切费用。
2.单价包含1公里范围内指定地点堆放。</t>
  </si>
  <si>
    <t>1.依据图纸所示位置，拆除路基范围内原有的标志牌以块为单位计价</t>
  </si>
  <si>
    <t>1.拆除；2.装卸、移运处理；3.场地清理、平整</t>
  </si>
  <si>
    <t>203-1-a</t>
  </si>
  <si>
    <t>挖土方</t>
  </si>
  <si>
    <t>1.依据图纸所示地面线、路基设计横断面图、路基土石比例，采用平均断面面积法计算，包括边沟、排水沟、截水沟的土方，按照天然密实体积以立方米为单位计量；
2.挖土方工程数量需扣除耕植土剥离堆放数量。</t>
  </si>
  <si>
    <t>1.挖、装、运输、卸车；2.填料分理、弃土整型、压实；3.施工排水处理；4.边坡整修、路床顶面以下挖松深300mm再压实、路床清理。</t>
  </si>
  <si>
    <t>203-1-b-5</t>
  </si>
  <si>
    <t>路基开挖石方（破碎锤冷开次坚石）</t>
  </si>
  <si>
    <t>1.依据图纸所示地面线、路基设计横断面图、路基石方比例，按平均断面积法计算，包括边沟、排水沟、截水沟的石方，按照天然体积以立方米为单位计价。
2.土石比例按施工队伍、项目部、公司工程部三方共同确定的土石比计算，计价时在开挖断面内先以土方设计量计价。每月计价数量按现场收方计价，总数量不能超过设计数量；
3.土石比例参考《公路工程地质勘察规范》JTG C20-2011和《工程岩体分级标准》GB/T50218-2014综合确定。</t>
  </si>
  <si>
    <t>1.石方冷破碎开挖；2.挖、装、运输、卸车；3.填料分理、弃土整型、压实；4.施工排水处理；5.边坡整修、路床顶面凿平或填平压实、路床清理。</t>
  </si>
  <si>
    <t>203-1-b-7</t>
  </si>
  <si>
    <t>路基弃方或借方超运</t>
  </si>
  <si>
    <t>m3.km</t>
  </si>
  <si>
    <t>1.单价包含工、料、机全部费用。</t>
  </si>
  <si>
    <t>1.按照路基横断面图计算的天然密实体积和超运距计算；</t>
  </si>
  <si>
    <t>1.车辆等待装卸，装、卸、运行，调头、空回工作。</t>
  </si>
  <si>
    <t>204-1-a</t>
  </si>
  <si>
    <t>利用土方</t>
  </si>
  <si>
    <t>1.单价包含人工费、压路机、捡平整形机械费用；
2.不含填料。</t>
  </si>
  <si>
    <t>1.依据路基设计横断面图，按平均断面面积法计算压实后的体积，以立方米为单位计价；
2.填方数量应扣除结构物（涵洞）体积。</t>
  </si>
  <si>
    <t>1.开挖台阶；2.填料整平、机械压实；3.边坡修整；4.路槽平整；5.松铺厚度满足相关要求。</t>
  </si>
  <si>
    <t>204-1-b</t>
  </si>
  <si>
    <t>利用石方</t>
  </si>
  <si>
    <t>204-1-h</t>
  </si>
  <si>
    <t>结构物台背回填</t>
  </si>
  <si>
    <t>1.单价包含人工费、机械费用；2.不含回填料。</t>
  </si>
  <si>
    <t>1.依据路基设计横断面图，按平均断面面积法计算压实后的体积，以立方米为单位计价；
2.基坑回填不另行计价，除非另有规定。</t>
  </si>
  <si>
    <t>1.基底翻松、压实；
2.分层摊铺、洒水、压实、整型；
3.文明施工及场地清理。</t>
  </si>
  <si>
    <t>204-1-i</t>
  </si>
  <si>
    <t>锥坡及台前溜坡填土</t>
  </si>
  <si>
    <t>1.依据图纸所示锥坡及台前溜坡填土数量，按照压实后的体积以立方米为单位计价。</t>
  </si>
  <si>
    <t>204-2-c</t>
  </si>
  <si>
    <t>利用土石混填</t>
  </si>
  <si>
    <t>205-1-d-3</t>
  </si>
  <si>
    <t>土工格栅</t>
  </si>
  <si>
    <t>m2</t>
  </si>
  <si>
    <t>1.单价包含人工费、五金低耗和小型机具费用。</t>
  </si>
  <si>
    <t>1.依据图纸设计所示位置和规格、型号，按分层铺设土工材料的平面面积以平方米为单位计价。</t>
  </si>
  <si>
    <t>1.清理、整平下承层；2.铺设、缝合及固定；
3.文明施工及场地清理。</t>
  </si>
  <si>
    <t>205-1-p</t>
  </si>
  <si>
    <t>换填碎石土</t>
  </si>
  <si>
    <t>1.单价包含一切费用；   2.不含材料费</t>
  </si>
  <si>
    <t>1.按图示垫层密实体积以立方米为单位计价；</t>
  </si>
  <si>
    <t>1.基坑开挖、基底清理；2.临时排水；3.分层铺筑；4.分层碾压。</t>
  </si>
  <si>
    <t>207-1-a</t>
  </si>
  <si>
    <t>浆砌片石边沟</t>
  </si>
  <si>
    <t>1.单价包含人工、材料（砂石料（不含片石）、水泥、水等）、机械、五金低耗和小型机具费用；</t>
  </si>
  <si>
    <t>1.依据图纸所示位置及断面尺寸，按实际测量长度计算浆砌片(块)石的体积以立方米为单位计价。</t>
  </si>
  <si>
    <t>1.清理沟槽、砂浆搅拌、片（块）石修整；2.浆砌片(块)石、勾缝、抹面、设置变形缝、整理、养护；3.文明施工及场地清理。</t>
  </si>
  <si>
    <t>207-1-c-1</t>
  </si>
  <si>
    <t>C25现浇混凝土边沟</t>
  </si>
  <si>
    <t>1.单价包含人工、模板、五金低耗和小型机具费用。</t>
  </si>
  <si>
    <t>1.依据图纸所示位置及断面尺寸，按实际测量长度计算混凝土的体积以立方米为单位计价。</t>
  </si>
  <si>
    <t>1.清理沟槽；2.模板制作、安装、拆除；3.混凝土浇筑、振捣、养护、施工缝处理；4.文明施工及场地清理。</t>
  </si>
  <si>
    <t>207-1-e-1</t>
  </si>
  <si>
    <t>C30钢筋混凝土预制沟盖板-安装</t>
  </si>
  <si>
    <t>1.单价包含人工、五金低耗和小型机具费用。
2.不含叉车及运输费。</t>
  </si>
  <si>
    <t>1.清理沟槽；2.场内预制件运输、卸车、空回；3.预制件安装、施工缝处理；4.文明施工及场地清理。</t>
  </si>
  <si>
    <t>207-2-a</t>
  </si>
  <si>
    <t>浆砌片石排水沟</t>
  </si>
  <si>
    <t>207-7-a</t>
  </si>
  <si>
    <t>涵洞上下游改沟、改渠浆砌片石铺砌</t>
  </si>
  <si>
    <t>208-3-b</t>
  </si>
  <si>
    <t>浆砌骨架护坡</t>
  </si>
  <si>
    <t>1.依据图纸所示位置和铺砌厚度、骨架形式，按照护坡体体积以立方米为单位计价。</t>
  </si>
  <si>
    <t>1.清理边坡，坡面夯实，基础开挖；2.拌、运砂浆；3.砌筑、勾缝或抹面、养护；4.文明施工及场地清理。</t>
  </si>
  <si>
    <t>208-4-d-1</t>
  </si>
  <si>
    <t>C20混凝土预制块骨架护坡-安装</t>
  </si>
  <si>
    <t>208-9</t>
  </si>
  <si>
    <t>检修踏步</t>
  </si>
  <si>
    <t>1.单价包含人工、模板、机械、动力费用（电费或燃油）及五金低耗费用。</t>
  </si>
  <si>
    <t>1.依据图纸所示位置及断面尺寸，按照实际施工混凝土浇筑体积以立方米为单位计价。</t>
  </si>
  <si>
    <t>1.坡面清理、修整；2.模板制作、安装、拆除；3.混凝土浇筑、养护； 4.文明施工及场地清理。</t>
  </si>
  <si>
    <t>挡墙-209-4-a</t>
  </si>
  <si>
    <t>挡土墙挖基土石方</t>
  </si>
  <si>
    <t>1.依据图纸所示地面线、路基设计横断面，采用平均断面面积法计算，不分土石比例，按照天然密实体积以立方米为单位计价。</t>
  </si>
  <si>
    <t>1.土方挖、装、运输、卸车；
2.石方开炸、石方破解、装车、运输、卸车；
3.填料分理、弃土整型、压实；
4.施工排水处理、基坑清理；
5.文明施工及场地清理。</t>
  </si>
  <si>
    <t>209-2-a</t>
  </si>
  <si>
    <t>浆砌片（块）石挡土墙基础</t>
  </si>
  <si>
    <t>1.依据图纸所示位置和形式，按照结构尺寸体积以立方米为单位计价。</t>
  </si>
  <si>
    <t>1.基坑清理、平整、夯实；2.拌、运砂浆；3.砌筑、养护；4.文明施工及场地清理。</t>
  </si>
  <si>
    <t>209-3-a-1</t>
  </si>
  <si>
    <t>浆砌片石路肩墙</t>
  </si>
  <si>
    <t>1.基坑开挖、清理、平整、夯实，废方弃运；2.拌、运砂浆；3.砌筑、勾缝或抹面养护；4.文明施工及场地清理。</t>
  </si>
  <si>
    <t>209-3-a-2</t>
  </si>
  <si>
    <t>浆砌片石护肩</t>
  </si>
  <si>
    <t>209-3-a-3</t>
  </si>
  <si>
    <t>仰斜式路肩墙锥坡护面</t>
  </si>
  <si>
    <t>1.基坑开挖、清理、平整、夯实，废方弃运；2.拌、运砂浆；3.浆砌片（块）石、设置变形缝、整理、养护；4.文明施工及场地清理。</t>
  </si>
  <si>
    <t>209-3-a-4</t>
  </si>
  <si>
    <t>浆砌片石上挡墙</t>
  </si>
  <si>
    <t>313-6</t>
  </si>
  <si>
    <t>浆砌片石加固土路肩</t>
  </si>
  <si>
    <t>涵洞-204-1-b</t>
  </si>
  <si>
    <t>涵洞-205-1-g5</t>
  </si>
  <si>
    <t>防水土工布</t>
  </si>
  <si>
    <t>1.单价包含人工费、五金低耗和小型机具费。</t>
  </si>
  <si>
    <t>1.清理、平整下承层；2.铺设、缝合及固定；3.文明施工及场地清理。</t>
  </si>
  <si>
    <t>涵洞-420-1-a</t>
  </si>
  <si>
    <t>涵挖基土石方（不分水上水下，不分土石）</t>
  </si>
  <si>
    <t>1.依据设计图纸所示位置及尺寸，按图示开挖的体积，不分土、石比例以立方米为单位计价。</t>
  </si>
  <si>
    <t>涵洞-420-2-f</t>
  </si>
  <si>
    <t>涵基底M7.5浆砌片(块)石</t>
  </si>
  <si>
    <t>1.基坑清理、平整、夯实；
2.拌、运砂浆；
3.砌筑、勾缝或抹面、养护；
4.文明施工及场地清理。</t>
  </si>
  <si>
    <t>涵洞-420-3-a1</t>
  </si>
  <si>
    <t>涵基础M7.5浆砌片(块)石</t>
  </si>
  <si>
    <t>涵洞-420-3-c2</t>
  </si>
  <si>
    <t>涵基础C25混凝土</t>
  </si>
  <si>
    <t>1.单价包含人工、机械、模板、五金低耗和小型机具费用。</t>
  </si>
  <si>
    <t>1.依据图纸所示位置和断面尺寸，按照实际施工混凝土体积以立方米为单位计价。</t>
  </si>
  <si>
    <t>1.基坑清理、平整、夯实；
2.模板制作、安装、拆除；
3.混凝土浇筑、养护；
4.文明施工及场地清理。</t>
  </si>
  <si>
    <t>涵洞-420-4-b2</t>
  </si>
  <si>
    <t>涵台C25片石混凝土</t>
  </si>
  <si>
    <t>1.依据图纸所示位置和断面尺寸，按照实际施工混凝土体积以立方米为单位计价；
2.片石添加量不低于设计规范。</t>
  </si>
  <si>
    <t>1.基坑清理、平整、夯实；
2.模板制作、安装、拆除；
3.混凝土浇筑、添加片（块）石、养护；
4.文明施工及场地清理。</t>
  </si>
  <si>
    <t>涵洞-420-4-c3</t>
  </si>
  <si>
    <t>涵台C30混凝土</t>
  </si>
  <si>
    <t>涵洞-420-4-f</t>
  </si>
  <si>
    <t>涵台钢筋(不分规格)</t>
  </si>
  <si>
    <t>kg</t>
  </si>
  <si>
    <t>1.单价包含人工费、辅助材料费（扎丝、焊条、焊线、焊钳、面罩）。</t>
  </si>
  <si>
    <t>1.依据图纸所示及钢筋表所列钢筋质量以千克为单位计价；
2.固定钢筋的材料、定位架立钢筋、钢筋接头、吊装钢筋、钢板、铁丝作为钢筋作业的附属工作，不另行计价。</t>
  </si>
  <si>
    <t>1.原材料及（半）成品场内转运；
2.钢筋整直、接头；
3.钢筋截断、弯曲；
4.钢筋安设、支承及固定；
5.文明施工及场地清理。</t>
  </si>
  <si>
    <t>合计（元）：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</si>
</sst>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29">
    <font>
      <sz val="11"/>
      <color theme="1"/>
      <name val="宋体"/>
      <charset val="134"/>
      <scheme val="minor"/>
    </font>
    <font>
      <b/>
      <sz val="14"/>
      <color theme="1"/>
      <name val="仿宋"/>
      <charset val="134"/>
    </font>
    <font>
      <sz val="12"/>
      <name val="仿宋"/>
      <charset val="134"/>
    </font>
    <font>
      <sz val="10"/>
      <name val="仿宋"/>
      <charset val="134"/>
    </font>
    <font>
      <sz val="9"/>
      <name val="仿宋"/>
      <charset val="134"/>
    </font>
    <font>
      <sz val="9"/>
      <color theme="1"/>
      <name val="仿宋"/>
      <charset val="134"/>
    </font>
    <font>
      <sz val="11"/>
      <color theme="1"/>
      <name val="仿宋"/>
      <charset val="134"/>
    </font>
    <font>
      <sz val="10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1" applyNumberFormat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5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protection locked="0"/>
    </xf>
  </cellStyleXfs>
  <cellXfs count="38">
    <xf numFmtId="0" fontId="0" fillId="0" borderId="0" xfId="0">
      <alignment vertical="center"/>
    </xf>
    <xf numFmtId="0" fontId="0" fillId="0" borderId="0" xfId="0" applyAlignment="1" applyProtection="1">
      <alignment vertical="center" wrapText="1"/>
    </xf>
    <xf numFmtId="0" fontId="0" fillId="0" borderId="0" xfId="0" applyProtection="1">
      <alignment vertical="center"/>
    </xf>
    <xf numFmtId="0" fontId="1" fillId="0" borderId="0" xfId="0" applyNumberFormat="1" applyFont="1" applyFill="1" applyAlignment="1" applyProtection="1">
      <alignment horizontal="center" vertical="center" wrapText="1"/>
    </xf>
    <xf numFmtId="0" fontId="1" fillId="0" borderId="0" xfId="0" applyNumberFormat="1" applyFont="1" applyFill="1" applyAlignment="1" applyProtection="1">
      <alignment horizontal="center" vertical="center"/>
    </xf>
    <xf numFmtId="0" fontId="2" fillId="0" borderId="0" xfId="0" applyNumberFormat="1" applyFont="1" applyFill="1" applyAlignment="1" applyProtection="1">
      <alignment horizontal="left" vertical="center" wrapText="1"/>
    </xf>
    <xf numFmtId="0" fontId="2" fillId="0" borderId="0" xfId="0" applyNumberFormat="1" applyFont="1" applyFill="1" applyAlignment="1" applyProtection="1">
      <alignment horizontal="left" vertical="center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176" fontId="3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176" fontId="4" fillId="0" borderId="1" xfId="0" applyNumberFormat="1" applyFont="1" applyFill="1" applyBorder="1" applyAlignment="1" applyProtection="1">
      <alignment horizontal="center" vertical="center" wrapText="1"/>
    </xf>
    <xf numFmtId="177" fontId="4" fillId="0" borderId="1" xfId="49" applyNumberFormat="1" applyFont="1" applyFill="1" applyBorder="1" applyAlignment="1" applyProtection="1">
      <alignment horizontal="center" vertical="center" shrinkToFit="1"/>
    </xf>
    <xf numFmtId="176" fontId="4" fillId="0" borderId="2" xfId="0" applyNumberFormat="1" applyFont="1" applyFill="1" applyBorder="1" applyAlignment="1" applyProtection="1">
      <alignment horizontal="center" vertical="center" wrapText="1"/>
      <protection locked="0"/>
    </xf>
    <xf numFmtId="176" fontId="4" fillId="0" borderId="1" xfId="0" applyNumberFormat="1" applyFont="1" applyFill="1" applyBorder="1" applyAlignment="1" applyProtection="1">
      <alignment horizontal="center" vertical="center" wrapText="1"/>
    </xf>
    <xf numFmtId="176" fontId="4" fillId="0" borderId="1" xfId="0" applyNumberFormat="1" applyFont="1" applyFill="1" applyBorder="1" applyAlignment="1" applyProtection="1">
      <alignment horizontal="left" vertical="center" wrapText="1"/>
    </xf>
    <xf numFmtId="0" fontId="4" fillId="0" borderId="1" xfId="0" applyNumberFormat="1" applyFont="1" applyFill="1" applyBorder="1" applyAlignment="1" applyProtection="1">
      <alignment horizontal="left" vertical="center" wrapText="1"/>
    </xf>
    <xf numFmtId="176" fontId="4" fillId="0" borderId="1" xfId="49" applyNumberFormat="1" applyFont="1" applyFill="1" applyBorder="1" applyAlignment="1" applyProtection="1">
      <alignment horizontal="center" vertical="center" shrinkToFit="1"/>
    </xf>
    <xf numFmtId="176" fontId="4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NumberFormat="1" applyFont="1" applyFill="1" applyBorder="1" applyAlignment="1" applyProtection="1">
      <alignment horizontal="left" vertical="center" wrapText="1"/>
    </xf>
    <xf numFmtId="176" fontId="4" fillId="0" borderId="1" xfId="0" applyNumberFormat="1" applyFont="1" applyFill="1" applyBorder="1" applyAlignment="1" applyProtection="1">
      <alignment vertical="center" wrapText="1"/>
    </xf>
    <xf numFmtId="0" fontId="4" fillId="0" borderId="1" xfId="0" applyNumberFormat="1" applyFont="1" applyFill="1" applyBorder="1" applyAlignment="1" applyProtection="1">
      <alignment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/>
    </xf>
    <xf numFmtId="176" fontId="5" fillId="0" borderId="1" xfId="0" applyNumberFormat="1" applyFont="1" applyFill="1" applyBorder="1" applyAlignment="1" applyProtection="1">
      <alignment horizontal="center" vertical="center"/>
    </xf>
    <xf numFmtId="176" fontId="4" fillId="0" borderId="1" xfId="0" applyNumberFormat="1" applyFont="1" applyFill="1" applyBorder="1" applyAlignment="1" applyProtection="1">
      <alignment horizontal="center" vertical="center"/>
    </xf>
    <xf numFmtId="176" fontId="4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left" vertical="center" wrapText="1"/>
    </xf>
    <xf numFmtId="0" fontId="6" fillId="0" borderId="5" xfId="0" applyFont="1" applyFill="1" applyBorder="1" applyAlignment="1" applyProtection="1">
      <alignment horizontal="center" vertical="center" wrapText="1"/>
    </xf>
    <xf numFmtId="0" fontId="6" fillId="0" borderId="6" xfId="0" applyFont="1" applyFill="1" applyBorder="1" applyAlignment="1" applyProtection="1">
      <alignment horizontal="center" vertical="center" wrapText="1"/>
    </xf>
    <xf numFmtId="0" fontId="6" fillId="0" borderId="7" xfId="0" applyFont="1" applyFill="1" applyBorder="1" applyAlignment="1" applyProtection="1">
      <alignment horizontal="center" vertical="center" wrapText="1"/>
    </xf>
    <xf numFmtId="176" fontId="6" fillId="0" borderId="5" xfId="0" applyNumberFormat="1" applyFont="1" applyFill="1" applyBorder="1" applyAlignment="1" applyProtection="1">
      <alignment horizontal="center" vertical="center"/>
    </xf>
    <xf numFmtId="176" fontId="6" fillId="0" borderId="7" xfId="0" applyNumberFormat="1" applyFont="1" applyFill="1" applyBorder="1" applyAlignment="1" applyProtection="1">
      <alignment horizontal="center" vertical="center"/>
    </xf>
    <xf numFmtId="176" fontId="7" fillId="0" borderId="6" xfId="0" applyNumberFormat="1" applyFont="1" applyFill="1" applyBorder="1" applyAlignment="1" applyProtection="1">
      <alignment horizontal="center" vertical="center"/>
    </xf>
    <xf numFmtId="176" fontId="7" fillId="0" borderId="7" xfId="0" applyNumberFormat="1" applyFont="1" applyFill="1" applyBorder="1" applyAlignment="1" applyProtection="1">
      <alignment horizontal="center" vertical="center"/>
    </xf>
    <xf numFmtId="176" fontId="7" fillId="0" borderId="1" xfId="0" applyNumberFormat="1" applyFont="1" applyFill="1" applyBorder="1" applyAlignment="1" applyProtection="1">
      <alignment horizontal="left" vertical="center"/>
    </xf>
    <xf numFmtId="0" fontId="7" fillId="0" borderId="1" xfId="0" applyFont="1" applyFill="1" applyBorder="1" applyAlignment="1" applyProtection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8">
    <dxf>
      <font>
        <color rgb="FFFFFFFF"/>
      </font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G658&#37319;&#36141;\&#20998;&#21253;&#35745;&#21010;&#65288;&#36335;&#22522;&#65289;-G658&#30334;&#37324;&#26460;&#40515;&#22823;&#27700;&#33267;&#26222;&#24213;&#20844;&#36335;20260122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路基1"/>
      <sheetName val="路基2"/>
      <sheetName val="路基3"/>
      <sheetName val="路基4"/>
      <sheetName val="路基5"/>
      <sheetName val="段落划分"/>
      <sheetName val="汇总"/>
      <sheetName val="拟增加挡墙"/>
      <sheetName val="0#台账"/>
    </sheetNames>
    <sheetDataSet>
      <sheetData sheetId="0"/>
      <sheetData sheetId="1"/>
      <sheetData sheetId="2"/>
      <sheetData sheetId="3"/>
      <sheetData sheetId="4"/>
      <sheetData sheetId="5"/>
      <sheetData sheetId="6">
        <row r="12">
          <cell r="O12">
            <v>100</v>
          </cell>
        </row>
        <row r="14">
          <cell r="O14">
            <v>1</v>
          </cell>
        </row>
        <row r="18">
          <cell r="O18">
            <v>28869.2</v>
          </cell>
        </row>
        <row r="24">
          <cell r="O24">
            <v>84163</v>
          </cell>
        </row>
        <row r="26">
          <cell r="O26">
            <v>535300.386</v>
          </cell>
        </row>
        <row r="36">
          <cell r="O36">
            <v>13215</v>
          </cell>
        </row>
        <row r="37">
          <cell r="O37">
            <v>58811</v>
          </cell>
        </row>
        <row r="38">
          <cell r="O38">
            <v>3300.3</v>
          </cell>
        </row>
        <row r="39">
          <cell r="O39">
            <v>618.6</v>
          </cell>
        </row>
        <row r="41">
          <cell r="O41">
            <v>452</v>
          </cell>
        </row>
        <row r="47">
          <cell r="O47">
            <v>5236.3</v>
          </cell>
        </row>
        <row r="50">
          <cell r="O50">
            <v>14245</v>
          </cell>
        </row>
        <row r="53">
          <cell r="O53">
            <v>1172.81</v>
          </cell>
        </row>
        <row r="55">
          <cell r="O55">
            <v>48.41</v>
          </cell>
        </row>
        <row r="57">
          <cell r="O57">
            <v>27.73</v>
          </cell>
        </row>
        <row r="59">
          <cell r="O59">
            <v>646.5</v>
          </cell>
        </row>
        <row r="61">
          <cell r="O61">
            <v>29.7</v>
          </cell>
        </row>
        <row r="64">
          <cell r="O64">
            <v>583</v>
          </cell>
        </row>
        <row r="77">
          <cell r="O77">
            <v>76</v>
          </cell>
        </row>
        <row r="80">
          <cell r="O80">
            <v>18.6</v>
          </cell>
        </row>
        <row r="83">
          <cell r="O83">
            <v>1256</v>
          </cell>
        </row>
        <row r="84">
          <cell r="O84">
            <v>198.87</v>
          </cell>
        </row>
        <row r="86">
          <cell r="O86">
            <v>1146.86</v>
          </cell>
        </row>
        <row r="87">
          <cell r="O87">
            <v>510.55</v>
          </cell>
        </row>
        <row r="88">
          <cell r="O88">
            <v>127.8</v>
          </cell>
        </row>
        <row r="125">
          <cell r="O125">
            <v>580.65</v>
          </cell>
        </row>
        <row r="230">
          <cell r="O230">
            <v>119.5</v>
          </cell>
        </row>
        <row r="231">
          <cell r="O231">
            <v>263.9</v>
          </cell>
        </row>
        <row r="232">
          <cell r="O232">
            <v>186.6</v>
          </cell>
        </row>
        <row r="234">
          <cell r="O234">
            <v>29.7</v>
          </cell>
        </row>
        <row r="235">
          <cell r="O235">
            <v>44</v>
          </cell>
        </row>
        <row r="236">
          <cell r="O236">
            <v>93.7</v>
          </cell>
        </row>
        <row r="238">
          <cell r="O238">
            <v>65.8</v>
          </cell>
        </row>
        <row r="239">
          <cell r="O239">
            <v>26.9</v>
          </cell>
        </row>
        <row r="240">
          <cell r="O240">
            <v>1552.5</v>
          </cell>
        </row>
      </sheetData>
      <sheetData sheetId="7"/>
      <sheetData sheetId="8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41"/>
  <sheetViews>
    <sheetView tabSelected="1" view="pageBreakPreview" zoomScale="130" zoomScaleNormal="130" workbookViewId="0">
      <selection activeCell="G4" sqref="G4:G40"/>
    </sheetView>
  </sheetViews>
  <sheetFormatPr defaultColWidth="9" defaultRowHeight="13.5"/>
  <cols>
    <col min="1" max="1" width="5.375" style="1" customWidth="1"/>
    <col min="2" max="2" width="16.625" style="1" customWidth="1"/>
    <col min="3" max="3" width="4.375" style="2" customWidth="1"/>
    <col min="4" max="4" width="8.875" style="2" customWidth="1"/>
    <col min="5" max="5" width="9.375" style="2" customWidth="1"/>
    <col min="6" max="6" width="9.625" style="2" customWidth="1"/>
    <col min="7" max="7" width="10.25" style="2" customWidth="1"/>
    <col min="8" max="8" width="7.625" style="2" customWidth="1"/>
    <col min="9" max="9" width="9.625" style="2" customWidth="1"/>
    <col min="10" max="10" width="16.625" style="2" customWidth="1"/>
    <col min="11" max="11" width="24.625" style="2" customWidth="1"/>
    <col min="12" max="12" width="16.625" style="2" customWidth="1"/>
  </cols>
  <sheetData>
    <row r="1" ht="18.75" spans="1:12">
      <c r="A1" s="3" t="s">
        <v>0</v>
      </c>
      <c r="B1" s="3"/>
      <c r="C1" s="4"/>
      <c r="D1" s="4"/>
      <c r="E1" s="4"/>
      <c r="F1" s="4"/>
      <c r="G1" s="4"/>
      <c r="H1" s="4"/>
      <c r="I1" s="4"/>
      <c r="J1" s="4"/>
      <c r="K1" s="4"/>
      <c r="L1" s="4"/>
    </row>
    <row r="2" ht="22" customHeight="1" spans="1:12">
      <c r="A2" s="5" t="s">
        <v>1</v>
      </c>
      <c r="B2" s="5"/>
      <c r="C2" s="6"/>
      <c r="D2" s="6"/>
      <c r="E2" s="6"/>
      <c r="F2" s="6"/>
      <c r="G2" s="6"/>
      <c r="H2" s="6"/>
      <c r="I2" s="6"/>
      <c r="J2" s="6"/>
      <c r="K2" s="6"/>
      <c r="L2" s="6"/>
    </row>
    <row r="3" ht="48" spans="1:12">
      <c r="A3" s="7" t="s">
        <v>2</v>
      </c>
      <c r="B3" s="7" t="s">
        <v>3</v>
      </c>
      <c r="C3" s="7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7" t="s">
        <v>13</v>
      </c>
    </row>
    <row r="4" ht="90" spans="1:12">
      <c r="A4" s="9">
        <v>1</v>
      </c>
      <c r="B4" s="10" t="s">
        <v>14</v>
      </c>
      <c r="C4" s="10" t="s">
        <v>15</v>
      </c>
      <c r="D4" s="11">
        <v>50</v>
      </c>
      <c r="E4" s="12">
        <v>150</v>
      </c>
      <c r="F4" s="12">
        <f t="shared" ref="F4:F40" si="0">ROUND(D4*E4,2)</f>
        <v>7500</v>
      </c>
      <c r="G4" s="13"/>
      <c r="H4" s="14">
        <f>TRUNC(E4*(1-$G$4/100),2)</f>
        <v>150</v>
      </c>
      <c r="I4" s="14">
        <f>H4*D4</f>
        <v>7500</v>
      </c>
      <c r="J4" s="15" t="s">
        <v>16</v>
      </c>
      <c r="K4" s="15" t="s">
        <v>17</v>
      </c>
      <c r="L4" s="16" t="s">
        <v>18</v>
      </c>
    </row>
    <row r="5" ht="45" spans="1:12">
      <c r="A5" s="10" t="s">
        <v>19</v>
      </c>
      <c r="B5" s="10" t="s">
        <v>20</v>
      </c>
      <c r="C5" s="10" t="s">
        <v>21</v>
      </c>
      <c r="D5" s="11">
        <f>[1]汇总!O12</f>
        <v>100</v>
      </c>
      <c r="E5" s="17">
        <v>18</v>
      </c>
      <c r="F5" s="12">
        <f t="shared" si="0"/>
        <v>1800</v>
      </c>
      <c r="G5" s="18"/>
      <c r="H5" s="14">
        <f t="shared" ref="H5:H40" si="1">TRUNC(E5*(1-$G$4/100),2)</f>
        <v>18</v>
      </c>
      <c r="I5" s="14">
        <f t="shared" ref="I5:I40" si="2">H5*D5</f>
        <v>1800</v>
      </c>
      <c r="J5" s="15" t="s">
        <v>22</v>
      </c>
      <c r="K5" s="15" t="s">
        <v>23</v>
      </c>
      <c r="L5" s="19" t="s">
        <v>24</v>
      </c>
    </row>
    <row r="6" ht="33.75" spans="1:12">
      <c r="A6" s="10" t="s">
        <v>25</v>
      </c>
      <c r="B6" s="10" t="s">
        <v>26</v>
      </c>
      <c r="C6" s="10" t="s">
        <v>27</v>
      </c>
      <c r="D6" s="11">
        <f>[1]汇总!O14</f>
        <v>1</v>
      </c>
      <c r="E6" s="12">
        <v>20</v>
      </c>
      <c r="F6" s="12">
        <f t="shared" si="0"/>
        <v>20</v>
      </c>
      <c r="G6" s="18"/>
      <c r="H6" s="14">
        <f t="shared" si="1"/>
        <v>20</v>
      </c>
      <c r="I6" s="14">
        <f t="shared" si="2"/>
        <v>20</v>
      </c>
      <c r="J6" s="15" t="s">
        <v>28</v>
      </c>
      <c r="K6" s="15" t="s">
        <v>29</v>
      </c>
      <c r="L6" s="19" t="s">
        <v>30</v>
      </c>
    </row>
    <row r="7" ht="78.75" spans="1:12">
      <c r="A7" s="10" t="s">
        <v>31</v>
      </c>
      <c r="B7" s="10" t="s">
        <v>32</v>
      </c>
      <c r="C7" s="10" t="s">
        <v>21</v>
      </c>
      <c r="D7" s="11">
        <f>[1]汇总!O18+266</f>
        <v>29135.2</v>
      </c>
      <c r="E7" s="12">
        <v>8.5</v>
      </c>
      <c r="F7" s="12">
        <f t="shared" si="0"/>
        <v>247649.2</v>
      </c>
      <c r="G7" s="18"/>
      <c r="H7" s="14">
        <f t="shared" si="1"/>
        <v>8.5</v>
      </c>
      <c r="I7" s="14">
        <f t="shared" si="2"/>
        <v>247649.2</v>
      </c>
      <c r="J7" s="15" t="s">
        <v>28</v>
      </c>
      <c r="K7" s="15" t="s">
        <v>33</v>
      </c>
      <c r="L7" s="16" t="s">
        <v>34</v>
      </c>
    </row>
    <row r="8" ht="146.25" spans="1:12">
      <c r="A8" s="10" t="s">
        <v>35</v>
      </c>
      <c r="B8" s="10" t="s">
        <v>36</v>
      </c>
      <c r="C8" s="10" t="s">
        <v>21</v>
      </c>
      <c r="D8" s="11">
        <f>[1]汇总!O24+31049+266</f>
        <v>115478</v>
      </c>
      <c r="E8" s="12">
        <v>28</v>
      </c>
      <c r="F8" s="12">
        <f t="shared" si="0"/>
        <v>3233384</v>
      </c>
      <c r="G8" s="18"/>
      <c r="H8" s="14">
        <f t="shared" si="1"/>
        <v>28</v>
      </c>
      <c r="I8" s="14">
        <f t="shared" si="2"/>
        <v>3233384</v>
      </c>
      <c r="J8" s="20" t="s">
        <v>22</v>
      </c>
      <c r="K8" s="20" t="s">
        <v>37</v>
      </c>
      <c r="L8" s="21" t="s">
        <v>38</v>
      </c>
    </row>
    <row r="9" ht="33.75" spans="1:12">
      <c r="A9" s="10" t="s">
        <v>39</v>
      </c>
      <c r="B9" s="10" t="s">
        <v>40</v>
      </c>
      <c r="C9" s="10" t="s">
        <v>41</v>
      </c>
      <c r="D9" s="11">
        <f>[1]汇总!O26</f>
        <v>535300.386</v>
      </c>
      <c r="E9" s="12">
        <v>1.5</v>
      </c>
      <c r="F9" s="12">
        <f t="shared" si="0"/>
        <v>802950.58</v>
      </c>
      <c r="G9" s="18"/>
      <c r="H9" s="14">
        <f t="shared" si="1"/>
        <v>1.5</v>
      </c>
      <c r="I9" s="14">
        <f t="shared" si="2"/>
        <v>802950.579</v>
      </c>
      <c r="J9" s="15" t="s">
        <v>42</v>
      </c>
      <c r="K9" s="15" t="s">
        <v>43</v>
      </c>
      <c r="L9" s="19" t="s">
        <v>44</v>
      </c>
    </row>
    <row r="10" ht="56.25" spans="1:12">
      <c r="A10" s="10" t="s">
        <v>45</v>
      </c>
      <c r="B10" s="10" t="s">
        <v>46</v>
      </c>
      <c r="C10" s="10" t="s">
        <v>21</v>
      </c>
      <c r="D10" s="11">
        <f>[1]汇总!O36</f>
        <v>13215</v>
      </c>
      <c r="E10" s="12">
        <v>3.5</v>
      </c>
      <c r="F10" s="12">
        <f t="shared" si="0"/>
        <v>46252.5</v>
      </c>
      <c r="G10" s="18"/>
      <c r="H10" s="14">
        <f t="shared" si="1"/>
        <v>3.5</v>
      </c>
      <c r="I10" s="14">
        <f t="shared" si="2"/>
        <v>46252.5</v>
      </c>
      <c r="J10" s="20" t="s">
        <v>47</v>
      </c>
      <c r="K10" s="20" t="s">
        <v>48</v>
      </c>
      <c r="L10" s="21" t="s">
        <v>49</v>
      </c>
    </row>
    <row r="11" ht="56.25" spans="1:12">
      <c r="A11" s="10" t="s">
        <v>50</v>
      </c>
      <c r="B11" s="10" t="s">
        <v>51</v>
      </c>
      <c r="C11" s="10" t="s">
        <v>21</v>
      </c>
      <c r="D11" s="11">
        <f>[1]汇总!O37</f>
        <v>58811</v>
      </c>
      <c r="E11" s="12">
        <v>3.5</v>
      </c>
      <c r="F11" s="12">
        <f t="shared" si="0"/>
        <v>205838.5</v>
      </c>
      <c r="G11" s="18"/>
      <c r="H11" s="14">
        <f t="shared" si="1"/>
        <v>3.5</v>
      </c>
      <c r="I11" s="14">
        <f t="shared" si="2"/>
        <v>205838.5</v>
      </c>
      <c r="J11" s="20" t="s">
        <v>47</v>
      </c>
      <c r="K11" s="20" t="s">
        <v>48</v>
      </c>
      <c r="L11" s="21" t="s">
        <v>49</v>
      </c>
    </row>
    <row r="12" ht="56.25" spans="1:12">
      <c r="A12" s="10" t="s">
        <v>52</v>
      </c>
      <c r="B12" s="10" t="s">
        <v>53</v>
      </c>
      <c r="C12" s="10" t="s">
        <v>21</v>
      </c>
      <c r="D12" s="11">
        <f>[1]汇总!O38</f>
        <v>3300.3</v>
      </c>
      <c r="E12" s="12">
        <v>3.5</v>
      </c>
      <c r="F12" s="12">
        <f t="shared" si="0"/>
        <v>11551.05</v>
      </c>
      <c r="G12" s="18"/>
      <c r="H12" s="14">
        <f t="shared" si="1"/>
        <v>3.5</v>
      </c>
      <c r="I12" s="14">
        <f t="shared" si="2"/>
        <v>11551.05</v>
      </c>
      <c r="J12" s="15" t="s">
        <v>54</v>
      </c>
      <c r="K12" s="20" t="s">
        <v>55</v>
      </c>
      <c r="L12" s="19" t="s">
        <v>56</v>
      </c>
    </row>
    <row r="13" ht="56.25" spans="1:12">
      <c r="A13" s="10" t="s">
        <v>57</v>
      </c>
      <c r="B13" s="10" t="s">
        <v>58</v>
      </c>
      <c r="C13" s="10" t="s">
        <v>21</v>
      </c>
      <c r="D13" s="11">
        <f>[1]汇总!O39</f>
        <v>618.6</v>
      </c>
      <c r="E13" s="12">
        <v>3.5</v>
      </c>
      <c r="F13" s="12">
        <f t="shared" si="0"/>
        <v>2165.1</v>
      </c>
      <c r="G13" s="18"/>
      <c r="H13" s="14">
        <f t="shared" si="1"/>
        <v>3.5</v>
      </c>
      <c r="I13" s="14">
        <f t="shared" si="2"/>
        <v>2165.1</v>
      </c>
      <c r="J13" s="15" t="s">
        <v>54</v>
      </c>
      <c r="K13" s="20" t="s">
        <v>59</v>
      </c>
      <c r="L13" s="19" t="s">
        <v>56</v>
      </c>
    </row>
    <row r="14" ht="56.25" spans="1:12">
      <c r="A14" s="10" t="s">
        <v>60</v>
      </c>
      <c r="B14" s="10" t="s">
        <v>61</v>
      </c>
      <c r="C14" s="10" t="s">
        <v>21</v>
      </c>
      <c r="D14" s="11">
        <f>[1]汇总!O41</f>
        <v>452</v>
      </c>
      <c r="E14" s="12">
        <v>3.5</v>
      </c>
      <c r="F14" s="12">
        <f t="shared" si="0"/>
        <v>1582</v>
      </c>
      <c r="G14" s="18"/>
      <c r="H14" s="14">
        <f t="shared" si="1"/>
        <v>3.5</v>
      </c>
      <c r="I14" s="14">
        <f t="shared" si="2"/>
        <v>1582</v>
      </c>
      <c r="J14" s="15" t="s">
        <v>47</v>
      </c>
      <c r="K14" s="15" t="s">
        <v>48</v>
      </c>
      <c r="L14" s="19" t="s">
        <v>49</v>
      </c>
    </row>
    <row r="15" ht="45" spans="1:12">
      <c r="A15" s="10" t="s">
        <v>62</v>
      </c>
      <c r="B15" s="10" t="s">
        <v>63</v>
      </c>
      <c r="C15" s="10" t="s">
        <v>64</v>
      </c>
      <c r="D15" s="11">
        <f>[1]汇总!O47</f>
        <v>5236.3</v>
      </c>
      <c r="E15" s="12">
        <v>0.5</v>
      </c>
      <c r="F15" s="12">
        <f t="shared" si="0"/>
        <v>2618.15</v>
      </c>
      <c r="G15" s="18"/>
      <c r="H15" s="14">
        <f t="shared" si="1"/>
        <v>0.5</v>
      </c>
      <c r="I15" s="14">
        <f t="shared" si="2"/>
        <v>2618.15</v>
      </c>
      <c r="J15" s="20" t="s">
        <v>65</v>
      </c>
      <c r="K15" s="20" t="s">
        <v>66</v>
      </c>
      <c r="L15" s="21" t="s">
        <v>67</v>
      </c>
    </row>
    <row r="16" ht="33.75" spans="1:12">
      <c r="A16" s="10" t="s">
        <v>68</v>
      </c>
      <c r="B16" s="10" t="s">
        <v>69</v>
      </c>
      <c r="C16" s="10" t="s">
        <v>21</v>
      </c>
      <c r="D16" s="11">
        <f>[1]汇总!O50</f>
        <v>14245</v>
      </c>
      <c r="E16" s="12">
        <f>5+8.5</f>
        <v>13.5</v>
      </c>
      <c r="F16" s="12">
        <f t="shared" si="0"/>
        <v>192307.5</v>
      </c>
      <c r="G16" s="18"/>
      <c r="H16" s="14">
        <f t="shared" si="1"/>
        <v>13.5</v>
      </c>
      <c r="I16" s="14">
        <f t="shared" si="2"/>
        <v>192307.5</v>
      </c>
      <c r="J16" s="15" t="s">
        <v>70</v>
      </c>
      <c r="K16" s="15" t="s">
        <v>71</v>
      </c>
      <c r="L16" s="19" t="s">
        <v>72</v>
      </c>
    </row>
    <row r="17" ht="67.5" spans="1:12">
      <c r="A17" s="10" t="s">
        <v>73</v>
      </c>
      <c r="B17" s="10" t="s">
        <v>74</v>
      </c>
      <c r="C17" s="10" t="s">
        <v>21</v>
      </c>
      <c r="D17" s="11">
        <f>[1]汇总!O53</f>
        <v>1172.81</v>
      </c>
      <c r="E17" s="12">
        <f t="shared" ref="E17:E21" si="3">130+60</f>
        <v>190</v>
      </c>
      <c r="F17" s="12">
        <f t="shared" si="0"/>
        <v>222833.9</v>
      </c>
      <c r="G17" s="18"/>
      <c r="H17" s="14">
        <f t="shared" si="1"/>
        <v>190</v>
      </c>
      <c r="I17" s="14">
        <f t="shared" si="2"/>
        <v>222833.9</v>
      </c>
      <c r="J17" s="15" t="s">
        <v>75</v>
      </c>
      <c r="K17" s="15" t="s">
        <v>76</v>
      </c>
      <c r="L17" s="19" t="s">
        <v>77</v>
      </c>
    </row>
    <row r="18" ht="56.25" spans="1:12">
      <c r="A18" s="10" t="s">
        <v>78</v>
      </c>
      <c r="B18" s="10" t="s">
        <v>79</v>
      </c>
      <c r="C18" s="10" t="s">
        <v>21</v>
      </c>
      <c r="D18" s="11">
        <f>[1]汇总!O55</f>
        <v>48.41</v>
      </c>
      <c r="E18" s="12">
        <v>160</v>
      </c>
      <c r="F18" s="12">
        <f t="shared" si="0"/>
        <v>7745.6</v>
      </c>
      <c r="G18" s="18"/>
      <c r="H18" s="14">
        <f t="shared" si="1"/>
        <v>160</v>
      </c>
      <c r="I18" s="14">
        <f t="shared" si="2"/>
        <v>7745.6</v>
      </c>
      <c r="J18" s="15" t="s">
        <v>80</v>
      </c>
      <c r="K18" s="15" t="s">
        <v>81</v>
      </c>
      <c r="L18" s="19" t="s">
        <v>82</v>
      </c>
    </row>
    <row r="19" ht="56.25" spans="1:12">
      <c r="A19" s="10" t="s">
        <v>83</v>
      </c>
      <c r="B19" s="10" t="s">
        <v>84</v>
      </c>
      <c r="C19" s="10" t="s">
        <v>21</v>
      </c>
      <c r="D19" s="11">
        <f>[1]汇总!O57</f>
        <v>27.73</v>
      </c>
      <c r="E19" s="12">
        <v>150</v>
      </c>
      <c r="F19" s="12">
        <f t="shared" si="0"/>
        <v>4159.5</v>
      </c>
      <c r="G19" s="18"/>
      <c r="H19" s="14">
        <f t="shared" si="1"/>
        <v>150</v>
      </c>
      <c r="I19" s="14">
        <f t="shared" si="2"/>
        <v>4159.5</v>
      </c>
      <c r="J19" s="15" t="s">
        <v>85</v>
      </c>
      <c r="K19" s="15" t="s">
        <v>81</v>
      </c>
      <c r="L19" s="19" t="s">
        <v>86</v>
      </c>
    </row>
    <row r="20" ht="67.5" spans="1:12">
      <c r="A20" s="10" t="s">
        <v>87</v>
      </c>
      <c r="B20" s="10" t="s">
        <v>88</v>
      </c>
      <c r="C20" s="10" t="s">
        <v>21</v>
      </c>
      <c r="D20" s="11">
        <f>[1]汇总!O59</f>
        <v>646.5</v>
      </c>
      <c r="E20" s="12">
        <f t="shared" si="3"/>
        <v>190</v>
      </c>
      <c r="F20" s="12">
        <f t="shared" si="0"/>
        <v>122835</v>
      </c>
      <c r="G20" s="18"/>
      <c r="H20" s="14">
        <f t="shared" si="1"/>
        <v>190</v>
      </c>
      <c r="I20" s="14">
        <f t="shared" si="2"/>
        <v>122835</v>
      </c>
      <c r="J20" s="15" t="s">
        <v>75</v>
      </c>
      <c r="K20" s="15" t="s">
        <v>76</v>
      </c>
      <c r="L20" s="19" t="s">
        <v>77</v>
      </c>
    </row>
    <row r="21" ht="67.5" spans="1:12">
      <c r="A21" s="10" t="s">
        <v>89</v>
      </c>
      <c r="B21" s="10" t="s">
        <v>90</v>
      </c>
      <c r="C21" s="10" t="s">
        <v>21</v>
      </c>
      <c r="D21" s="11">
        <f>[1]汇总!O61</f>
        <v>29.7</v>
      </c>
      <c r="E21" s="12">
        <f t="shared" si="3"/>
        <v>190</v>
      </c>
      <c r="F21" s="12">
        <f t="shared" si="0"/>
        <v>5643</v>
      </c>
      <c r="G21" s="18"/>
      <c r="H21" s="14">
        <f t="shared" si="1"/>
        <v>190</v>
      </c>
      <c r="I21" s="14">
        <f t="shared" si="2"/>
        <v>5643</v>
      </c>
      <c r="J21" s="15" t="s">
        <v>75</v>
      </c>
      <c r="K21" s="15" t="s">
        <v>76</v>
      </c>
      <c r="L21" s="19" t="s">
        <v>77</v>
      </c>
    </row>
    <row r="22" ht="56.25" spans="1:12">
      <c r="A22" s="10" t="s">
        <v>91</v>
      </c>
      <c r="B22" s="10" t="s">
        <v>92</v>
      </c>
      <c r="C22" s="10" t="s">
        <v>21</v>
      </c>
      <c r="D22" s="11">
        <f>[1]汇总!O64</f>
        <v>583</v>
      </c>
      <c r="E22" s="12">
        <f>200+60</f>
        <v>260</v>
      </c>
      <c r="F22" s="12">
        <f t="shared" si="0"/>
        <v>151580</v>
      </c>
      <c r="G22" s="18"/>
      <c r="H22" s="14">
        <f t="shared" si="1"/>
        <v>260</v>
      </c>
      <c r="I22" s="14">
        <f t="shared" si="2"/>
        <v>151580</v>
      </c>
      <c r="J22" s="15" t="s">
        <v>75</v>
      </c>
      <c r="K22" s="15" t="s">
        <v>93</v>
      </c>
      <c r="L22" s="19" t="s">
        <v>94</v>
      </c>
    </row>
    <row r="23" ht="56.25" spans="1:12">
      <c r="A23" s="10" t="s">
        <v>95</v>
      </c>
      <c r="B23" s="10" t="s">
        <v>96</v>
      </c>
      <c r="C23" s="10" t="s">
        <v>21</v>
      </c>
      <c r="D23" s="11">
        <f>[1]汇总!O77</f>
        <v>76</v>
      </c>
      <c r="E23" s="12">
        <v>180</v>
      </c>
      <c r="F23" s="12">
        <f t="shared" si="0"/>
        <v>13680</v>
      </c>
      <c r="G23" s="18"/>
      <c r="H23" s="14">
        <f t="shared" si="1"/>
        <v>180</v>
      </c>
      <c r="I23" s="14">
        <f t="shared" si="2"/>
        <v>13680</v>
      </c>
      <c r="J23" s="15" t="s">
        <v>85</v>
      </c>
      <c r="K23" s="15" t="s">
        <v>81</v>
      </c>
      <c r="L23" s="19" t="s">
        <v>86</v>
      </c>
    </row>
    <row r="24" ht="56.25" spans="1:12">
      <c r="A24" s="10" t="s">
        <v>97</v>
      </c>
      <c r="B24" s="10" t="s">
        <v>98</v>
      </c>
      <c r="C24" s="10" t="s">
        <v>21</v>
      </c>
      <c r="D24" s="11">
        <f>[1]汇总!O80</f>
        <v>18.6</v>
      </c>
      <c r="E24" s="12">
        <v>400</v>
      </c>
      <c r="F24" s="12">
        <f t="shared" si="0"/>
        <v>7440</v>
      </c>
      <c r="G24" s="18"/>
      <c r="H24" s="14">
        <f t="shared" si="1"/>
        <v>400</v>
      </c>
      <c r="I24" s="14">
        <f t="shared" si="2"/>
        <v>7440</v>
      </c>
      <c r="J24" s="15" t="s">
        <v>99</v>
      </c>
      <c r="K24" s="21" t="s">
        <v>100</v>
      </c>
      <c r="L24" s="21" t="s">
        <v>101</v>
      </c>
    </row>
    <row r="25" ht="112.5" spans="1:12">
      <c r="A25" s="10" t="s">
        <v>102</v>
      </c>
      <c r="B25" s="10" t="s">
        <v>103</v>
      </c>
      <c r="C25" s="10" t="s">
        <v>21</v>
      </c>
      <c r="D25" s="11">
        <f>[1]汇总!O83</f>
        <v>1256</v>
      </c>
      <c r="E25" s="12">
        <v>12</v>
      </c>
      <c r="F25" s="12">
        <f t="shared" si="0"/>
        <v>15072</v>
      </c>
      <c r="G25" s="18"/>
      <c r="H25" s="14">
        <f t="shared" si="1"/>
        <v>12</v>
      </c>
      <c r="I25" s="14">
        <f t="shared" si="2"/>
        <v>15072</v>
      </c>
      <c r="J25" s="15" t="s">
        <v>22</v>
      </c>
      <c r="K25" s="15" t="s">
        <v>104</v>
      </c>
      <c r="L25" s="19" t="s">
        <v>105</v>
      </c>
    </row>
    <row r="26" ht="56.25" spans="1:12">
      <c r="A26" s="10" t="s">
        <v>106</v>
      </c>
      <c r="B26" s="10" t="s">
        <v>107</v>
      </c>
      <c r="C26" s="10" t="s">
        <v>21</v>
      </c>
      <c r="D26" s="11">
        <f>[1]汇总!O84</f>
        <v>198.87</v>
      </c>
      <c r="E26" s="12">
        <f>120+60</f>
        <v>180</v>
      </c>
      <c r="F26" s="12">
        <f t="shared" si="0"/>
        <v>35796.6</v>
      </c>
      <c r="G26" s="18"/>
      <c r="H26" s="14">
        <f t="shared" si="1"/>
        <v>180</v>
      </c>
      <c r="I26" s="14">
        <f t="shared" si="2"/>
        <v>35796.6</v>
      </c>
      <c r="J26" s="15" t="s">
        <v>75</v>
      </c>
      <c r="K26" s="15" t="s">
        <v>108</v>
      </c>
      <c r="L26" s="19" t="s">
        <v>109</v>
      </c>
    </row>
    <row r="27" ht="56.25" spans="1:12">
      <c r="A27" s="10" t="s">
        <v>110</v>
      </c>
      <c r="B27" s="10" t="s">
        <v>111</v>
      </c>
      <c r="C27" s="10" t="s">
        <v>21</v>
      </c>
      <c r="D27" s="11">
        <f>[1]汇总!O86</f>
        <v>1146.86</v>
      </c>
      <c r="E27" s="12">
        <f>120+60</f>
        <v>180</v>
      </c>
      <c r="F27" s="12">
        <f t="shared" si="0"/>
        <v>206434.8</v>
      </c>
      <c r="G27" s="18"/>
      <c r="H27" s="14">
        <f t="shared" si="1"/>
        <v>180</v>
      </c>
      <c r="I27" s="14">
        <f t="shared" si="2"/>
        <v>206434.8</v>
      </c>
      <c r="J27" s="15" t="s">
        <v>75</v>
      </c>
      <c r="K27" s="20" t="s">
        <v>108</v>
      </c>
      <c r="L27" s="20" t="s">
        <v>112</v>
      </c>
    </row>
    <row r="28" ht="56.25" spans="1:12">
      <c r="A28" s="10" t="s">
        <v>113</v>
      </c>
      <c r="B28" s="10" t="s">
        <v>114</v>
      </c>
      <c r="C28" s="10" t="s">
        <v>21</v>
      </c>
      <c r="D28" s="11">
        <f>[1]汇总!O87</f>
        <v>510.55</v>
      </c>
      <c r="E28" s="12">
        <f>130+60</f>
        <v>190</v>
      </c>
      <c r="F28" s="12">
        <f t="shared" si="0"/>
        <v>97004.5</v>
      </c>
      <c r="G28" s="18"/>
      <c r="H28" s="14">
        <f t="shared" si="1"/>
        <v>190</v>
      </c>
      <c r="I28" s="14">
        <f t="shared" si="2"/>
        <v>97004.5</v>
      </c>
      <c r="J28" s="15" t="s">
        <v>75</v>
      </c>
      <c r="K28" s="20" t="s">
        <v>108</v>
      </c>
      <c r="L28" s="20" t="s">
        <v>112</v>
      </c>
    </row>
    <row r="29" ht="67.5" spans="1:12">
      <c r="A29" s="10" t="s">
        <v>115</v>
      </c>
      <c r="B29" s="10" t="s">
        <v>116</v>
      </c>
      <c r="C29" s="10" t="s">
        <v>21</v>
      </c>
      <c r="D29" s="11">
        <f>[1]汇总!O88</f>
        <v>127.8</v>
      </c>
      <c r="E29" s="12">
        <f>130+60</f>
        <v>190</v>
      </c>
      <c r="F29" s="12">
        <f t="shared" si="0"/>
        <v>24282</v>
      </c>
      <c r="G29" s="18"/>
      <c r="H29" s="14">
        <f t="shared" si="1"/>
        <v>190</v>
      </c>
      <c r="I29" s="14">
        <f t="shared" si="2"/>
        <v>24282</v>
      </c>
      <c r="J29" s="15" t="s">
        <v>75</v>
      </c>
      <c r="K29" s="15" t="s">
        <v>108</v>
      </c>
      <c r="L29" s="19" t="s">
        <v>117</v>
      </c>
    </row>
    <row r="30" ht="56.25" spans="1:12">
      <c r="A30" s="10" t="s">
        <v>118</v>
      </c>
      <c r="B30" s="10" t="s">
        <v>119</v>
      </c>
      <c r="C30" s="10" t="s">
        <v>21</v>
      </c>
      <c r="D30" s="11">
        <v>546.11</v>
      </c>
      <c r="E30" s="12">
        <v>200</v>
      </c>
      <c r="F30" s="12">
        <f t="shared" si="0"/>
        <v>109222</v>
      </c>
      <c r="G30" s="18"/>
      <c r="H30" s="14">
        <f t="shared" si="1"/>
        <v>200</v>
      </c>
      <c r="I30" s="14">
        <f t="shared" si="2"/>
        <v>109222</v>
      </c>
      <c r="J30" s="15" t="s">
        <v>75</v>
      </c>
      <c r="K30" s="20" t="s">
        <v>108</v>
      </c>
      <c r="L30" s="20" t="s">
        <v>112</v>
      </c>
    </row>
    <row r="31" ht="56.25" spans="1:12">
      <c r="A31" s="22" t="s">
        <v>120</v>
      </c>
      <c r="B31" s="23" t="s">
        <v>121</v>
      </c>
      <c r="C31" s="10" t="s">
        <v>21</v>
      </c>
      <c r="D31" s="11">
        <f>[1]汇总!O125</f>
        <v>580.65</v>
      </c>
      <c r="E31" s="12">
        <f>140+60</f>
        <v>200</v>
      </c>
      <c r="F31" s="12">
        <f t="shared" si="0"/>
        <v>116130</v>
      </c>
      <c r="G31" s="18"/>
      <c r="H31" s="14">
        <f t="shared" si="1"/>
        <v>200</v>
      </c>
      <c r="I31" s="14">
        <f t="shared" si="2"/>
        <v>116130</v>
      </c>
      <c r="J31" s="15" t="s">
        <v>75</v>
      </c>
      <c r="K31" s="15" t="s">
        <v>108</v>
      </c>
      <c r="L31" s="19" t="s">
        <v>112</v>
      </c>
    </row>
    <row r="32" ht="56.25" spans="1:12">
      <c r="A32" s="23" t="s">
        <v>122</v>
      </c>
      <c r="B32" s="23" t="s">
        <v>53</v>
      </c>
      <c r="C32" s="24" t="s">
        <v>21</v>
      </c>
      <c r="D32" s="11">
        <f>[1]汇总!O230</f>
        <v>119.5</v>
      </c>
      <c r="E32" s="25">
        <v>3.5</v>
      </c>
      <c r="F32" s="14">
        <f t="shared" si="0"/>
        <v>418.25</v>
      </c>
      <c r="G32" s="18"/>
      <c r="H32" s="14">
        <f t="shared" si="1"/>
        <v>3.5</v>
      </c>
      <c r="I32" s="14">
        <f t="shared" si="2"/>
        <v>418.25</v>
      </c>
      <c r="J32" s="15" t="s">
        <v>54</v>
      </c>
      <c r="K32" s="20" t="s">
        <v>55</v>
      </c>
      <c r="L32" s="19" t="s">
        <v>56</v>
      </c>
    </row>
    <row r="33" ht="45" spans="1:12">
      <c r="A33" s="23" t="s">
        <v>123</v>
      </c>
      <c r="B33" s="23" t="s">
        <v>124</v>
      </c>
      <c r="C33" s="24" t="s">
        <v>64</v>
      </c>
      <c r="D33" s="11">
        <f>[1]汇总!O231</f>
        <v>263.9</v>
      </c>
      <c r="E33" s="25">
        <v>0.5</v>
      </c>
      <c r="F33" s="14">
        <f t="shared" si="0"/>
        <v>131.95</v>
      </c>
      <c r="G33" s="18"/>
      <c r="H33" s="14">
        <f t="shared" si="1"/>
        <v>0.5</v>
      </c>
      <c r="I33" s="14">
        <f t="shared" si="2"/>
        <v>131.95</v>
      </c>
      <c r="J33" s="15" t="s">
        <v>125</v>
      </c>
      <c r="K33" s="15" t="s">
        <v>66</v>
      </c>
      <c r="L33" s="19" t="s">
        <v>126</v>
      </c>
    </row>
    <row r="34" ht="112.5" spans="1:12">
      <c r="A34" s="23" t="s">
        <v>127</v>
      </c>
      <c r="B34" s="23" t="s">
        <v>128</v>
      </c>
      <c r="C34" s="24" t="s">
        <v>21</v>
      </c>
      <c r="D34" s="11">
        <f>[1]汇总!O232</f>
        <v>186.6</v>
      </c>
      <c r="E34" s="25">
        <v>12</v>
      </c>
      <c r="F34" s="14">
        <f t="shared" si="0"/>
        <v>2239.2</v>
      </c>
      <c r="G34" s="18"/>
      <c r="H34" s="14">
        <f t="shared" si="1"/>
        <v>12</v>
      </c>
      <c r="I34" s="14">
        <f t="shared" si="2"/>
        <v>2239.2</v>
      </c>
      <c r="J34" s="15" t="s">
        <v>22</v>
      </c>
      <c r="K34" s="15" t="s">
        <v>129</v>
      </c>
      <c r="L34" s="19" t="s">
        <v>105</v>
      </c>
    </row>
    <row r="35" ht="78.75" spans="1:12">
      <c r="A35" s="23" t="s">
        <v>130</v>
      </c>
      <c r="B35" s="23" t="s">
        <v>131</v>
      </c>
      <c r="C35" s="24" t="s">
        <v>21</v>
      </c>
      <c r="D35" s="11">
        <f>[1]汇总!O234</f>
        <v>29.7</v>
      </c>
      <c r="E35" s="26">
        <f>80+60</f>
        <v>140</v>
      </c>
      <c r="F35" s="14">
        <f t="shared" si="0"/>
        <v>4158</v>
      </c>
      <c r="G35" s="18"/>
      <c r="H35" s="14">
        <f t="shared" si="1"/>
        <v>140</v>
      </c>
      <c r="I35" s="14">
        <f t="shared" si="2"/>
        <v>4158</v>
      </c>
      <c r="J35" s="15" t="s">
        <v>75</v>
      </c>
      <c r="K35" s="20" t="s">
        <v>108</v>
      </c>
      <c r="L35" s="20" t="s">
        <v>132</v>
      </c>
    </row>
    <row r="36" ht="78.75" spans="1:12">
      <c r="A36" s="23" t="s">
        <v>133</v>
      </c>
      <c r="B36" s="23" t="s">
        <v>134</v>
      </c>
      <c r="C36" s="24" t="s">
        <v>21</v>
      </c>
      <c r="D36" s="11">
        <f>[1]汇总!O235</f>
        <v>44</v>
      </c>
      <c r="E36" s="26">
        <f>130+60</f>
        <v>190</v>
      </c>
      <c r="F36" s="14">
        <f t="shared" si="0"/>
        <v>8360</v>
      </c>
      <c r="G36" s="18"/>
      <c r="H36" s="14">
        <f t="shared" si="1"/>
        <v>190</v>
      </c>
      <c r="I36" s="14">
        <f t="shared" si="2"/>
        <v>8360</v>
      </c>
      <c r="J36" s="15" t="s">
        <v>75</v>
      </c>
      <c r="K36" s="20" t="s">
        <v>108</v>
      </c>
      <c r="L36" s="20" t="s">
        <v>132</v>
      </c>
    </row>
    <row r="37" ht="78.75" spans="1:12">
      <c r="A37" s="23" t="s">
        <v>135</v>
      </c>
      <c r="B37" s="23" t="s">
        <v>136</v>
      </c>
      <c r="C37" s="24" t="s">
        <v>21</v>
      </c>
      <c r="D37" s="11">
        <f>[1]汇总!O236</f>
        <v>93.7</v>
      </c>
      <c r="E37" s="25">
        <v>130</v>
      </c>
      <c r="F37" s="14">
        <f t="shared" si="0"/>
        <v>12181</v>
      </c>
      <c r="G37" s="18"/>
      <c r="H37" s="14">
        <f t="shared" si="1"/>
        <v>130</v>
      </c>
      <c r="I37" s="14">
        <f t="shared" si="2"/>
        <v>12181</v>
      </c>
      <c r="J37" s="20" t="s">
        <v>137</v>
      </c>
      <c r="K37" s="20" t="s">
        <v>138</v>
      </c>
      <c r="L37" s="20" t="s">
        <v>139</v>
      </c>
    </row>
    <row r="38" ht="90" spans="1:12">
      <c r="A38" s="23" t="s">
        <v>140</v>
      </c>
      <c r="B38" s="23" t="s">
        <v>141</v>
      </c>
      <c r="C38" s="24" t="s">
        <v>21</v>
      </c>
      <c r="D38" s="11">
        <f>[1]汇总!O238</f>
        <v>65.8</v>
      </c>
      <c r="E38" s="25">
        <v>130</v>
      </c>
      <c r="F38" s="14">
        <f t="shared" si="0"/>
        <v>8554</v>
      </c>
      <c r="G38" s="18"/>
      <c r="H38" s="14">
        <f t="shared" si="1"/>
        <v>130</v>
      </c>
      <c r="I38" s="14">
        <f t="shared" si="2"/>
        <v>8554</v>
      </c>
      <c r="J38" s="20" t="s">
        <v>137</v>
      </c>
      <c r="K38" s="20" t="s">
        <v>142</v>
      </c>
      <c r="L38" s="20" t="s">
        <v>143</v>
      </c>
    </row>
    <row r="39" ht="90" spans="1:12">
      <c r="A39" s="23" t="s">
        <v>144</v>
      </c>
      <c r="B39" s="23" t="s">
        <v>145</v>
      </c>
      <c r="C39" s="24" t="s">
        <v>21</v>
      </c>
      <c r="D39" s="11">
        <f>[1]汇总!O239</f>
        <v>26.9</v>
      </c>
      <c r="E39" s="25">
        <v>130</v>
      </c>
      <c r="F39" s="14">
        <f t="shared" si="0"/>
        <v>3497</v>
      </c>
      <c r="G39" s="18"/>
      <c r="H39" s="14">
        <f t="shared" si="1"/>
        <v>130</v>
      </c>
      <c r="I39" s="14">
        <f t="shared" si="2"/>
        <v>3497</v>
      </c>
      <c r="J39" s="20" t="s">
        <v>137</v>
      </c>
      <c r="K39" s="20" t="s">
        <v>142</v>
      </c>
      <c r="L39" s="20" t="s">
        <v>143</v>
      </c>
    </row>
    <row r="40" ht="90" spans="1:12">
      <c r="A40" s="23" t="s">
        <v>146</v>
      </c>
      <c r="B40" s="23" t="s">
        <v>147</v>
      </c>
      <c r="C40" s="24" t="s">
        <v>148</v>
      </c>
      <c r="D40" s="11">
        <f>[1]汇总!O240</f>
        <v>1552.5</v>
      </c>
      <c r="E40" s="25">
        <v>0.7</v>
      </c>
      <c r="F40" s="14">
        <f t="shared" si="0"/>
        <v>1086.75</v>
      </c>
      <c r="G40" s="27"/>
      <c r="H40" s="14">
        <f t="shared" si="1"/>
        <v>0.7</v>
      </c>
      <c r="I40" s="14">
        <f t="shared" si="2"/>
        <v>1086.75</v>
      </c>
      <c r="J40" s="15" t="s">
        <v>149</v>
      </c>
      <c r="K40" s="15" t="s">
        <v>150</v>
      </c>
      <c r="L40" s="28" t="s">
        <v>151</v>
      </c>
    </row>
    <row r="41" ht="19" customHeight="1" spans="1:12">
      <c r="A41" s="29" t="s">
        <v>152</v>
      </c>
      <c r="B41" s="30"/>
      <c r="C41" s="30"/>
      <c r="D41" s="31"/>
      <c r="E41" s="32">
        <f>SUM(F4:F40)</f>
        <v>5936103.63</v>
      </c>
      <c r="F41" s="33"/>
      <c r="G41" s="34">
        <f>SUM(I4:I40)</f>
        <v>5936103.629</v>
      </c>
      <c r="H41" s="34"/>
      <c r="I41" s="35"/>
      <c r="J41" s="36"/>
      <c r="K41" s="36"/>
      <c r="L41" s="37"/>
    </row>
  </sheetData>
  <sheetProtection algorithmName="SHA-512" hashValue="M0mMnf0+QMlH7WsxAx9AH6Vc57gMHgC80gjFlxMLjhNGf6dOevgRnoPFpsIRF3hreDpxdb1StWffqq8N/n64HA==" saltValue="GuH9DmL6Dfupo86IG1J47w==" spinCount="100000" sheet="1" objects="1"/>
  <mergeCells count="6">
    <mergeCell ref="A1:L1"/>
    <mergeCell ref="A2:L2"/>
    <mergeCell ref="A41:D41"/>
    <mergeCell ref="E41:F41"/>
    <mergeCell ref="G41:I41"/>
    <mergeCell ref="G4:G40"/>
  </mergeCells>
  <conditionalFormatting sqref="A4:B4">
    <cfRule type="cellIs" dxfId="0" priority="25" operator="equal">
      <formula>0</formula>
    </cfRule>
  </conditionalFormatting>
  <conditionalFormatting sqref="L6">
    <cfRule type="cellIs" dxfId="0" priority="21" operator="equal">
      <formula>0</formula>
    </cfRule>
  </conditionalFormatting>
  <conditionalFormatting sqref="E16:F16">
    <cfRule type="cellIs" dxfId="0" priority="1" operator="equal">
      <formula>0</formula>
    </cfRule>
  </conditionalFormatting>
  <conditionalFormatting sqref="L16">
    <cfRule type="cellIs" dxfId="0" priority="2" operator="equal">
      <formula>0</formula>
    </cfRule>
  </conditionalFormatting>
  <conditionalFormatting sqref="B17">
    <cfRule type="cellIs" dxfId="0" priority="12" operator="equal">
      <formula>0</formula>
    </cfRule>
  </conditionalFormatting>
  <conditionalFormatting sqref="E17">
    <cfRule type="cellIs" dxfId="0" priority="6" operator="equal">
      <formula>0</formula>
    </cfRule>
  </conditionalFormatting>
  <conditionalFormatting sqref="B20">
    <cfRule type="cellIs" dxfId="0" priority="11" operator="equal">
      <formula>0</formula>
    </cfRule>
  </conditionalFormatting>
  <conditionalFormatting sqref="L20">
    <cfRule type="cellIs" dxfId="0" priority="20" operator="equal">
      <formula>0</formula>
    </cfRule>
  </conditionalFormatting>
  <conditionalFormatting sqref="L21">
    <cfRule type="cellIs" dxfId="0" priority="19" operator="equal">
      <formula>0</formula>
    </cfRule>
  </conditionalFormatting>
  <conditionalFormatting sqref="K24">
    <cfRule type="cellIs" dxfId="0" priority="17" operator="equal">
      <formula>0</formula>
    </cfRule>
  </conditionalFormatting>
  <conditionalFormatting sqref="L24">
    <cfRule type="cellIs" dxfId="0" priority="18" operator="equal">
      <formula>0</formula>
    </cfRule>
  </conditionalFormatting>
  <conditionalFormatting sqref="A30:B30">
    <cfRule type="cellIs" dxfId="0" priority="10" operator="equal">
      <formula>0</formula>
    </cfRule>
  </conditionalFormatting>
  <conditionalFormatting sqref="C30">
    <cfRule type="cellIs" dxfId="0" priority="9" operator="equal">
      <formula>0</formula>
    </cfRule>
  </conditionalFormatting>
  <conditionalFormatting sqref="D30">
    <cfRule type="cellIs" dxfId="0" priority="7" operator="equal">
      <formula>0</formula>
    </cfRule>
  </conditionalFormatting>
  <conditionalFormatting sqref="E30:F30">
    <cfRule type="cellIs" dxfId="0" priority="8" operator="equal">
      <formula>0</formula>
    </cfRule>
  </conditionalFormatting>
  <conditionalFormatting sqref="E31">
    <cfRule type="cellIs" dxfId="0" priority="3" operator="equal">
      <formula>0</formula>
    </cfRule>
  </conditionalFormatting>
  <conditionalFormatting sqref="L32">
    <cfRule type="cellIs" dxfId="0" priority="16" operator="equal">
      <formula>0</formula>
    </cfRule>
  </conditionalFormatting>
  <conditionalFormatting sqref="L34">
    <cfRule type="cellIs" dxfId="0" priority="22" operator="equal">
      <formula>0</formula>
    </cfRule>
  </conditionalFormatting>
  <conditionalFormatting sqref="E20:E22">
    <cfRule type="cellIs" dxfId="0" priority="5" operator="equal">
      <formula>0</formula>
    </cfRule>
  </conditionalFormatting>
  <conditionalFormatting sqref="E26:E29">
    <cfRule type="cellIs" dxfId="0" priority="4" operator="equal">
      <formula>0</formula>
    </cfRule>
  </conditionalFormatting>
  <conditionalFormatting sqref="E4:I4 E5:F5 H5:I7 E8:F15 H8:I16 F17 H17:I17 E18:F19 H18:I19 F20:F22 H20:I22 E23:F25 H23:I25 F26:F29 H26:I30 F31 H31:I40">
    <cfRule type="cellIs" dxfId="0" priority="15" operator="equal">
      <formula>0</formula>
    </cfRule>
  </conditionalFormatting>
  <conditionalFormatting sqref="A5:B5 D5 L5 A6:B7 D6:D7 A8:B9 D8:D9 L8:L9 A10:B10 L10 A11:B15 L12:L15 A16:B16 A17 L17 A18:B19 L18:L19 A20 A21:B22 L22 A23:B23 L23 A24:B26 L25:L26 A27:B29 L29 A31:B31">
    <cfRule type="cellIs" dxfId="0" priority="24" operator="equal">
      <formula>0</formula>
    </cfRule>
  </conditionalFormatting>
  <conditionalFormatting sqref="C5:C29 C31">
    <cfRule type="cellIs" dxfId="0" priority="23" operator="equal">
      <formula>0</formula>
    </cfRule>
  </conditionalFormatting>
  <conditionalFormatting sqref="E6:F7">
    <cfRule type="cellIs" dxfId="0" priority="14" operator="equal">
      <formula>0</formula>
    </cfRule>
  </conditionalFormatting>
  <conditionalFormatting sqref="D10:D29 D31:D40">
    <cfRule type="cellIs" dxfId="0" priority="13" operator="equal">
      <formula>0</formula>
    </cfRule>
  </conditionalFormatting>
  <pageMargins left="0.75" right="0.75" top="1" bottom="1" header="0.5" footer="0.5"/>
  <pageSetup paperSize="9" scale="95" fitToHeight="0" orientation="landscape"/>
  <headerFooter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执子听花语</cp:lastModifiedBy>
  <dcterms:created xsi:type="dcterms:W3CDTF">2026-02-12T08:24:22Z</dcterms:created>
  <dcterms:modified xsi:type="dcterms:W3CDTF">2026-02-12T08:37:56Z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E4BF4C5052364A4AAB03C9395C2C3AFB_11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1</vt:i4>
  </property>
</Properties>
</file>